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anyshbayev_zh\Desktop\"/>
    </mc:Choice>
  </mc:AlternateContent>
  <xr:revisionPtr revIDLastSave="0" documentId="13_ncr:1_{9812DFE5-F7DD-4033-9CE3-7037E3A6005C}" xr6:coauthVersionLast="47" xr6:coauthVersionMax="47" xr10:uidLastSave="{00000000-0000-0000-0000-000000000000}"/>
  <bookViews>
    <workbookView xWindow="-110" yWindow="-110" windowWidth="19420" windowHeight="10420" firstSheet="7" activeTab="7" xr2:uid="{ADAB58E4-B567-4784-B987-AAC533D09981}"/>
  </bookViews>
  <sheets>
    <sheet name="февраль(опер) 2023" sheetId="1" state="hidden" r:id="rId1"/>
    <sheet name="март(опер) 2023" sheetId="2" state="hidden" r:id="rId2"/>
    <sheet name="апрель(опер) 2023 (2)" sheetId="3" state="hidden" r:id="rId3"/>
    <sheet name="май(опер) 2023 (3)" sheetId="4" state="hidden" r:id="rId4"/>
    <sheet name=" июнь (опер) 2023 " sheetId="5" state="hidden" r:id="rId5"/>
    <sheet name=" июль (опер) 2023  (2)" sheetId="6" state="hidden" r:id="rId6"/>
    <sheet name="сентябрь" sheetId="8" state="hidden" r:id="rId7"/>
    <sheet name="декабрь" sheetId="11" r:id="rId8"/>
    <sheet name=" сентябрь (опер) 2023  (4)" sheetId="9" state="hidden" r:id="rId9"/>
    <sheet name=" октябрь (опер) 2023  (5)" sheetId="10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\a">#REF!</definedName>
    <definedName name="\m">#REF!</definedName>
    <definedName name="\n">#REF!</definedName>
    <definedName name="\o">#REF!</definedName>
    <definedName name="__________SP1">[1]FES!#REF!</definedName>
    <definedName name="__________SP10">[1]FES!#REF!</definedName>
    <definedName name="__________SP11">[1]FES!#REF!</definedName>
    <definedName name="__________SP12">[1]FES!#REF!</definedName>
    <definedName name="__________SP13">[1]FES!#REF!</definedName>
    <definedName name="__________SP14">[1]FES!#REF!</definedName>
    <definedName name="__________SP15">[1]FES!#REF!</definedName>
    <definedName name="__________SP16">[1]FES!#REF!</definedName>
    <definedName name="__________SP17">[1]FES!#REF!</definedName>
    <definedName name="__________SP18">[1]FES!#REF!</definedName>
    <definedName name="__________SP19">[1]FES!#REF!</definedName>
    <definedName name="__________SP2">[1]FES!#REF!</definedName>
    <definedName name="__________SP20">[1]FES!#REF!</definedName>
    <definedName name="__________SP3">[1]FES!#REF!</definedName>
    <definedName name="__________SP4">[1]FES!#REF!</definedName>
    <definedName name="__________SP5">[1]FES!#REF!</definedName>
    <definedName name="__________SP7">[1]FES!#REF!</definedName>
    <definedName name="__________SP8">[1]FES!#REF!</definedName>
    <definedName name="__________SP9">[1]FES!#REF!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SP1">[2]FES!#REF!</definedName>
    <definedName name="_______SP10">[2]FES!#REF!</definedName>
    <definedName name="_______SP11">[2]FES!#REF!</definedName>
    <definedName name="_______SP12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B650000">#REF!</definedName>
    <definedName name="_____SP1">[2]FES!#REF!</definedName>
    <definedName name="_____SP1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B270000">#REF!</definedName>
    <definedName name="____B650000">#REF!</definedName>
    <definedName name="____DAT1">'[4]ЦХЛ 2004'!#REF!</definedName>
    <definedName name="____DAT2">'[4]ЦХЛ 2004'!#REF!</definedName>
    <definedName name="____DAT3">'[4]ЦХЛ 2004'!#REF!</definedName>
    <definedName name="____DAT4">'[4]ЦХЛ 2004'!#REF!</definedName>
    <definedName name="____DAT5">'[4]ЦХЛ 2004'!#REF!</definedName>
    <definedName name="____DAT7">#REF!</definedName>
    <definedName name="____DAT8">#REF!</definedName>
    <definedName name="____DAT9">#REF!</definedName>
    <definedName name="____SP1">[2]FES!#REF!</definedName>
    <definedName name="____SP10">[2]FES!#REF!</definedName>
    <definedName name="____SP11">[2]FES!#REF!</definedName>
    <definedName name="____SP12">[2]FES!#REF!</definedName>
    <definedName name="____SP13">[2]FES!#REF!</definedName>
    <definedName name="____SP14">[2]FES!#REF!</definedName>
    <definedName name="____SP15">[2]FES!#REF!</definedName>
    <definedName name="____SP16">[2]FES!#REF!</definedName>
    <definedName name="____SP17">[2]FES!#REF!</definedName>
    <definedName name="____SP18">[2]FES!#REF!</definedName>
    <definedName name="____SP19">[2]FES!#REF!</definedName>
    <definedName name="____SP2">[2]FES!#REF!</definedName>
    <definedName name="____SP20">[2]FES!#REF!</definedName>
    <definedName name="____SP3">[2]FES!#REF!</definedName>
    <definedName name="____SP4">[2]FES!#REF!</definedName>
    <definedName name="____SP5">[2]FES!#REF!</definedName>
    <definedName name="____SP7">[2]FES!#REF!</definedName>
    <definedName name="____SP8">[2]FES!#REF!</definedName>
    <definedName name="____SP9">[2]FES!#REF!</definedName>
    <definedName name="___B270000">#REF!</definedName>
    <definedName name="___B650000">#REF!</definedName>
    <definedName name="___DAT1">'[4]ЦХЛ 2004'!#REF!</definedName>
    <definedName name="___DAT2">'[4]ЦХЛ 2004'!#REF!</definedName>
    <definedName name="___DAT3">'[4]ЦХЛ 2004'!#REF!</definedName>
    <definedName name="___DAT4">'[4]ЦХЛ 2004'!#REF!</definedName>
    <definedName name="___DAT5">'[4]ЦХЛ 2004'!#REF!</definedName>
    <definedName name="___DAT6">#REF!</definedName>
    <definedName name="___DAT7">#REF!</definedName>
    <definedName name="___DAT8">#REF!</definedName>
    <definedName name="___DAT9">#REF!</definedName>
    <definedName name="___SP1">[5]FES!#REF!</definedName>
    <definedName name="___SP10">[5]FES!#REF!</definedName>
    <definedName name="___SP11">[5]FES!#REF!</definedName>
    <definedName name="___SP12">[5]FES!#REF!</definedName>
    <definedName name="___SP13">[5]FES!#REF!</definedName>
    <definedName name="___SP14">[5]FES!#REF!</definedName>
    <definedName name="___SP15">[5]FES!#REF!</definedName>
    <definedName name="___SP16">[5]FES!#REF!</definedName>
    <definedName name="___SP17">[5]FES!#REF!</definedName>
    <definedName name="___SP18">[5]FES!#REF!</definedName>
    <definedName name="___SP19">[5]FES!#REF!</definedName>
    <definedName name="___SP2">[5]FES!#REF!</definedName>
    <definedName name="___SP20">[5]FES!#REF!</definedName>
    <definedName name="___SP3">[5]FES!#REF!</definedName>
    <definedName name="___SP4">[5]FES!#REF!</definedName>
    <definedName name="___SP5">[5]FES!#REF!</definedName>
    <definedName name="___SP7">[5]FES!#REF!</definedName>
    <definedName name="___SP8">[5]FES!#REF!</definedName>
    <definedName name="___SP9">[5]FES!#REF!</definedName>
    <definedName name="__B270000">#REF!</definedName>
    <definedName name="__B650000">#REF!</definedName>
    <definedName name="__DAT6">#REF!</definedName>
    <definedName name="__DAT7">#REF!</definedName>
    <definedName name="__DAT8">#REF!</definedName>
    <definedName name="__DAT9">#REF!</definedName>
    <definedName name="__SP1">[2]FES!#REF!</definedName>
    <definedName name="__SP10">[2]FES!#REF!</definedName>
    <definedName name="__SP11">[2]FES!#REF!</definedName>
    <definedName name="__SP12">[2]FES!#REF!</definedName>
    <definedName name="__SP13">[2]FES!#REF!</definedName>
    <definedName name="__SP14">[2]FES!#REF!</definedName>
    <definedName name="__SP15">[2]FES!#REF!</definedName>
    <definedName name="__SP16">[2]FES!#REF!</definedName>
    <definedName name="__SP17">[2]FES!#REF!</definedName>
    <definedName name="__SP18">[2]FES!#REF!</definedName>
    <definedName name="__SP19">[2]FES!#REF!</definedName>
    <definedName name="__SP2">[2]FES!#REF!</definedName>
    <definedName name="__SP20">[2]FES!#REF!</definedName>
    <definedName name="__SP3">[2]FES!#REF!</definedName>
    <definedName name="__SP4">[2]FES!#REF!</definedName>
    <definedName name="__SP5">[2]FES!#REF!</definedName>
    <definedName name="__SP7">[2]FES!#REF!</definedName>
    <definedName name="__SP8">[2]FES!#REF!</definedName>
    <definedName name="__SP9">[2]FES!#REF!</definedName>
    <definedName name="_a">#REF!</definedName>
    <definedName name="_a_13">#REF!</definedName>
    <definedName name="_a_16">#REF!</definedName>
    <definedName name="_a_18">#REF!</definedName>
    <definedName name="_B270000">#REF!</definedName>
    <definedName name="_B650000">#REF!</definedName>
    <definedName name="_DAT1">'[4]ЦХЛ 2004'!#REF!</definedName>
    <definedName name="_DAT2">'[4]ЦХЛ 2004'!#REF!</definedName>
    <definedName name="_DAT3">'[4]ЦХЛ 2004'!#REF!</definedName>
    <definedName name="_DAT4">'[4]ЦХЛ 2004'!#REF!</definedName>
    <definedName name="_DAT5">'[4]ЦХЛ 2004'!#REF!</definedName>
    <definedName name="_DAT6">#REF!</definedName>
    <definedName name="_DAT7">#REF!</definedName>
    <definedName name="_DAT8">#REF!</definedName>
    <definedName name="_DAT9">#REF!</definedName>
    <definedName name="_lp280202">#REF!</definedName>
    <definedName name="_m">#REF!</definedName>
    <definedName name="_m_13">#REF!</definedName>
    <definedName name="_m_16">#REF!</definedName>
    <definedName name="_m_18">#REF!</definedName>
    <definedName name="_m_list">[6]Dictionaries!$B$2:$B$13</definedName>
    <definedName name="_n">#REF!</definedName>
    <definedName name="_n_13">#REF!</definedName>
    <definedName name="_n_16">#REF!</definedName>
    <definedName name="_n_18">#REF!</definedName>
    <definedName name="_o">#REF!</definedName>
    <definedName name="_o_13">#REF!</definedName>
    <definedName name="_o_16">#REF!</definedName>
    <definedName name="_o_18">#REF!</definedName>
    <definedName name="_period">[7]Содержание!$D$4</definedName>
    <definedName name="_SP1">[2]FES!#REF!</definedName>
    <definedName name="_SP10">[2]FES!#REF!</definedName>
    <definedName name="_SP11">[2]FES!#REF!</definedName>
    <definedName name="_SP12">[2]FES!#REF!</definedName>
    <definedName name="_SP13">[2]FES!#REF!</definedName>
    <definedName name="_SP14">[2]FES!#REF!</definedName>
    <definedName name="_SP15">[2]FES!#REF!</definedName>
    <definedName name="_SP16">[2]FES!#REF!</definedName>
    <definedName name="_SP17">[2]FES!#REF!</definedName>
    <definedName name="_SP18">[2]FES!#REF!</definedName>
    <definedName name="_SP19">[2]FES!#REF!</definedName>
    <definedName name="_SP2">[2]FES!#REF!</definedName>
    <definedName name="_SP20">[2]FES!#REF!</definedName>
    <definedName name="_SP3">[2]FES!#REF!</definedName>
    <definedName name="_SP4">[2]FES!#REF!</definedName>
    <definedName name="_SP5">[2]FES!#REF!</definedName>
    <definedName name="_SP7">[2]FES!#REF!</definedName>
    <definedName name="_SP8">[2]FES!#REF!</definedName>
    <definedName name="_SP9">[2]FES!#REF!</definedName>
    <definedName name="_US1">#REF!</definedName>
    <definedName name="_year">[7]Содержание!$D$5</definedName>
    <definedName name="aaaa" hidden="1">{#N/A,#N/A,FALSE,"Сентябрь";#N/A,#N/A,FALSE,"Пояснительная сентябре 99"}</definedName>
    <definedName name="abc" hidden="1">{#N/A,#N/A,FALSE,"Aging Summary";#N/A,#N/A,FALSE,"Ratio Analysis";#N/A,#N/A,FALSE,"Test 120 Day Accts";#N/A,#N/A,FALSE,"Tickmarks"}</definedName>
    <definedName name="Account_Balance">#REF!</definedName>
    <definedName name="ANLAGE_III">[8]Anlagevermögen!$A$1:$Z$29</definedName>
    <definedName name="APL" hidden="1">{#N/A,#N/A,FALSE,"Aging Summary";#N/A,#N/A,FALSE,"Ratio Analysis";#N/A,#N/A,FALSE,"Test 120 Day Accts";#N/A,#N/A,FALSE,"Tickmarks"}</definedName>
    <definedName name="ARA_Threshold">#REF!</definedName>
    <definedName name="ARP_Threshold">#REF!</definedName>
    <definedName name="as" localSheetId="5">[9]!as</definedName>
    <definedName name="as" localSheetId="4">[9]!as</definedName>
    <definedName name="as" localSheetId="9">[9]!as</definedName>
    <definedName name="as" localSheetId="8">[9]!as</definedName>
    <definedName name="as" localSheetId="2">[9]!as</definedName>
    <definedName name="as" localSheetId="3">[9]!as</definedName>
    <definedName name="as" localSheetId="1">[9]!as</definedName>
    <definedName name="as" localSheetId="6">[9]!as</definedName>
    <definedName name="as" localSheetId="0">[9]!as</definedName>
    <definedName name="as">[9]!as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f">#REF!</definedName>
    <definedName name="assel">#REF!</definedName>
    <definedName name="aud_month">#REF!</definedName>
    <definedName name="aud_year">#REF!</definedName>
    <definedName name="B">'[10]д.7.001'!#REF!</definedName>
    <definedName name="B6500000">#REF!</definedName>
    <definedName name="Bal_Sheet">#REF!</definedName>
    <definedName name="Bal_Sheet1">#REF!</definedName>
    <definedName name="basic_level">'[11]Threshold Table'!$A$6:$C$11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b" hidden="1">{#N/A,#N/A,FALSE,"МТВ"}</definedName>
    <definedName name="Beg_Bal">#REF!</definedName>
    <definedName name="BG_Del" hidden="1">15</definedName>
    <definedName name="BG_Ins" hidden="1">4</definedName>
    <definedName name="BG_Mod" hidden="1">6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ad_month">#REF!</definedName>
    <definedName name="cad_year">#REF!</definedName>
    <definedName name="Canada">#REF!</definedName>
    <definedName name="Canada1">#REF!</definedName>
    <definedName name="Canadian_Occidental_Petroleum_Ltd.">#REF!</definedName>
    <definedName name="cd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hemicals">#REF!</definedName>
    <definedName name="Chemicals1">#REF!</definedName>
    <definedName name="chf_month">#REF!</definedName>
    <definedName name="chf_year">#REF!</definedName>
    <definedName name="cig">[12]Anlagevermögen!$A$1:$Z$29</definedName>
    <definedName name="cis">#REF!</definedName>
    <definedName name="ClDate">[13]Info!$G$6</definedName>
    <definedName name="CompOt" localSheetId="5">[9]!CompOt</definedName>
    <definedName name="CompOt" localSheetId="4">[9]!CompOt</definedName>
    <definedName name="CompOt" localSheetId="9">[9]!CompOt</definedName>
    <definedName name="CompOt" localSheetId="8">[9]!CompOt</definedName>
    <definedName name="CompOt" localSheetId="2">[9]!CompOt</definedName>
    <definedName name="CompOt" localSheetId="3">[9]!CompOt</definedName>
    <definedName name="CompOt" localSheetId="1">[9]!CompOt</definedName>
    <definedName name="CompOt" localSheetId="6">[9]!CompOt</definedName>
    <definedName name="CompOt" localSheetId="0">[9]!CompOt</definedName>
    <definedName name="CompOt">[9]!CompOt</definedName>
    <definedName name="CompOt_11">#N/A</definedName>
    <definedName name="CompOt_12">#N/A</definedName>
    <definedName name="CompOt_13">#N/A</definedName>
    <definedName name="CompOt_14">#N/A</definedName>
    <definedName name="CompOt_16">#N/A</definedName>
    <definedName name="CompOt_17">#N/A</definedName>
    <definedName name="CompOt_18">#N/A</definedName>
    <definedName name="CompOt_19">#N/A</definedName>
    <definedName name="CompRas" localSheetId="5">[9]!CompRas</definedName>
    <definedName name="CompRas" localSheetId="4">[9]!CompRas</definedName>
    <definedName name="CompRas" localSheetId="9">[9]!CompRas</definedName>
    <definedName name="CompRas" localSheetId="8">[9]!CompRas</definedName>
    <definedName name="CompRas" localSheetId="2">[9]!CompRas</definedName>
    <definedName name="CompRas" localSheetId="3">[9]!CompRas</definedName>
    <definedName name="CompRas" localSheetId="1">[9]!CompRas</definedName>
    <definedName name="CompRas" localSheetId="6">[9]!CompRas</definedName>
    <definedName name="CompRas" localSheetId="0">[9]!CompRas</definedName>
    <definedName name="CompRas">[9]!CompRas</definedName>
    <definedName name="CompRas_11">#N/A</definedName>
    <definedName name="CompRas_12">#N/A</definedName>
    <definedName name="CompRas_13">#N/A</definedName>
    <definedName name="CompRas_14">#N/A</definedName>
    <definedName name="CompRas_16">#N/A</definedName>
    <definedName name="CompRas_17">#N/A</definedName>
    <definedName name="CompRas_18">#N/A</definedName>
    <definedName name="CompRas_19">#N/A</definedName>
    <definedName name="compras1" localSheetId="5">[9]!compras1</definedName>
    <definedName name="compras1" localSheetId="4">[9]!compras1</definedName>
    <definedName name="compras1" localSheetId="9">[9]!compras1</definedName>
    <definedName name="compras1" localSheetId="8">[9]!compras1</definedName>
    <definedName name="compras1" localSheetId="2">[9]!compras1</definedName>
    <definedName name="compras1" localSheetId="3">[9]!compras1</definedName>
    <definedName name="compras1" localSheetId="1">[9]!compras1</definedName>
    <definedName name="compras1" localSheetId="6">[9]!compras1</definedName>
    <definedName name="compras1" localSheetId="0">[9]!compras1</definedName>
    <definedName name="compras1">[9]!compras1</definedName>
    <definedName name="country">[14]misc!$B$1</definedName>
    <definedName name="crude">#REF!</definedName>
    <definedName name="csnab">#REF!</definedName>
    <definedName name="ct">#REF!</definedName>
    <definedName name="currency">[14]misc!$B$2</definedName>
    <definedName name="cv">#REF!</definedName>
    <definedName name="cvo">#REF!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yp">'[15]FS-97'!$BA$90</definedName>
    <definedName name="czhs">#REF!</definedName>
    <definedName name="Data">#REF!</definedName>
    <definedName name="ddd" localSheetId="5">[9]!ddd</definedName>
    <definedName name="ddd" localSheetId="4">[9]!ddd</definedName>
    <definedName name="ddd" localSheetId="9">[9]!ddd</definedName>
    <definedName name="ddd" localSheetId="8">[9]!ddd</definedName>
    <definedName name="ddd" localSheetId="2">[9]!ddd</definedName>
    <definedName name="ddd" localSheetId="3">[9]!ddd</definedName>
    <definedName name="ddd" localSheetId="1">[9]!ddd</definedName>
    <definedName name="ddd" localSheetId="6">[9]!ddd</definedName>
    <definedName name="ddd" localSheetId="0">[9]!ddd</definedName>
    <definedName name="ddd">[9]!ddd</definedName>
    <definedName name="dem_month">#REF!</definedName>
    <definedName name="dem_year">#REF!</definedName>
    <definedName name="det" localSheetId="5">[9]!det</definedName>
    <definedName name="det" localSheetId="4">[9]!det</definedName>
    <definedName name="det" localSheetId="9">[9]!det</definedName>
    <definedName name="det" localSheetId="8">[9]!det</definedName>
    <definedName name="det" localSheetId="2">[9]!det</definedName>
    <definedName name="det" localSheetId="3">[9]!det</definedName>
    <definedName name="det" localSheetId="1">[9]!det</definedName>
    <definedName name="det" localSheetId="6">[9]!det</definedName>
    <definedName name="det" localSheetId="0">[9]!det</definedName>
    <definedName name="det">[9]!det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ifference">#REF!</definedName>
    <definedName name="Disaggregations">#REF!</definedName>
    <definedName name="Dollar_BS">#REF!</definedName>
    <definedName name="Dollar_Cash">#REF!</definedName>
    <definedName name="Dollar_IS">#REF!</definedName>
    <definedName name="Dollar_non_cash_wk">#REF!</definedName>
    <definedName name="Drilling">#REF!</definedName>
    <definedName name="Drilling1">#REF!</definedName>
    <definedName name="End_Bal">#REF!</definedName>
    <definedName name="Error">[16]Anlagevermögen!$A$1:$Z$29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uro_month">#REF!</definedName>
    <definedName name="euro_year">#REF!</definedName>
    <definedName name="ew" localSheetId="5">[9]!ew</definedName>
    <definedName name="ew" localSheetId="4">[9]!ew</definedName>
    <definedName name="ew" localSheetId="9">[9]!ew</definedName>
    <definedName name="ew" localSheetId="8">[9]!ew</definedName>
    <definedName name="ew" localSheetId="2">[9]!ew</definedName>
    <definedName name="ew" localSheetId="3">[9]!ew</definedName>
    <definedName name="ew" localSheetId="1">[9]!ew</definedName>
    <definedName name="ew" localSheetId="6">[9]!ew</definedName>
    <definedName name="ew" localSheetId="0">[9]!ew</definedName>
    <definedName name="ew">[9]!ew</definedName>
    <definedName name="ew_11">#N/A</definedName>
    <definedName name="ew_12">#N/A</definedName>
    <definedName name="ew_13">#N/A</definedName>
    <definedName name="ew_14">#N/A</definedName>
    <definedName name="ew_16">#N/A</definedName>
    <definedName name="ew_17">#N/A</definedName>
    <definedName name="ew_18">#N/A</definedName>
    <definedName name="ew_19">#N/A</definedName>
    <definedName name="Excel_BuiltIn_Print_Area_2">#REF!</definedName>
    <definedName name="Excel_BuiltIn_Print_Area_4">#REF!</definedName>
    <definedName name="Excel_BuiltIn_Print_Area_5">#REF!</definedName>
    <definedName name="Excel_BuiltIn_Print_Area_6">#REF!</definedName>
    <definedName name="Excel_BuiltIn_Print_Area_7">#REF!</definedName>
    <definedName name="Expected_balanc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 localSheetId="5">[9]!F</definedName>
    <definedName name="F" localSheetId="4">[9]!F</definedName>
    <definedName name="F" localSheetId="9">[9]!F</definedName>
    <definedName name="F" localSheetId="8">[9]!F</definedName>
    <definedName name="F" localSheetId="2">[9]!F</definedName>
    <definedName name="F" localSheetId="3">[9]!F</definedName>
    <definedName name="F" localSheetId="1">[9]!F</definedName>
    <definedName name="F" localSheetId="6">[9]!F</definedName>
    <definedName name="F" localSheetId="0">[9]!F</definedName>
    <definedName name="F">[9]!F</definedName>
    <definedName name="fd">#REF!</definedName>
    <definedName name="fdjfd">#REF!</definedName>
    <definedName name="fdjlsj">#REF!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" localSheetId="5">[9]!fg</definedName>
    <definedName name="fg" localSheetId="4">[9]!fg</definedName>
    <definedName name="fg" localSheetId="9">[9]!fg</definedName>
    <definedName name="fg" localSheetId="8">[9]!fg</definedName>
    <definedName name="fg" localSheetId="2">[9]!fg</definedName>
    <definedName name="fg" localSheetId="3">[9]!fg</definedName>
    <definedName name="fg" localSheetId="1">[9]!fg</definedName>
    <definedName name="fg" localSheetId="6">[9]!fg</definedName>
    <definedName name="fg" localSheetId="0">[9]!fg</definedName>
    <definedName name="fg">[9]!fg</definedName>
    <definedName name="fg_11">#N/A</definedName>
    <definedName name="fg_12">#N/A</definedName>
    <definedName name="fg_13">#N/A</definedName>
    <definedName name="fg_14">#N/A</definedName>
    <definedName name="fg_16">#N/A</definedName>
    <definedName name="fg_17">#N/A</definedName>
    <definedName name="fg_18">#N/A</definedName>
    <definedName name="fg_19">#N/A</definedName>
    <definedName name="fjsf">#REF!</definedName>
    <definedName name="Full_Print">#REF!</definedName>
    <definedName name="fytf">#REF!</definedName>
    <definedName name="gaap_GRID">#REF!</definedName>
    <definedName name="gbr_month">#REF!</definedName>
    <definedName name="gbr_year">#REF!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rid_Assets">#REF!</definedName>
    <definedName name="Grid_bs">#REF!</definedName>
    <definedName name="Grid_is">#REF!</definedName>
    <definedName name="h" hidden="1">{#N/A,#N/A,FALSE,"МТВ"}</definedName>
    <definedName name="half">#REF!</definedName>
    <definedName name="Header_Row">ROW(#REF!)</definedName>
    <definedName name="HELP">#REF!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>#REF!</definedName>
    <definedName name="hjjh" hidden="1">{#N/A,#N/A,TRUE,"Лист1";#N/A,#N/A,TRUE,"Лист2";#N/A,#N/A,TRUE,"Лист3"}</definedName>
    <definedName name="hozu">#REF!</definedName>
    <definedName name="Inc_Stmt">#REF!</definedName>
    <definedName name="Inc_Stmt1">#REF!</definedName>
    <definedName name="Int">#REF!</definedName>
    <definedName name="Interest_Rate">#REF!</definedName>
    <definedName name="interm_level">'[11]Threshold Table'!$D$6:$F$11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" localSheetId="5">[9]!k</definedName>
    <definedName name="k" localSheetId="4">[9]!k</definedName>
    <definedName name="k" localSheetId="9">[9]!k</definedName>
    <definedName name="k" localSheetId="8">[9]!k</definedName>
    <definedName name="k" localSheetId="2">[9]!k</definedName>
    <definedName name="k" localSheetId="3">[9]!k</definedName>
    <definedName name="k" localSheetId="1">[9]!k</definedName>
    <definedName name="k" localSheetId="6">[9]!k</definedName>
    <definedName name="k" localSheetId="0">[9]!k</definedName>
    <definedName name="k">[9]!k</definedName>
    <definedName name="k_11">#N/A</definedName>
    <definedName name="k_12">#N/A</definedName>
    <definedName name="k_13">#N/A</definedName>
    <definedName name="k_14">#N/A</definedName>
    <definedName name="k_16">#N/A</definedName>
    <definedName name="k_17">#N/A</definedName>
    <definedName name="k_18">#N/A</definedName>
    <definedName name="k_19">#N/A</definedName>
    <definedName name="kto">[17]Форма2!$C$19:$C$24,[17]Форма2!$E$19:$F$24,[17]Форма2!$D$26:$F$31,[17]Форма2!$C$33:$C$38,[17]Форма2!$E$33:$F$38,[17]Форма2!$D$40:$F$43,[17]Форма2!$C$45:$C$48,[17]Форма2!$E$45:$F$48,[17]Форма2!$C$19</definedName>
    <definedName name="Kumkol" hidden="1">{#N/A,#N/A,FALSE,"Сентябрь";#N/A,#N/A,FALSE,"Пояснительная сентябре 99"}</definedName>
    <definedName name="KZT_BS">#REF!</definedName>
    <definedName name="KZT_cash">#REF!</definedName>
    <definedName name="KZT_IS">#REF!</definedName>
    <definedName name="KZT_non_cash_wk">#REF!</definedName>
    <definedName name="L_Adjust">[18]Links!$H$1:$H$65536</definedName>
    <definedName name="L_AJE_Tot">[18]Links!$G$1:$G$65536</definedName>
    <definedName name="L_CY_Beg">[18]Links!$F$1:$F$65536</definedName>
    <definedName name="L_CY_End">[18]Links!$J$1:$J$65536</definedName>
    <definedName name="L_PY_End">[18]Links!$K$1:$K$65536</definedName>
    <definedName name="L_RJE_Tot">[18]Links!$I$1:$I$65536</definedName>
    <definedName name="Last_Row">#N/A</definedName>
    <definedName name="Loan_Amount">#REF!</definedName>
    <definedName name="Loan_Start">#REF!</definedName>
    <definedName name="Loan_Years">#REF!</definedName>
    <definedName name="LP">#REF!</definedName>
    <definedName name="lvnc">#REF!</definedName>
    <definedName name="m">[12]Anlagevermögen!$A$1:$Z$29</definedName>
    <definedName name="m_2005">'[19]1NK'!$R$10:$R$1877</definedName>
    <definedName name="m_2006">'[19]1NK'!$S$10:$S$1838</definedName>
    <definedName name="m_2007">'[19]1NK'!$T$10:$T$1838</definedName>
    <definedName name="m_dep_I">#REF!</definedName>
    <definedName name="m_dep_I_13">#REF!</definedName>
    <definedName name="m_dep_I_16">#REF!</definedName>
    <definedName name="m_dep_I_17">#REF!</definedName>
    <definedName name="m_dep_I_18">#REF!</definedName>
    <definedName name="m_dep_I1">#REF!</definedName>
    <definedName name="m_dep_I1_13">#REF!</definedName>
    <definedName name="m_dep_I1_16">#REF!</definedName>
    <definedName name="m_dep_I1_17">#REF!</definedName>
    <definedName name="m_dep_I1_18">#REF!</definedName>
    <definedName name="m_dep_N">#REF!</definedName>
    <definedName name="m_dep_N_13">#REF!</definedName>
    <definedName name="m_dep_N_16">#REF!</definedName>
    <definedName name="m_dep_N_17">#REF!</definedName>
    <definedName name="m_dep_N_18">#REF!</definedName>
    <definedName name="m_f2002">#REF!</definedName>
    <definedName name="m_Key2">#REF!</definedName>
    <definedName name="m_o2003">#REF!</definedName>
    <definedName name="m_OTM2005">'[20]2.2 ОтклОТМ'!$G$1:$G$65536</definedName>
    <definedName name="m_OTM2006">'[20]2.2 ОтклОТМ'!$J$1:$J$65536</definedName>
    <definedName name="m_OTM2007">'[20]2.2 ОтклОТМ'!$M$1:$M$65536</definedName>
    <definedName name="m_OTM2008">'[20]2.2 ОтклОТМ'!$P$1:$P$65536</definedName>
    <definedName name="m_OTM2009">'[20]2.2 ОтклОТМ'!$S$1:$S$65536</definedName>
    <definedName name="m_OTM2010">'[20]2.2 ОтклОТМ'!$V$1:$V$65536</definedName>
    <definedName name="m_OTMizm">'[20]1.3.2 ОТМ'!$K$1:$K$65536</definedName>
    <definedName name="m_OTMkod">'[20]1.3.2 ОТМ'!$A$1:$A$65536</definedName>
    <definedName name="m_OTMnomer">'[20]1.3.2 ОТМ'!$H$1:$H$65536</definedName>
    <definedName name="m_OTMpokaz">'[20]1.3.2 ОТМ'!$I$1:$I$65536</definedName>
    <definedName name="m_p2003">#REF!</definedName>
    <definedName name="m_Predpr_I">[20]Предпр!$C$3:$C$29</definedName>
    <definedName name="m_Predpr_I_13">#REF!</definedName>
    <definedName name="m_Predpr_I_16">#REF!</definedName>
    <definedName name="m_Predpr_I_18">#REF!</definedName>
    <definedName name="m_Predpr_N">[20]Предпр!$D$3:$D$29</definedName>
    <definedName name="m_Predpr_N_13">#REF!</definedName>
    <definedName name="m_Predpr_N_16">#REF!</definedName>
    <definedName name="m_Predpr_N_18">#REF!</definedName>
    <definedName name="m_Zatrat">[20]ЦентрЗатр!$A$2:$G$71</definedName>
    <definedName name="m_Zatrat_13">[21]ЦентрЗатр!$A$2:$G$71</definedName>
    <definedName name="m_Zatrat_16">[21]ЦентрЗатр!$A$2:$G$71</definedName>
    <definedName name="m_Zatrat_18">[21]ЦентрЗатр!$A$2:$G$71</definedName>
    <definedName name="m_Zatrat_Ed">[20]ЦентрЗатр!$E$2:$E$71</definedName>
    <definedName name="m_Zatrat_Ed_13">[22]ЦентрЗатр!$E$2:$E$71</definedName>
    <definedName name="m_Zatrat_Ed_16">[22]ЦентрЗатр!$E$2:$E$71</definedName>
    <definedName name="m_Zatrat_Ed_18">[22]ЦентрЗатр!$E$2:$E$71</definedName>
    <definedName name="m_Zatrat_K">[20]ЦентрЗатр!$F$2:$F$71</definedName>
    <definedName name="m_Zatrat_K_13">[22]ЦентрЗатр!$F$2:$F$71</definedName>
    <definedName name="m_Zatrat_K_16">[22]ЦентрЗатр!$F$2:$F$71</definedName>
    <definedName name="m_Zatrat_K_18">[22]ЦентрЗатр!$F$2:$F$71</definedName>
    <definedName name="m_Zatrat_N">[20]ЦентрЗатр!$G$2:$G$71</definedName>
    <definedName name="m_Zatrat_N_13">[21]ЦентрЗатр!$G$2:$G$71</definedName>
    <definedName name="m_Zatrat_N_16">[21]ЦентрЗатр!$G$2:$G$71</definedName>
    <definedName name="m_Zatrat_N_18">[21]ЦентрЗатр!$G$2:$G$71</definedName>
    <definedName name="main">'[23]Список документов'!$A$1</definedName>
    <definedName name="mas_1">#REF!</definedName>
    <definedName name="mas_1_13">#REF!</definedName>
    <definedName name="mas_1_16">#REF!</definedName>
    <definedName name="mas_1_17">#REF!</definedName>
    <definedName name="mas_1_18">#REF!</definedName>
    <definedName name="mas_2">#REF!</definedName>
    <definedName name="mas_2_13">#REF!</definedName>
    <definedName name="mas_2_16">#REF!</definedName>
    <definedName name="mas_2_17">#REF!</definedName>
    <definedName name="mas_2_18">#REF!</definedName>
    <definedName name="mas_2_new">#REF!</definedName>
    <definedName name="mas_2_new_13">#REF!</definedName>
    <definedName name="mas_2_new_16">#REF!</definedName>
    <definedName name="mas_2_new_17">#REF!</definedName>
    <definedName name="mas_2_new_18">#REF!</definedName>
    <definedName name="mas_3">#REF!</definedName>
    <definedName name="mas_3_13">#REF!</definedName>
    <definedName name="mas_3_16">#REF!</definedName>
    <definedName name="mas_3_17">#REF!</definedName>
    <definedName name="mas_3_18">#REF!</definedName>
    <definedName name="mas_4">#REF!</definedName>
    <definedName name="mas_4_13">#REF!</definedName>
    <definedName name="mas_4_16">#REF!</definedName>
    <definedName name="mas_4_17">#REF!</definedName>
    <definedName name="mas_4_18">#REF!</definedName>
    <definedName name="mas_new">#REF!</definedName>
    <definedName name="mas_new_13">#REF!</definedName>
    <definedName name="mas_new_16">#REF!</definedName>
    <definedName name="mas_new_17">#REF!</definedName>
    <definedName name="mas_new_18">#REF!</definedName>
    <definedName name="mas_old">#REF!</definedName>
    <definedName name="mas_spisok">#REF!</definedName>
    <definedName name="mas_spisok_13">#REF!</definedName>
    <definedName name="mas_spisok_16">#REF!</definedName>
    <definedName name="mas_spisok_18">#REF!</definedName>
    <definedName name="Monetary_Precision">#REF!</definedName>
    <definedName name="month">#REF!</definedName>
    <definedName name="net">#REF!</definedName>
    <definedName name="new">'[24]$ IS'!$A$1:$BH$34</definedName>
    <definedName name="New_a_c">#REF!</definedName>
    <definedName name="Njkf" localSheetId="5">[9]!Njkf</definedName>
    <definedName name="Njkf" localSheetId="4">[9]!Njkf</definedName>
    <definedName name="Njkf" localSheetId="9">[9]!Njkf</definedName>
    <definedName name="Njkf" localSheetId="8">[9]!Njkf</definedName>
    <definedName name="Njkf" localSheetId="2">[9]!Njkf</definedName>
    <definedName name="Njkf" localSheetId="3">[9]!Njkf</definedName>
    <definedName name="Njkf" localSheetId="1">[9]!Njkf</definedName>
    <definedName name="Njkf" localSheetId="6">[9]!Njkf</definedName>
    <definedName name="Njkf" localSheetId="0">[9]!Njkf</definedName>
    <definedName name="Njkf">[9]!Njkf</definedName>
    <definedName name="Num_Pmt_Per_Year">#REF!</definedName>
    <definedName name="Number_of_Payments">MATCH(0.01,End_Bal,-1)+1</definedName>
    <definedName name="oi">#REF!</definedName>
    <definedName name="one">#REF!,#REF!</definedName>
    <definedName name="ooo">'[25]GAAP TB 30.09.01  detail p&amp;l'!#REF!</definedName>
    <definedName name="OpDate">[13]Info!$G$5</definedName>
    <definedName name="Pay_Date">#REF!</definedName>
    <definedName name="Pay_Num">#REF!</definedName>
    <definedName name="Payment_Date" localSheetId="5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9">DATE(YEAR([0]!Loan_Start),MONTH([0]!Loan_Start)+Payment_Number,DAY([0]!Loan_Start))</definedName>
    <definedName name="Payment_Date" localSheetId="8">DATE(YEAR([0]!Loan_Start),MONTH([0]!Loan_Start)+Payment_Number,DAY([0]!Loan_Start))</definedName>
    <definedName name="Payment_Date" localSheetId="2">DATE(YEAR([0]!Loan_Start),MONTH([0]!Loan_Start)+Payment_Number,DAY([0]!Loan_Start))</definedName>
    <definedName name="Payment_Date" localSheetId="3">DATE(YEAR([0]!Loan_Start),MONTH([0]!Loan_Start)+Payment_Number,DAY([0]!Loan_Start))</definedName>
    <definedName name="Payment_Date" localSheetId="1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0">DATE(YEAR([0]!Loan_Start),MONTH([0]!Loan_Start)+Payment_Number,DAY([0]!Loan_Start))</definedName>
    <definedName name="Payment_Date">DATE(YEAR(Loan_Start),MONTH(Loan_Start)+Payment_Number,DAY(Loan_Start))</definedName>
    <definedName name="pc">#REF!</definedName>
    <definedName name="Pivot_division">#REF!</definedName>
    <definedName name="Pivot_HO">#REF!</definedName>
    <definedName name="po">#REF!</definedName>
    <definedName name="pr">[26]Anlagevermögen!$A$1:$Z$29</definedName>
    <definedName name="Princ">#REF!</definedName>
    <definedName name="Print_Area_Reset">OFFSET(Full_Print,0,0,Last_Row)</definedName>
    <definedName name="printa">#REF!</definedName>
    <definedName name="printb">#REF!</definedName>
    <definedName name="printc">#REF!</definedName>
    <definedName name="printk">#REF!</definedName>
    <definedName name="Prob_ResRec">#REF!</definedName>
    <definedName name="Prob_ResRec1">#REF!</definedName>
    <definedName name="Proved_ResRec">#REF!</definedName>
    <definedName name="Proved_ResRec1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1_901s_materials">'[27]Production_Ref Q-1-3'!$V$32:$V$82</definedName>
    <definedName name="Q1_902_903s">'[27]Production_Ref Q-1-3'!$V$83:$V$104</definedName>
    <definedName name="Q1_AJE_KLO">#REF!</definedName>
    <definedName name="Q1_AJE41_payroll">#REF!</definedName>
    <definedName name="Q1_audit_expenses">#REF!</definedName>
    <definedName name="Q1_bank_services">#REF!</definedName>
    <definedName name="Q1_catering_services">#REF!</definedName>
    <definedName name="Q1_communication_expenses">#REF!</definedName>
    <definedName name="Q1_contract_interpreters">#REF!</definedName>
    <definedName name="Q1_DD_AJEs">#REF!</definedName>
    <definedName name="Q1_DD_provision_KZT">#REF!</definedName>
    <definedName name="Q1_donations">#REF!</definedName>
    <definedName name="Q1_donations_Kaisar">#REF!</definedName>
    <definedName name="Q1_excise_tax">'[27]Production_Ref Q-1-3'!$V$28</definedName>
    <definedName name="Q1_expat_payroll">#REF!</definedName>
    <definedName name="Q1_expat_travel">#REF!</definedName>
    <definedName name="Q1_Farm_expat_payroll">#REF!</definedName>
    <definedName name="Q1_farm_GA">#REF!</definedName>
    <definedName name="Q1_Farm_other">#REF!,#REF!,#REF!,#REF!,#REF!,#REF!,#REF!,#REF!,#REF!,#REF!</definedName>
    <definedName name="Q1_Farm_payroll_nationals">#REF!,#REF!</definedName>
    <definedName name="Q1_insurance">#REF!</definedName>
    <definedName name="Q1_KLO_KZT">#REF!</definedName>
    <definedName name="Q1_KLO_Royalty_KZT">'[27]Production_Ref Q-1-3'!$S$17</definedName>
    <definedName name="Q1_legal_settlements">#REF!</definedName>
    <definedName name="Q1_medical_expenses">#REF!</definedName>
    <definedName name="Q1_mngnt_services">#REF!</definedName>
    <definedName name="Q1_national_payroll">#REF!,#REF!</definedName>
    <definedName name="Q1_overheads_KZT">'[27]Production_Ref Q-1-3'!$Q$17:$R$17,'[27]Production_Ref Q-1-3'!$T$19:$T$23,'[27]Production_Ref Q-1-3'!$T$26,'[27]Production_Ref Q-1-3'!$Q$30,'[27]Production_Ref Q-1-3'!$T$106:$T$258,'[27]Production_Ref Q-1-3'!$T$265:$T$268</definedName>
    <definedName name="Q1_pipeline_tariff">'[27]Production_Ref Q-1-3'!$V$24</definedName>
    <definedName name="Q1_property_tax">#REF!</definedName>
    <definedName name="Q1_railway_tariff">'[27]Production_Ref Q-1-3'!$V$25</definedName>
    <definedName name="Q1_security">#REF!</definedName>
    <definedName name="Q1_tax_advice">#REF!</definedName>
    <definedName name="Q1_trucking_services">#REF!</definedName>
    <definedName name="Q1_TurgaiPetroleum">'[27]Production_Ref Q-1-3'!$S$30</definedName>
    <definedName name="Q2_901s_materials">'[27]Production_Ref Q-1-3'!$N$32:$N$82</definedName>
    <definedName name="Q2_902_903s">'[27]Production_Ref Q-1-3'!$N$83:$N$104</definedName>
    <definedName name="Q2_AJE50_901s">'[27]Production_Ref Q-1-3'!$N$273</definedName>
    <definedName name="Q2_AJE51_KLO_USD">'[27]Production_Ref Q-1-3'!$N$275</definedName>
    <definedName name="Q2_AJE62_pipeline_tariff">'[27]Production_Ref Q-1-3'!$N$277</definedName>
    <definedName name="Q2_AJE68_pipeline_tariff">'[27]Production_Ref Q-1-3'!$N$279</definedName>
    <definedName name="Q2_AJE77_pipeline_tariff">'[27]Production_Ref Q-1-3'!$N$283</definedName>
    <definedName name="Q2_audit_expenses">#REF!</definedName>
    <definedName name="Q2_baddebt_provision">#REF!</definedName>
    <definedName name="Q2_bank_services">#REF!</definedName>
    <definedName name="Q2_catering_services">#REF!</definedName>
    <definedName name="Q2_communication_expenses">#REF!</definedName>
    <definedName name="Q2_contract_interpreters">#REF!</definedName>
    <definedName name="Q2_donation_Kaisar">#REF!</definedName>
    <definedName name="Q2_donations">#REF!</definedName>
    <definedName name="Q2_excise_tax">'[27]Production_Ref Q-1-3'!$N$28</definedName>
    <definedName name="Q2_expat_payroll">#REF!</definedName>
    <definedName name="Q2_expat_travel">#REF!</definedName>
    <definedName name="Q2_farm_GA">#REF!</definedName>
    <definedName name="Q2_farm_other">#REF!,#REF!,#REF!,#REF!,#REF!,#REF!,#REF!,#REF!,#REF!,#REF!,#REF!,#REF!</definedName>
    <definedName name="Q2_farm_payroll">#REF!,#REF!</definedName>
    <definedName name="Q2_insurance">#REF!</definedName>
    <definedName name="Q2_KLO">#REF!</definedName>
    <definedName name="Q2_KTO_crude">'[27]Production_Ref Q-1-3'!$N$281</definedName>
    <definedName name="Q2_legal_settlements">#REF!</definedName>
    <definedName name="Q2_medical_expenses">#REF!</definedName>
    <definedName name="Q2_mngnt_services">#REF!</definedName>
    <definedName name="Q2_national_payroll">#REF!,#REF!</definedName>
    <definedName name="Q2_overheads">'[27]Production_Ref Q-1-3'!$N$7:$N$23,'[27]Production_Ref Q-1-3'!$N$26,'[27]Production_Ref Q-1-3'!$N$106:$N$258</definedName>
    <definedName name="Q2_pipeline_tariff">'[27]Production_Ref Q-1-3'!$N$24</definedName>
    <definedName name="Q2_property_tax">#REF!</definedName>
    <definedName name="Q2_railway_tariff">'[27]Production_Ref Q-1-3'!$N$25</definedName>
    <definedName name="Q2_security">#REF!</definedName>
    <definedName name="Q2_tax_advice">#REF!</definedName>
    <definedName name="Q2_trucking_services">#REF!</definedName>
    <definedName name="Q2_TurgaiPetroleum_KZT">'[27]Production_Ref Q-1-3'!$K$31</definedName>
    <definedName name="Q3_901s_materials">'[27]Production_Ref Q-1-3'!$G$32:$G$82</definedName>
    <definedName name="Q3_902_903s">'[27]Production_Ref Q-1-3'!$G$83:$G$104</definedName>
    <definedName name="Q3_AJE10_KLO">'[27]Production_Ref Q-1-3'!$G$287</definedName>
    <definedName name="Q3_AJE11_pipeline_tariff">'[27]Production_Ref Q-1-3'!$G$289</definedName>
    <definedName name="Q3_AJEs_other">#REF!</definedName>
    <definedName name="Q3_audit_expenses">#REF!</definedName>
    <definedName name="Q3_baddebts_provisions">#REF!</definedName>
    <definedName name="Q3_bank_services">#REF!</definedName>
    <definedName name="Q3_catering_services">#REF!</definedName>
    <definedName name="Q3_communication_expenses">#REF!</definedName>
    <definedName name="Q3_contract_interpreters">#REF!</definedName>
    <definedName name="Q3_donation_Kaisar">#REF!</definedName>
    <definedName name="Q3_donations">#REF!</definedName>
    <definedName name="Q3_excise_tax">'[27]Production_Ref Q-1-3'!$G$28</definedName>
    <definedName name="Q3_expat_payroll">#REF!</definedName>
    <definedName name="Q3_expat_travel">#REF!</definedName>
    <definedName name="Q3_insurance">#REF!</definedName>
    <definedName name="Q3_KLO">#REF!</definedName>
    <definedName name="Q3_legal_settlements">#REF!</definedName>
    <definedName name="Q3_medical_expenses">#REF!</definedName>
    <definedName name="Q3_mngt_services">#REF!</definedName>
    <definedName name="Q3_national_payroll">#REF!,#REF!</definedName>
    <definedName name="Q3_other">#REF!,#REF!,#REF!,#REF!,#REF!,#REF!,#REF!,#REF!,#REF!,#REF!,#REF!,#REF!,#REF!,#REF!,#REF!,#REF!</definedName>
    <definedName name="Q3_overheads">'[27]Production_Ref Q-1-3'!$G$17:$G$23,'[27]Production_Ref Q-1-3'!$G$26,'[27]Production_Ref Q-1-3'!$G$106:$G$143,'[27]Production_Ref Q-1-3'!$G$144:$G$180,'[27]Production_Ref Q-1-3'!$G$181:$G$217,'[27]Production_Ref Q-1-3'!$G$218:$G$258,'[27]Production_Ref Q-1-3'!$G$285</definedName>
    <definedName name="Q3_pipeline_tariff">'[27]Production_Ref Q-1-3'!$G$24</definedName>
    <definedName name="Q3_property_tax">#REF!</definedName>
    <definedName name="Q3_railway_tariff">'[27]Production_Ref Q-1-3'!$G$25</definedName>
    <definedName name="Q3_security">#REF!</definedName>
    <definedName name="Q3_tax_advice">#REF!</definedName>
    <definedName name="Q3_trucking_services">#REF!</definedName>
    <definedName name="Q3_TurgaiPetroleum">'[27]Production_Ref Q-1-3'!$G$31</definedName>
    <definedName name="Q3_VAT_nondeductible">#REF!</definedName>
    <definedName name="Q4_labour">SUM(#REF!)</definedName>
    <definedName name="Q4_Materials">SUM(#REF!)</definedName>
    <definedName name="Q4_Overheads">SUM(#REF!,#REF!,#REF!)</definedName>
    <definedName name="qqq">'[25]GAAP TB 30.09.01  detail p&amp;l'!#REF!</definedName>
    <definedName name="qsda" hidden="1">4</definedName>
    <definedName name="qwe">[28]Форма2!$C$19:$C$24,[28]Форма2!$E$19:$F$24,[28]Форма2!$D$26:$F$31,[28]Форма2!$C$33:$C$38,[28]Форма2!$E$33:$F$38,[28]Форма2!$D$40:$F$43,[28]Форма2!$C$45:$C$48,[28]Форма2!$E$45:$F$48,[28]Форма2!$C$19</definedName>
    <definedName name="qwe_13">[29]Форма2!$C$19:$C$24,[29]Форма2!$E$19:$F$24,[29]Форма2!$D$26:$F$31,[29]Форма2!$C$33:$C$38,[29]Форма2!$E$33:$F$38,[29]Форма2!$D$40:$F$43,[29]Форма2!$C$45:$C$48,[29]Форма2!$E$45:$F$48,[29]Форма2!$C$19</definedName>
    <definedName name="qwe_16">[29]Форма2!$C$19:$C$24,[29]Форма2!$E$19:$F$24,[29]Форма2!$D$26:$F$31,[29]Форма2!$C$33:$C$38,[29]Форма2!$E$33:$F$38,[29]Форма2!$D$40:$F$43,[29]Форма2!$C$45:$C$48,[29]Форма2!$E$45:$F$48,[29]Форма2!$C$19</definedName>
    <definedName name="qwe_18">[29]Форма2!$C$19:$C$24,[29]Форма2!$E$19:$F$24,[29]Форма2!$D$26:$F$31,[29]Форма2!$C$33:$C$38,[29]Форма2!$E$33:$F$38,[29]Форма2!$D$40:$F$43,[29]Форма2!$C$45:$C$48,[29]Форма2!$E$45:$F$48,[29]Форма2!$C$19</definedName>
    <definedName name="R_Factor">#REF!</definedName>
    <definedName name="rate7">#REF!</definedName>
    <definedName name="Ref_1">'[30]FA Movement Kyrg'!$E$22</definedName>
    <definedName name="Ref_10">'[30]FA Movement Kyrg'!$I$39</definedName>
    <definedName name="Ref_11">'[30]FA Movement Kyrg'!$K$39</definedName>
    <definedName name="Ref_12">'[30]FA Movement Kyrg'!$K$17</definedName>
    <definedName name="Ref_13">'[30]FA Movement Kyrg'!$C$17</definedName>
    <definedName name="Ref_14">'[30]FA Movement Kyrg'!$E$17</definedName>
    <definedName name="Ref_2">'[30]FA Movement Kyrg'!$A$1</definedName>
    <definedName name="Ref_3">#REF!</definedName>
    <definedName name="Ref_4">'[30]FA Movement Kyrg'!$A$19</definedName>
    <definedName name="Ref_5">'[30]FA Movement Kyrg'!$C$17</definedName>
    <definedName name="Ref_6">'[30]FA Movement Kyrg'!$K$17</definedName>
    <definedName name="Ref_7">'[30]FA Movement Kyrg'!$C$28</definedName>
    <definedName name="Ref_8">'[30]FA Movement Kyrg'!$C$28</definedName>
    <definedName name="Ref_9">'[30]FA Movement Kyrg'!$K$28</definedName>
    <definedName name="refined">#REF!</definedName>
    <definedName name="Reserve_Stats">#REF!</definedName>
    <definedName name="Reserve_Stats1">#REF!</definedName>
    <definedName name="Reserves">#REF!</definedName>
    <definedName name="Reserves1">#REF!</definedName>
    <definedName name="Residual_difference">#REF!</definedName>
    <definedName name="respirators">#REF!</definedName>
    <definedName name="rjhjdf" hidden="1">{#N/A,#N/A,FALSE,"МТВ"}</definedName>
    <definedName name="rng">#REF!</definedName>
    <definedName name="rngChartRange">#REF!</definedName>
    <definedName name="rngChartRange_13">#REF!</definedName>
    <definedName name="rngChartRange_16">#REF!</definedName>
    <definedName name="rngChartRange_18">#REF!</definedName>
    <definedName name="rngDataAll">#REF!</definedName>
    <definedName name="rngDataAll_13">#REF!</definedName>
    <definedName name="rngDataAll_16">#REF!</definedName>
    <definedName name="rngDataAll_18">#REF!</definedName>
    <definedName name="rngEnd">#REF!</definedName>
    <definedName name="rngEnd_13">#REF!</definedName>
    <definedName name="rngEnd_16">#REF!</definedName>
    <definedName name="rngEnd_18">#REF!</definedName>
    <definedName name="rngIATACode">#REF!</definedName>
    <definedName name="rngIATACode_13">#REF!</definedName>
    <definedName name="rngIATACode_16">#REF!</definedName>
    <definedName name="rngIATACode_18">#REF!</definedName>
    <definedName name="rngResStart">#REF!</definedName>
    <definedName name="rngResStart_13">#REF!</definedName>
    <definedName name="rngResStart_16">#REF!</definedName>
    <definedName name="rngResStart_18">#REF!</definedName>
    <definedName name="rngStart">#REF!</definedName>
    <definedName name="rngStart_13">#REF!</definedName>
    <definedName name="rngStart_16">#REF!</definedName>
    <definedName name="rngStart_18">#REF!</definedName>
    <definedName name="rngUpdate">#REF!</definedName>
    <definedName name="rngUpdate_13">#REF!</definedName>
    <definedName name="rngUpdate_16">#REF!</definedName>
    <definedName name="rngUpdate_18">#REF!</definedName>
    <definedName name="rost">#REF!</definedName>
    <definedName name="rty" hidden="1">{#N/A,#N/A,FALSE,"МТВ"}</definedName>
    <definedName name="rur_month">#REF!</definedName>
    <definedName name="rur_year">#REF!</definedName>
    <definedName name="ru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1_">#REF!</definedName>
    <definedName name="S1__13">#REF!</definedName>
    <definedName name="S1__16">#REF!</definedName>
    <definedName name="S1__18">#REF!</definedName>
    <definedName name="s1_0">#REF!</definedName>
    <definedName name="s1_0_13">#REF!</definedName>
    <definedName name="s1_0_16">#REF!</definedName>
    <definedName name="s1_0_17">#REF!</definedName>
    <definedName name="s1_0_18">#REF!</definedName>
    <definedName name="s1_1">#REF!</definedName>
    <definedName name="s1_1_13">#REF!</definedName>
    <definedName name="s1_1_16">#REF!</definedName>
    <definedName name="s1_1_17">#REF!</definedName>
    <definedName name="s1_1_18">#REF!</definedName>
    <definedName name="S10_">#REF!</definedName>
    <definedName name="S10__13">#REF!</definedName>
    <definedName name="S10__16">#REF!</definedName>
    <definedName name="S10__18">#REF!</definedName>
    <definedName name="S11_">#REF!</definedName>
    <definedName name="S11__13">#REF!</definedName>
    <definedName name="S11__16">#REF!</definedName>
    <definedName name="S11__18">#REF!</definedName>
    <definedName name="S12_">#REF!</definedName>
    <definedName name="S12__13">#REF!</definedName>
    <definedName name="S12__16">#REF!</definedName>
    <definedName name="S12__18">#REF!</definedName>
    <definedName name="S13_">#REF!</definedName>
    <definedName name="S13__13">#REF!</definedName>
    <definedName name="S13__16">#REF!</definedName>
    <definedName name="S13__18">#REF!</definedName>
    <definedName name="S14_">#REF!</definedName>
    <definedName name="S14__13">#REF!</definedName>
    <definedName name="S14__16">#REF!</definedName>
    <definedName name="S14__18">#REF!</definedName>
    <definedName name="S15_">#REF!</definedName>
    <definedName name="S15__13">#REF!</definedName>
    <definedName name="S15__16">#REF!</definedName>
    <definedName name="S15__18">#REF!</definedName>
    <definedName name="S16_">#REF!</definedName>
    <definedName name="S16__13">#REF!</definedName>
    <definedName name="S16__16">#REF!</definedName>
    <definedName name="S16__18">#REF!</definedName>
    <definedName name="S17_">#REF!</definedName>
    <definedName name="S17__13">#REF!</definedName>
    <definedName name="S17__16">#REF!</definedName>
    <definedName name="S17__18">#REF!</definedName>
    <definedName name="S18_">#REF!</definedName>
    <definedName name="S18__13">#REF!</definedName>
    <definedName name="S18__16">#REF!</definedName>
    <definedName name="S18__18">#REF!</definedName>
    <definedName name="S19_">#REF!</definedName>
    <definedName name="S19__13">#REF!</definedName>
    <definedName name="S19__16">#REF!</definedName>
    <definedName name="S19__18">#REF!</definedName>
    <definedName name="S2_">#REF!</definedName>
    <definedName name="S2__13">#REF!</definedName>
    <definedName name="S2__16">#REF!</definedName>
    <definedName name="S2__18">#REF!</definedName>
    <definedName name="S20_">#REF!</definedName>
    <definedName name="S20__13">#REF!</definedName>
    <definedName name="S20__16">#REF!</definedName>
    <definedName name="S20__18">#REF!</definedName>
    <definedName name="S3_">#REF!</definedName>
    <definedName name="S3__13">#REF!</definedName>
    <definedName name="S3__16">#REF!</definedName>
    <definedName name="S3__18">#REF!</definedName>
    <definedName name="s341_1">'[31]ЛСЦ начисленное на 31.12.08'!#REF!</definedName>
    <definedName name="s341_10">'[31]ЛСЦ начисленное на 31.12.08'!#REF!</definedName>
    <definedName name="s341_11">'[31]ЛСЦ начисленное на 31.12.08'!#REF!</definedName>
    <definedName name="s341_12">'[31]ЛСЦ начисленное на 31.12.08'!#REF!</definedName>
    <definedName name="s341_13">'[31]ЛСЦ начисленное на 31.12.08'!#REF!</definedName>
    <definedName name="s341_15">'[31]ЛСЦ начисленное на 31.12.08'!#REF!</definedName>
    <definedName name="s341_19">'[31]ЛСЦ начисленное на 31.12.08'!#REF!</definedName>
    <definedName name="s341_2">'[31]ЛСЦ начисленное на 31.12.08'!#REF!</definedName>
    <definedName name="s341_20">'[31]ЛСЦ начисленное на 31.12.08'!#REF!</definedName>
    <definedName name="s341_21">'[31]ЛСЦ начисленное на 31.12.08'!#REF!</definedName>
    <definedName name="s341_22">'[31]ЛСЦ начисленное на 31.12.08'!#REF!</definedName>
    <definedName name="s341_23">'[31]ЛСЦ начисленное на 31.12.08'!#REF!</definedName>
    <definedName name="s341_24">'[31]ЛСЦ начисленное на 31.12.08'!#REF!</definedName>
    <definedName name="s341_27">'[31]ЛСЦ начисленное на 31.12.08'!#REF!</definedName>
    <definedName name="s341_28">'[31]ЛСЦ начисленное на 31.12.08'!#REF!</definedName>
    <definedName name="s341_29">'[31]ЛСЦ начисленное на 31.12.08'!#REF!</definedName>
    <definedName name="s341_3">'[31]ЛСЦ начисленное на 31.12.08'!#REF!</definedName>
    <definedName name="s341_34">'[31]ЛСЦ начисленное на 31.12.08'!#REF!</definedName>
    <definedName name="s341_4">'[31]ЛСЦ начисленное на 31.12.08'!#REF!</definedName>
    <definedName name="s341_5">'[31]ЛСЦ начисленное на 31.12.08'!#REF!</definedName>
    <definedName name="s341_6">'[31]ЛСЦ начисленное на 31.12.08'!#REF!</definedName>
    <definedName name="s341_7">'[31]ЛСЦ начисленное на 31.12.08'!#REF!</definedName>
    <definedName name="s341_8">'[31]ЛСЦ начисленное на 31.12.08'!#REF!</definedName>
    <definedName name="s341_9">'[31]ЛСЦ начисленное на 31.12.08'!#REF!</definedName>
    <definedName name="S4_">#REF!</definedName>
    <definedName name="S4__13">#REF!</definedName>
    <definedName name="S4__16">#REF!</definedName>
    <definedName name="S4__18">#REF!</definedName>
    <definedName name="S5_">#REF!</definedName>
    <definedName name="S5__13">#REF!</definedName>
    <definedName name="S5__16">#REF!</definedName>
    <definedName name="S5__18">#REF!</definedName>
    <definedName name="S6_">#REF!</definedName>
    <definedName name="S6__13">#REF!</definedName>
    <definedName name="S6__16">#REF!</definedName>
    <definedName name="S6__18">#REF!</definedName>
    <definedName name="S7_">#REF!</definedName>
    <definedName name="S7__13">#REF!</definedName>
    <definedName name="S7__16">#REF!</definedName>
    <definedName name="S7__18">#REF!</definedName>
    <definedName name="S8_">#REF!</definedName>
    <definedName name="S8__13">#REF!</definedName>
    <definedName name="S8__16">#REF!</definedName>
    <definedName name="S8__18">#REF!</definedName>
    <definedName name="S9_">#REF!</definedName>
    <definedName name="S9__13">#REF!</definedName>
    <definedName name="S9__16">#REF!</definedName>
    <definedName name="S9__18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fd">#REF!</definedName>
    <definedName name="ShEquity">#REF!</definedName>
    <definedName name="ShEquity1">#REF!</definedName>
    <definedName name="ss341_1">'[31]ЛСЦ начисленное на 31.12.08'!#REF!</definedName>
    <definedName name="ss341_10">'[31]ЛСЦ начисленное на 31.12.08'!#REF!</definedName>
    <definedName name="ss341_11">'[31]ЛСЦ начисленное на 31.12.08'!#REF!</definedName>
    <definedName name="ss341_12">'[31]ЛСЦ начисленное на 31.12.08'!#REF!</definedName>
    <definedName name="ss341_13">'[31]ЛСЦ начисленное на 31.12.08'!#REF!</definedName>
    <definedName name="ss341_15">'[31]ЛСЦ начисленное на 31.12.08'!#REF!</definedName>
    <definedName name="ss341_19">'[31]ЛСЦ начисленное на 31.12.08'!#REF!</definedName>
    <definedName name="ss341_2">'[31]ЛСЦ начисленное на 31.12.08'!#REF!</definedName>
    <definedName name="ss341_20">'[31]ЛСЦ начисленное на 31.12.08'!#REF!</definedName>
    <definedName name="ss341_21">'[31]ЛСЦ начисленное на 31.12.08'!#REF!</definedName>
    <definedName name="ss341_22">'[31]ЛСЦ начисленное на 31.12.08'!#REF!</definedName>
    <definedName name="ss341_23">'[31]ЛСЦ начисленное на 31.12.08'!#REF!</definedName>
    <definedName name="ss341_24">'[31]ЛСЦ начисленное на 31.12.08'!#REF!</definedName>
    <definedName name="ss341_27">'[31]ЛСЦ начисленное на 31.12.08'!#REF!</definedName>
    <definedName name="ss341_28">'[31]ЛСЦ начисленное на 31.12.08'!#REF!</definedName>
    <definedName name="ss341_29">'[31]ЛСЦ начисленное на 31.12.08'!#REF!</definedName>
    <definedName name="ss341_3">'[31]ЛСЦ начисленное на 31.12.08'!#REF!</definedName>
    <definedName name="ss341_34">'[31]ЛСЦ начисленное на 31.12.08'!#REF!</definedName>
    <definedName name="ss341_4">'[31]ЛСЦ начисленное на 31.12.08'!#REF!</definedName>
    <definedName name="ss341_5">'[31]ЛСЦ начисленное на 31.12.08'!#REF!</definedName>
    <definedName name="ss341_6">'[31]ЛСЦ начисленное на 31.12.08'!#REF!</definedName>
    <definedName name="ss341_7">'[31]ЛСЦ начисленное на 31.12.08'!#REF!</definedName>
    <definedName name="ss341_8">'[31]ЛСЦ начисленное на 31.12.08'!#REF!</definedName>
    <definedName name="ss341_9">'[31]ЛСЦ начисленное на 31.12.08'!#REF!</definedName>
    <definedName name="SyncrudeJV">#REF!</definedName>
    <definedName name="SyncrudeJV1">#REF!</definedName>
    <definedName name="Tariff">[32]Capex!#REF!</definedName>
    <definedName name="TB_AFTER_adjs">#REF!</definedName>
    <definedName name="TB_before_adjs">#REF!</definedName>
    <definedName name="TEST0">#REF!</definedName>
    <definedName name="TESTHKEY">#REF!</definedName>
    <definedName name="TESTKEYS">#REF!</definedName>
    <definedName name="TESTVKEY">#REF!</definedName>
    <definedName name="TextRefCopy1">#REF!</definedName>
    <definedName name="TextRefCopy10">'[33]GAAP TB 31.12.01  detail p&amp;l'!#REF!</definedName>
    <definedName name="TextRefCopy100">#REF!</definedName>
    <definedName name="TextRefCopy101">'[34]FA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1">#REF!</definedName>
    <definedName name="TextRefCopy112">'[35]Additions testing'!#REF!</definedName>
    <definedName name="TextRefCopy113">[36]breakdown!#REF!</definedName>
    <definedName name="TextRefCopy114">#REF!</definedName>
    <definedName name="TextRefCopy115">#REF!</definedName>
    <definedName name="TextRefCopy116">#REF!</definedName>
    <definedName name="TextRefCopy117">'[35]Additions testing'!#REF!</definedName>
    <definedName name="TextRefCopy118">#REF!</definedName>
    <definedName name="TextRefCopy119">#REF!</definedName>
    <definedName name="TextRefCopy12">'[33]GAAP TB 31.12.01  detail p&amp;l'!#REF!</definedName>
    <definedName name="TextRefCopy120">'[37]P&amp;L'!$B$20</definedName>
    <definedName name="TextRefCopy126">'[35]Movement schedule'!#REF!</definedName>
    <definedName name="TextRefCopy127">'[31]ЛЛизинг начис. на 31.12.08'!#REF!</definedName>
    <definedName name="TextRefCopy128">'[23]7'!#REF!</definedName>
    <definedName name="TextRefCopy13">'[33]GAAP TB 31.12.01  detail p&amp;l'!#REF!</definedName>
    <definedName name="TextRefCopy132">'[23]7'!#REF!</definedName>
    <definedName name="TextRefCopy133">'[35]Movement schedule'!#REF!</definedName>
    <definedName name="TextRefCopy134">'[31]ЛЛизинг начис. на 31.12.08'!#REF!</definedName>
    <definedName name="TextRefCopy135">'[23]7'!#REF!</definedName>
    <definedName name="TextRefCopy137">'[23]7'!#REF!</definedName>
    <definedName name="TextRefCopy139">'[23]7'!#REF!</definedName>
    <definedName name="TextRefCopy14">'[33]GAAP TB 31.12.01  detail p&amp;l'!#REF!</definedName>
    <definedName name="TextRefCopy140">'[23]7'!#REF!</definedName>
    <definedName name="TextRefCopy141">'[23]7'!#REF!</definedName>
    <definedName name="TextRefCopy143">'[31]ЛЛизинг начис. на 31.12.08'!#REF!</definedName>
    <definedName name="TextRefCopy144">'[31]ЛЛизинг начис. на 31.12.08'!#REF!</definedName>
    <definedName name="TextRefCopy146">#REF!</definedName>
    <definedName name="TextRefCopy148">'[23]7'!#REF!</definedName>
    <definedName name="TextRefCopy149">'[23]7'!#REF!</definedName>
    <definedName name="TextRefCopy15">'[33]GAAP TB 31.12.01  detail p&amp;l'!#REF!</definedName>
    <definedName name="TextRefCopy150">'[23]7'!#REF!</definedName>
    <definedName name="TextRefCopy151">'[23]7'!#REF!</definedName>
    <definedName name="TextRefCopy153">'[23]7'!#REF!</definedName>
    <definedName name="TextRefCopy154">#REF!</definedName>
    <definedName name="TextRefCopy155">'[23]7'!#REF!</definedName>
    <definedName name="TextRefCopy16">#REF!</definedName>
    <definedName name="TextRefCopy160">#REF!</definedName>
    <definedName name="TextRefCopy161">#REF!</definedName>
    <definedName name="TextRefCopy162">#REF!</definedName>
    <definedName name="TextRefCopy163">#REF!</definedName>
    <definedName name="TextRefCopy164">#REF!</definedName>
    <definedName name="TextRefCopy165">#REF!</definedName>
    <definedName name="TextRefCopy167">#REF!</definedName>
    <definedName name="TextRefCopy169">#REF!</definedName>
    <definedName name="TextRefCopy17">#REF!</definedName>
    <definedName name="TextRefCopy171">#REF!</definedName>
    <definedName name="TextRefCopy173">#REF!</definedName>
    <definedName name="TextRefCopy174">#REF!</definedName>
    <definedName name="TextRefCopy175">#REF!</definedName>
    <definedName name="TextRefCopy177">#REF!</definedName>
    <definedName name="TextRefCopy178">#REF!</definedName>
    <definedName name="TextRefCopy18">'[33]GAAP TB 31.12.01  detail p&amp;l'!#REF!</definedName>
    <definedName name="TextRefCopy180">#REF!</definedName>
    <definedName name="TextRefCopy181">#REF!</definedName>
    <definedName name="TextRefCopy183">#REF!</definedName>
    <definedName name="TextRefCopy186">#REF!</definedName>
    <definedName name="TextRefCopy188">#REF!</definedName>
    <definedName name="TextRefCopy19">'[33]GAAP TB 31.12.01  detail p&amp;l'!#REF!</definedName>
    <definedName name="TextRefCopy190">#REF!</definedName>
    <definedName name="TextRefCopy192">#REF!</definedName>
    <definedName name="TextRefCopy193">#REF!</definedName>
    <definedName name="TextRefCopy195">#REF!</definedName>
    <definedName name="TextRefCopy198">#REF!</definedName>
    <definedName name="TextRefCopy2">#REF!</definedName>
    <definedName name="TextRefCopy20">'[33]GAAP TB 31.12.01  detail p&amp;l'!#REF!</definedName>
    <definedName name="TextRefCopy21">'[34]FA Movement '!#REF!</definedName>
    <definedName name="TextRefCopy22">'[34]FA Movement '!#REF!</definedName>
    <definedName name="TextRefCopy23">'[34]FA Movement '!#REF!</definedName>
    <definedName name="TextRefCopy238">'[23]10'!#REF!</definedName>
    <definedName name="TextRefCopy24">'[38]9-1'!#REF!</definedName>
    <definedName name="TextRefCopy25">'[34]FA Movement '!#REF!</definedName>
    <definedName name="TextRefCopy26">'[34]FA Movement '!#REF!</definedName>
    <definedName name="TextRefCopy27">'[34]FA Movement '!#REF!</definedName>
    <definedName name="TextRefCopy274">'[23]10'!#REF!</definedName>
    <definedName name="TextRefCopy275">#REF!</definedName>
    <definedName name="TextRefCopy276">'[23]10'!#REF!</definedName>
    <definedName name="TextRefCopy277">#REF!</definedName>
    <definedName name="TextRefCopy278">'[23]10'!#REF!</definedName>
    <definedName name="TextRefCopy28">#REF!</definedName>
    <definedName name="TextRefCopy280">#REF!</definedName>
    <definedName name="TextRefCopy281">'[23]10'!#REF!</definedName>
    <definedName name="TextRefCopy282">'[23]10'!#REF!</definedName>
    <definedName name="TextRefCopy283">'[23]10'!#REF!</definedName>
    <definedName name="TextRefCopy284">'[23]10'!#REF!</definedName>
    <definedName name="TextRefCopy285">'[23]10'!#REF!</definedName>
    <definedName name="TextRefCopy29">'[38]9-1'!#REF!</definedName>
    <definedName name="TextRefCopy3">'[39]Собственный капитал'!#REF!</definedName>
    <definedName name="TextRefCopy30">'[23]7'!#REF!</definedName>
    <definedName name="TextRefCopy307">'[23]10'!#REF!</definedName>
    <definedName name="TextRefCopy309">'[23]10'!#REF!</definedName>
    <definedName name="TextRefCopy31">'[34]FA Movement '!#REF!</definedName>
    <definedName name="TextRefCopy310">'[23]10'!#REF!</definedName>
    <definedName name="TextRefCopy312">'[23]10'!#REF!</definedName>
    <definedName name="TextRefCopy32">'[34]FA Movement '!#REF!</definedName>
    <definedName name="TextRefCopy33">'[34]FA Movement '!#REF!</definedName>
    <definedName name="TextRefCopy34">#REF!</definedName>
    <definedName name="TextRefCopy35">'[34]FA Movement '!#REF!</definedName>
    <definedName name="TextRefCopy36">#REF!</definedName>
    <definedName name="TextRefCopy37">'[34]FA Movement '!#REF!</definedName>
    <definedName name="TextRefCopy38">'[34]FA Movement '!#REF!</definedName>
    <definedName name="TextRefCopy39">'[34]FA Movement '!#REF!</definedName>
    <definedName name="TextRefCopy4">'[33]GAAP TB 31.12.01  detail p&amp;l'!#REF!</definedName>
    <definedName name="TextRefCopy40">'[34]FA Movement '!#REF!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'[34]FA Movement '!#REF!</definedName>
    <definedName name="TextRefCopy47">#REF!</definedName>
    <definedName name="TextRefCopy48">[37]Provisions!$B$6</definedName>
    <definedName name="TextRefCopy49">#REF!</definedName>
    <definedName name="TextRefCopy5">'[39]Собственный капитал'!#REF!</definedName>
    <definedName name="TextRefCopy50">[36]breakdown!#REF!</definedName>
    <definedName name="TextRefCopy51">[36]breakdown!#REF!</definedName>
    <definedName name="TextRefCopy53">'[36]FA depreciation'!#REF!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'[33]GAAP TB 31.12.01  detail p&amp;l'!#REF!</definedName>
    <definedName name="TextRefCopy60">#REF!</definedName>
    <definedName name="TextRefCopy61">#REF!</definedName>
    <definedName name="TextRefCopy62">#REF!</definedName>
    <definedName name="TextRefCopy63">'[40]PP&amp;E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'[33]GAAP TB 31.12.01  detail p&amp;l'!#REF!</definedName>
    <definedName name="TextRefCopy70">#REF!</definedName>
    <definedName name="TextRefCopy71">#REF!</definedName>
    <definedName name="TextRefCopy74">[36]breakdown!#REF!</definedName>
    <definedName name="TextRefCopy75">#REF!</definedName>
    <definedName name="TextRefCopy76">[41]Movements!#REF!</definedName>
    <definedName name="TextRefCopy77">#REF!</definedName>
    <definedName name="TextRefCopy78">#REF!</definedName>
    <definedName name="TextRefCopy79">#REF!</definedName>
    <definedName name="TextRefCopy8">'[33]GAAP TB 31.12.01  detail p&amp;l'!#REF!</definedName>
    <definedName name="TextRefCopy80">[42]Datasheet!$G$16</definedName>
    <definedName name="TextRefCopy81">#REF!</definedName>
    <definedName name="TextRefCopy82">#REF!</definedName>
    <definedName name="TextRefCopy83">#REF!</definedName>
    <definedName name="TextRefCopy85">#REF!</definedName>
    <definedName name="TextRefCopy86">#REF!</definedName>
    <definedName name="TextRefCopy87">#REF!</definedName>
    <definedName name="TextRefCopy88">'[40]PP&amp;E mvt for 2003'!$P$19</definedName>
    <definedName name="TextRefCopy89">'[40]PP&amp;E mvt for 2003'!$P$46</definedName>
    <definedName name="TextRefCopy9">'[33]GAAP TB 31.12.01  detail p&amp;l'!#REF!</definedName>
    <definedName name="TextRefCopy90">'[40]PP&amp;E mvt for 2003'!$P$25</definedName>
    <definedName name="TextRefCopy91">'[35]depreciation testing'!#REF!</definedName>
    <definedName name="TextRefCopy92">'[40]PP&amp;E mvt for 2003'!$P$26</definedName>
    <definedName name="TextRefCopy93">'[35]depreciation testing'!#REF!</definedName>
    <definedName name="TextRefCopy94">'[40]PP&amp;E mvt for 2003'!$P$52</definedName>
    <definedName name="TextRefCopy95">'[40]PP&amp;E mvt for 2003'!$P$53</definedName>
    <definedName name="TextRefCopy97">'[34]depreciation testing'!#REF!</definedName>
    <definedName name="TextRefCopy98">#REF!</definedName>
    <definedName name="TextRefCopy99">'[34]FA Movement '!#REF!</definedName>
    <definedName name="TextRefCopyRangeCount" hidden="1">3</definedName>
    <definedName name="Threshold">#REF!</definedName>
    <definedName name="Total_Interest">#REF!</definedName>
    <definedName name="Total_Pay">#REF!</definedName>
    <definedName name="Total_Payment" localSheetId="5">Scheduled_Payment+Extra_Payment</definedName>
    <definedName name="Total_Payment" localSheetId="4">Scheduled_Payment+Extra_Payment</definedName>
    <definedName name="Total_Payment" localSheetId="9">Scheduled_Payment+Extra_Payment</definedName>
    <definedName name="Total_Payment" localSheetId="8">Scheduled_Payment+Extra_Payment</definedName>
    <definedName name="Total_Payment" localSheetId="2">Scheduled_Payment+Extra_Payment</definedName>
    <definedName name="Total_Payment" localSheetId="3">Scheduled_Payment+Extra_Payment</definedName>
    <definedName name="Total_Payment" localSheetId="1">Scheduled_Payment+Extra_Payment</definedName>
    <definedName name="Total_Payment" localSheetId="6">Scheduled_Payment+Extra_Payment</definedName>
    <definedName name="Total_Payment" localSheetId="0">Scheduled_Payment+Extra_Payment</definedName>
    <definedName name="Total_Payment">Scheduled_Payment+Extra_Payment</definedName>
    <definedName name="ttt">'[25]GAAP TB 30.09.01  detail p&amp;l'!#REF!</definedName>
    <definedName name="UnitedStates">#REF!</definedName>
    <definedName name="usd_date">#REF!</definedName>
    <definedName name="v">#REF!</definedName>
    <definedName name="values">#REF!,#REF!,#REF!</definedName>
    <definedName name="Values_Entered">IF(Loan_Amount*Interest_Rate*Loan_Years*Loan_Start&gt;0,1,0)</definedName>
    <definedName name="VAT">[32]Capex!#REF!</definedName>
    <definedName name="wrn.4._.п." hidden="1">{#N/A,#N/A,FALSE,"Sheet5";#N/A,#N/A,FALSE,"Sheet3";#N/A,#N/A,FALSE,"Sheet4";#N/A,#N/A,FALSE,"Sheet1"}</definedName>
    <definedName name="wrn.Aging._.and._.Trend._.Analysis." hidden="1">{#N/A,#N/A,FALSE,"Aging Summary";#N/A,#N/A,FALSE,"Ratio Analysis";#N/A,#N/A,FALSE,"Test 120 Day Accts";#N/A,#N/A,FALSE,"Tickmarks"}</definedName>
    <definedName name="wrn.kumkol." hidden="1">{#N/A,#N/A,FALSE,"Сентябрь";#N/A,#N/A,FALSE,"Пояснительная сентябре 99"}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x">'[43]Balance Sheet'!$F$5</definedName>
    <definedName name="XREF_COLUMN_1" hidden="1">'[44]8180 (8181,8182)'!$P$1:$P$65536</definedName>
    <definedName name="XREF_COLUMN_10" hidden="1">'[44]8082'!$P$1:$P$65536</definedName>
    <definedName name="XREF_COLUMN_2" hidden="1">#REF!</definedName>
    <definedName name="XREF_COLUMN_3" hidden="1">'[44]8250'!$D$1:$D$65536</definedName>
    <definedName name="XREF_COLUMN_4" hidden="1">'[44]8140'!$P$1:$P$65536</definedName>
    <definedName name="XREF_COLUMN_5" hidden="1">#REF!</definedName>
    <definedName name="XREF_COLUMN_6" hidden="1">'[44]8070'!$P$1:$P$65536</definedName>
    <definedName name="XREF_COLUMN_7" hidden="1">'[44]8145'!$P$1:$P$65536</definedName>
    <definedName name="XREF_COLUMN_8" hidden="1">'[44]8200'!$P$1:$P$65536</definedName>
    <definedName name="XREF_COLUMN_9" hidden="1">'[44]8113'!$P$1:$P$65536</definedName>
    <definedName name="XRefActiveRow" hidden="1">[44]XREF!$A$15</definedName>
    <definedName name="XRefColumnsCount" hidden="1">1</definedName>
    <definedName name="XRefCopy1" hidden="1">[45]summary!#REF!</definedName>
    <definedName name="XRefCopy12" hidden="1">'[38]4'!#REF!</definedName>
    <definedName name="XRefCopy13" hidden="1">'[38]4'!#REF!</definedName>
    <definedName name="XRefCopy14" hidden="1">'[38]4'!#REF!</definedName>
    <definedName name="XRefCopy16" hidden="1">'[38]4'!#REF!</definedName>
    <definedName name="XRefCopy17" hidden="1">'[38]4'!#REF!</definedName>
    <definedName name="XRefCopy18" hidden="1">'[38]4'!#REF!</definedName>
    <definedName name="XRefCopy1Row" hidden="1">[45]XREF!#REF!</definedName>
    <definedName name="XRefCopy2" hidden="1">#REF!</definedName>
    <definedName name="XRefCopy20Row" hidden="1">[10]XREF!#REF!</definedName>
    <definedName name="XRefCopy21Row" hidden="1">[10]XREF!#REF!</definedName>
    <definedName name="XRefCopy22Row" hidden="1">[10]XREF!#REF!</definedName>
    <definedName name="XRefCopy23Row" hidden="1">[10]XREF!#REF!</definedName>
    <definedName name="XRefCopy24Row" hidden="1">[10]XREF!#REF!</definedName>
    <definedName name="XRefCopy26Row" hidden="1">[10]XREF!#REF!</definedName>
    <definedName name="XRefCopy27Row" hidden="1">[10]XREF!#REF!</definedName>
    <definedName name="XRefCopy28Row" hidden="1">[10]XREF!#REF!</definedName>
    <definedName name="XRefCopy29Row" hidden="1">[10]XREF!#REF!</definedName>
    <definedName name="XRefCopy2Row" hidden="1">#REF!</definedName>
    <definedName name="XRefCopy30Row" hidden="1">[10]XREF!#REF!</definedName>
    <definedName name="XRefCopy31Row" hidden="1">[10]XREF!#REF!</definedName>
    <definedName name="XRefCopy32Row" hidden="1">[10]XREF!#REF!</definedName>
    <definedName name="XRefCopy33Row" hidden="1">[10]XREF!#REF!</definedName>
    <definedName name="XRefCopy35Row" hidden="1">[10]XREF!#REF!</definedName>
    <definedName name="XRefCopy36Row" hidden="1">[10]XREF!#REF!</definedName>
    <definedName name="XRefCopy37Row" hidden="1">[10]XREF!#REF!</definedName>
    <definedName name="XRefCopy38Row" hidden="1">[10]XREF!#REF!</definedName>
    <definedName name="XRefCopy39Row" hidden="1">[10]XREF!#REF!</definedName>
    <definedName name="XRefCopy4" hidden="1">[45]summary!#REF!</definedName>
    <definedName name="XRefCopy40Row" hidden="1">[10]XREF!#REF!</definedName>
    <definedName name="XRefCopy41Row" hidden="1">[10]XREF!#REF!</definedName>
    <definedName name="XRefCopy42Row" hidden="1">[10]XREF!#REF!</definedName>
    <definedName name="XRefCopy5Row" hidden="1">[46]XREF!#REF!</definedName>
    <definedName name="XRefCopy80Row" hidden="1">[10]XREF!#REF!</definedName>
    <definedName name="XRefCopyRangeCount" hidden="1">8</definedName>
    <definedName name="XRefPaste1" hidden="1">'[38]1-1'!#REF!</definedName>
    <definedName name="XRefPaste10" hidden="1">'[44]8145'!$O$17</definedName>
    <definedName name="XRefPaste10Row" hidden="1">[44]XREF!$A$11:$IV$11</definedName>
    <definedName name="XRefPaste11" hidden="1">'[44]8200'!$O$17</definedName>
    <definedName name="XRefPaste11Row" hidden="1">[44]XREF!$A$12:$IV$12</definedName>
    <definedName name="XRefPaste12" hidden="1">'[44]8113'!$O$16</definedName>
    <definedName name="XRefPaste12Row" hidden="1">[44]XREF!$A$13:$IV$13</definedName>
    <definedName name="XRefPaste13" hidden="1">'[44]8082'!$O$16</definedName>
    <definedName name="XRefPaste13Row" hidden="1">[44]XREF!$A$14:$IV$14</definedName>
    <definedName name="XRefPaste18" hidden="1">'[38]4'!#REF!</definedName>
    <definedName name="XRefPaste1Row" hidden="1">#REF!</definedName>
    <definedName name="XRefPaste2" hidden="1">'[38]1'!#REF!</definedName>
    <definedName name="XRefPaste21Row" hidden="1">[10]XREF!#REF!</definedName>
    <definedName name="XRefPaste22Row" hidden="1">[10]XREF!#REF!</definedName>
    <definedName name="XRefPaste23Row" hidden="1">[10]XREF!#REF!</definedName>
    <definedName name="XRefPaste24Row" hidden="1">[10]XREF!#REF!</definedName>
    <definedName name="XRefPaste25Row" hidden="1">[10]XREF!#REF!</definedName>
    <definedName name="XRefPaste26Row" hidden="1">[10]XREF!#REF!</definedName>
    <definedName name="XRefPaste27Row" hidden="1">[10]XREF!#REF!</definedName>
    <definedName name="XRefPaste28Row" hidden="1">[10]XREF!#REF!</definedName>
    <definedName name="XRefPaste29Row" hidden="1">[10]XREF!#REF!</definedName>
    <definedName name="XRefPaste2Row" hidden="1">[44]XREF!$A$3:$IV$3</definedName>
    <definedName name="XRefPaste3" hidden="1">'[44]8180 (8181,8182)'!$O$20</definedName>
    <definedName name="XRefPaste30Row" hidden="1">[10]XREF!#REF!</definedName>
    <definedName name="XRefPaste31Row" hidden="1">[10]XREF!#REF!</definedName>
    <definedName name="XRefPaste32Row" hidden="1">[10]XREF!#REF!</definedName>
    <definedName name="XRefPaste33Row" hidden="1">[10]XREF!#REF!</definedName>
    <definedName name="XRefPaste34Row" hidden="1">[10]XREF!#REF!</definedName>
    <definedName name="XRefPaste35Row" hidden="1">[10]XREF!#REF!</definedName>
    <definedName name="XRefPaste36Row" hidden="1">[10]XREF!#REF!</definedName>
    <definedName name="XRefPaste37Row" hidden="1">[10]XREF!#REF!</definedName>
    <definedName name="XRefPaste38Row" hidden="1">[10]XREF!#REF!</definedName>
    <definedName name="XRefPaste39Row" hidden="1">[10]XREF!#REF!</definedName>
    <definedName name="XRefPaste3Row" hidden="1">[44]XREF!$A$4:$IV$4</definedName>
    <definedName name="XRefPaste4" hidden="1">'[44]8210'!$O$18</definedName>
    <definedName name="XRefPaste40Row" hidden="1">[10]XREF!#REF!</definedName>
    <definedName name="XRefPaste41Row" hidden="1">[10]XREF!#REF!</definedName>
    <definedName name="XRefPaste42Row" hidden="1">[10]XREF!#REF!</definedName>
    <definedName name="XRefPaste43Row" hidden="1">[10]XREF!#REF!</definedName>
    <definedName name="XRefPaste44Row" hidden="1">[10]XREF!#REF!</definedName>
    <definedName name="XRefPaste45Row" hidden="1">[10]XREF!#REF!</definedName>
    <definedName name="XRefPaste46Row" hidden="1">[10]XREF!#REF!</definedName>
    <definedName name="XRefPaste47Row" hidden="1">[10]XREF!#REF!</definedName>
    <definedName name="XRefPaste48Row" hidden="1">[10]XREF!#REF!</definedName>
    <definedName name="XRefPaste49Row" hidden="1">[10]XREF!#REF!</definedName>
    <definedName name="XRefPaste4Row" hidden="1">[44]XREF!$A$5:$IV$5</definedName>
    <definedName name="XRefPaste5" hidden="1">'[44]8250'!$C$44</definedName>
    <definedName name="XRefPaste50Row" hidden="1">[10]XREF!#REF!</definedName>
    <definedName name="XRefPaste51Row" hidden="1">[10]XREF!#REF!</definedName>
    <definedName name="XRefPaste5Row" hidden="1">[44]XREF!$A$6:$IV$6</definedName>
    <definedName name="XRefPaste6" hidden="1">'[44]8140'!$O$16</definedName>
    <definedName name="XRefPaste6Row" hidden="1">[44]XREF!$A$7:$IV$7</definedName>
    <definedName name="XRefPaste7" hidden="1">#REF!</definedName>
    <definedName name="XRefPaste7Row" hidden="1">[44]XREF!$A$8:$IV$8</definedName>
    <definedName name="XRefPaste8" hidden="1">#REF!</definedName>
    <definedName name="XRefPaste8Row" hidden="1">[44]XREF!$A$9:$IV$9</definedName>
    <definedName name="XRefPaste9" hidden="1">'[44]8070'!$O$18</definedName>
    <definedName name="XRefPaste9Row" hidden="1">[44]XREF!$A$10:$IV$10</definedName>
    <definedName name="XRefPasteRangeCount" hidden="1">1</definedName>
    <definedName name="year">#REF!</definedName>
    <definedName name="Yemen">#REF!</definedName>
    <definedName name="Yemen1">#REF!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_C37E65A7_9893_435E_9759_72E0D8A5DD87_.wvu.PrintTitles" hidden="1">#REF!</definedName>
    <definedName name="zheldor">#REF!</definedName>
    <definedName name="zheldorizdat">#REF!</definedName>
    <definedName name="а">#REF!</definedName>
    <definedName name="А2">#REF!</definedName>
    <definedName name="А2_13">#REF!</definedName>
    <definedName name="А2_16">#REF!</definedName>
    <definedName name="А2_17">#REF!</definedName>
    <definedName name="А2_18">#REF!</definedName>
    <definedName name="а25000">#REF!</definedName>
    <definedName name="АААААААА" localSheetId="5">[9]!АААААААА</definedName>
    <definedName name="АААААААА" localSheetId="4">[9]!АААААААА</definedName>
    <definedName name="АААААААА" localSheetId="9">[9]!АААААААА</definedName>
    <definedName name="АААААААА" localSheetId="8">[9]!АААААААА</definedName>
    <definedName name="АААААААА" localSheetId="2">[9]!АААААААА</definedName>
    <definedName name="АААААААА" localSheetId="3">[9]!АААААААА</definedName>
    <definedName name="АААААААА" localSheetId="1">[9]!АААААААА</definedName>
    <definedName name="АААААААА" localSheetId="6">[9]!АААААААА</definedName>
    <definedName name="АААААААА" localSheetId="0">[9]!АААААААА</definedName>
    <definedName name="АААААААА">[9]!АААААААА</definedName>
    <definedName name="АААААААА_11">#N/A</definedName>
    <definedName name="АААААААА_12">#N/A</definedName>
    <definedName name="АААААААА_13">#N/A</definedName>
    <definedName name="АААААААА_14">#N/A</definedName>
    <definedName name="АААААААА_16">#N/A</definedName>
    <definedName name="АААААААА_17">#N/A</definedName>
    <definedName name="АААААААА_18">#N/A</definedName>
    <definedName name="АААААААА_19">#N/A</definedName>
    <definedName name="авпрар">#REF!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 localSheetId="5">[9]!ам</definedName>
    <definedName name="ам" localSheetId="4">[9]!ам</definedName>
    <definedName name="ам" localSheetId="9">[9]!ам</definedName>
    <definedName name="ам" localSheetId="8">[9]!ам</definedName>
    <definedName name="ам" localSheetId="2">[9]!ам</definedName>
    <definedName name="ам" localSheetId="3">[9]!ам</definedName>
    <definedName name="ам" localSheetId="1">[9]!ам</definedName>
    <definedName name="ам" localSheetId="6">[9]!ам</definedName>
    <definedName name="ам" localSheetId="0">[9]!ам</definedName>
    <definedName name="ам">[9]!ам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п" localSheetId="5">[9]!ап</definedName>
    <definedName name="ап" localSheetId="4">[9]!ап</definedName>
    <definedName name="ап" localSheetId="9">[9]!ап</definedName>
    <definedName name="ап" localSheetId="8">[9]!ап</definedName>
    <definedName name="ап" localSheetId="2">[9]!ап</definedName>
    <definedName name="ап" localSheetId="3">[9]!ап</definedName>
    <definedName name="ап" localSheetId="1">[9]!ап</definedName>
    <definedName name="ап" localSheetId="6">[9]!ап</definedName>
    <definedName name="ап" localSheetId="0">[9]!ап</definedName>
    <definedName name="ап">[9]!ап</definedName>
    <definedName name="ап_11">#N/A</definedName>
    <definedName name="ап_12">#N/A</definedName>
    <definedName name="ап_13">#N/A</definedName>
    <definedName name="ап_14">#N/A</definedName>
    <definedName name="ап_16">#N/A</definedName>
    <definedName name="ап_17">#N/A</definedName>
    <definedName name="ап_18">#N/A</definedName>
    <definedName name="ап_19">#N/A</definedName>
    <definedName name="апа">#N/A</definedName>
    <definedName name="апвавваапвваав" hidden="1">{#N/A,#N/A,TRUE,"Лист1";#N/A,#N/A,TRUE,"Лист2";#N/A,#N/A,TRUE,"Лист3"}</definedName>
    <definedName name="апвп">[29]Форма2!$C$19:$C$24,[29]Форма2!$E$19:$F$24,[29]Форма2!$D$26:$F$31,[29]Форма2!$C$33:$C$38,[29]Форма2!$E$33:$F$38,[29]Форма2!$D$40:$F$43,[29]Форма2!$C$45:$C$48,[29]Форма2!$E$45:$F$48,[29]Форма2!$C$19</definedName>
    <definedName name="апп" localSheetId="5">[9]!апп</definedName>
    <definedName name="апп" localSheetId="4">[9]!апп</definedName>
    <definedName name="апп" localSheetId="9">[9]!апп</definedName>
    <definedName name="апп" localSheetId="8">[9]!апп</definedName>
    <definedName name="апп" localSheetId="2">[9]!апп</definedName>
    <definedName name="апп" localSheetId="3">[9]!апп</definedName>
    <definedName name="апп" localSheetId="1">[9]!апп</definedName>
    <definedName name="апп" localSheetId="6">[9]!апп</definedName>
    <definedName name="апп" localSheetId="0">[9]!апп</definedName>
    <definedName name="апп">[9]!апп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 localSheetId="5">[9]!ас</definedName>
    <definedName name="ас" localSheetId="4">[9]!ас</definedName>
    <definedName name="ас" localSheetId="9">[9]!ас</definedName>
    <definedName name="ас" localSheetId="8">[9]!ас</definedName>
    <definedName name="ас" localSheetId="2">[9]!ас</definedName>
    <definedName name="ас" localSheetId="3">[9]!ас</definedName>
    <definedName name="ас" localSheetId="1">[9]!ас</definedName>
    <definedName name="ас" localSheetId="6">[9]!ас</definedName>
    <definedName name="ас" localSheetId="0">[9]!ас</definedName>
    <definedName name="ас">[9]!ас</definedName>
    <definedName name="_xlnm.Database">#REF!</definedName>
    <definedName name="баланс" localSheetId="5">[9]!баланс</definedName>
    <definedName name="баланс" localSheetId="4">[9]!баланс</definedName>
    <definedName name="баланс" localSheetId="9">[9]!баланс</definedName>
    <definedName name="баланс" localSheetId="8">[9]!баланс</definedName>
    <definedName name="баланс" localSheetId="2">[9]!баланс</definedName>
    <definedName name="баланс" localSheetId="3">[9]!баланс</definedName>
    <definedName name="баланс" localSheetId="1">[9]!баланс</definedName>
    <definedName name="баланс" localSheetId="6">[9]!баланс</definedName>
    <definedName name="баланс" localSheetId="0">[9]!баланс</definedName>
    <definedName name="баланс">[9]!баланс</definedName>
    <definedName name="Бери">[47]Форма2!$D$129:$F$132,[47]Форма2!$D$134:$F$135,[47]Форма2!$D$137:$F$140,[47]Форма2!$D$142:$F$144,[47]Форма2!$D$146:$F$150,[47]Форма2!$D$152:$F$154,[47]Форма2!$D$156:$F$162,[47]Форма2!$D$129</definedName>
    <definedName name="Берик">[47]Форма2!$C$70:$C$72,[47]Форма2!$D$73:$F$73,[47]Форма2!$E$70:$F$72,[47]Форма2!$C$75:$C$77,[47]Форма2!$E$75:$F$77,[47]Форма2!$C$79:$C$82,[47]Форма2!$E$79:$F$82,[47]Форма2!$C$84:$C$86,[47]Форма2!$E$84:$F$86,[47]Форма2!$C$88:$C$89,[47]Форма2!$E$88:$F$89,[47]Форма2!$C$70</definedName>
    <definedName name="биржа">[48]База!$A$1:$T$65536</definedName>
    <definedName name="биржа1">[48]База!$B$1:$T$65536</definedName>
    <definedName name="БЛРаздел1">[49]Форма2!$C$19:$C$24,[49]Форма2!$E$19:$F$24,[49]Форма2!$D$26:$F$31,[49]Форма2!$C$33:$C$38,[49]Форма2!$E$33:$F$38,[49]Форма2!$D$40:$F$43,[49]Форма2!$C$45:$C$48,[49]Форма2!$E$45:$F$48,[49]Форма2!$C$19</definedName>
    <definedName name="БЛРаздел1_13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БЛРаздел1_16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БЛРаздел1_17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БЛРаздел1_18">[50]Форма2!$C$19:$C$24,[50]Форма2!$E$19:$F$24,[50]Форма2!$D$26:$F$31,[50]Форма2!$C$33:$C$38,[50]Форма2!$E$33:$F$38,[50]Форма2!$D$40:$F$43,[50]Форма2!$C$45:$C$48,[50]Форма2!$E$45:$F$48,[50]Форма2!$C$19</definedName>
    <definedName name="БЛРаздел2">[49]Форма2!$C$51:$C$58,[49]Форма2!$E$51:$F$58,[49]Форма2!$C$60:$C$63,[49]Форма2!$E$60:$F$63,[49]Форма2!$C$65:$C$67,[49]Форма2!$E$65:$F$67,[49]Форма2!$C$51</definedName>
    <definedName name="БЛРаздел2_13">[50]Форма2!$C$51:$C$58,[50]Форма2!$E$51:$F$58,[50]Форма2!$C$60:$C$63,[50]Форма2!$E$60:$F$63,[50]Форма2!$C$65:$C$67,[50]Форма2!$E$65:$F$67,[50]Форма2!$C$51</definedName>
    <definedName name="БЛРаздел2_16">[50]Форма2!$C$51:$C$58,[50]Форма2!$E$51:$F$58,[50]Форма2!$C$60:$C$63,[50]Форма2!$E$60:$F$63,[50]Форма2!$C$65:$C$67,[50]Форма2!$E$65:$F$67,[50]Форма2!$C$51</definedName>
    <definedName name="БЛРаздел2_17">[51]Форма2!$C$51:$C$58,[51]Форма2!$E$51:$F$58,[51]Форма2!$C$60:$C$63,[51]Форма2!$E$60:$F$63,[51]Форма2!$C$65:$C$67,[51]Форма2!$E$65:$F$67,[51]Форма2!$C$51</definedName>
    <definedName name="БЛРаздел2_18">[50]Форма2!$C$51:$C$58,[50]Форма2!$E$51:$F$58,[50]Форма2!$C$60:$C$63,[50]Форма2!$E$60:$F$63,[50]Форма2!$C$65:$C$67,[50]Форма2!$E$65:$F$67,[50]Форма2!$C$51</definedName>
    <definedName name="БЛРаздел3">[49]Форма2!$C$70:$C$72,[49]Форма2!$D$73:$F$73,[49]Форма2!$E$70:$F$72,[49]Форма2!$C$75:$C$77,[49]Форма2!$E$75:$F$77,[49]Форма2!$C$79:$C$82,[49]Форма2!$E$79:$F$82,[49]Форма2!$C$84:$C$86,[49]Форма2!$E$84:$F$86,[49]Форма2!$C$88:$C$89,[49]Форма2!$E$88:$F$89,[49]Форма2!$C$70</definedName>
    <definedName name="БЛРаздел3_13">[50]Форма2!$C$70:$C$72,[50]Форма2!$D$73:$F$73,[50]Форма2!$E$70:$F$72,[50]Форма2!$C$75:$C$77,[50]Форма2!$E$75:$F$77,[50]Форма2!$C$79:$C$82,[50]Форма2!$E$79:$F$82,[50]Форма2!$C$84:$C$86,[50]Форма2!$E$84:$F$86,[50]Форма2!$C$88:$C$89,[50]Форма2!$E$88:$F$89,[50]Форма2!$C$70</definedName>
    <definedName name="БЛРаздел3_16">[50]Форма2!$C$70:$C$72,[50]Форма2!$D$73:$F$73,[50]Форма2!$E$70:$F$72,[50]Форма2!$C$75:$C$77,[50]Форма2!$E$75:$F$77,[50]Форма2!$C$79:$C$82,[50]Форма2!$E$79:$F$82,[50]Форма2!$C$84:$C$86,[50]Форма2!$E$84:$F$86,[50]Форма2!$C$88:$C$89,[50]Форма2!$E$88:$F$89,[50]Форма2!$C$70</definedName>
    <definedName name="БЛРаздел3_17">[51]Форма2!$C$70:$C$72,[51]Форма2!$D$73:$F$73,[51]Форма2!$E$70:$F$72,[51]Форма2!$C$75:$C$77,[51]Форма2!$E$75:$F$77,[51]Форма2!$C$79:$C$82,[51]Форма2!$E$79:$F$82,[51]Форма2!$C$84:$C$86,[51]Форма2!$E$84:$F$86,[51]Форма2!$C$88:$C$89,[51]Форма2!$E$88:$F$89,[51]Форма2!$C$70</definedName>
    <definedName name="БЛРаздел3_18">[50]Форма2!$C$70:$C$72,[50]Форма2!$D$73:$F$73,[50]Форма2!$E$70:$F$72,[50]Форма2!$C$75:$C$77,[50]Форма2!$E$75:$F$77,[50]Форма2!$C$79:$C$82,[50]Форма2!$E$79:$F$82,[50]Форма2!$C$84:$C$86,[50]Форма2!$E$84:$F$86,[50]Форма2!$C$88:$C$89,[50]Форма2!$E$88:$F$89,[50]Форма2!$C$70</definedName>
    <definedName name="БЛРаздел4">[49]Форма2!$E$106:$F$107,[49]Форма2!$C$106:$C$107,[49]Форма2!$E$102:$F$104,[49]Форма2!$C$102:$C$104,[49]Форма2!$C$97:$C$100,[49]Форма2!$E$97:$F$100,[49]Форма2!$E$92:$F$95,[49]Форма2!$C$92:$C$95,[49]Форма2!$C$92</definedName>
    <definedName name="БЛРаздел4_13">[50]Форма2!$E$106:$F$107,[50]Форма2!$C$106:$C$107,[50]Форма2!$E$102:$F$104,[50]Форма2!$C$102:$C$104,[50]Форма2!$C$97:$C$100,[50]Форма2!$E$97:$F$100,[50]Форма2!$E$92:$F$95,[50]Форма2!$C$92:$C$95,[50]Форма2!$C$92</definedName>
    <definedName name="БЛРаздел4_16">[50]Форма2!$E$106:$F$107,[50]Форма2!$C$106:$C$107,[50]Форма2!$E$102:$F$104,[50]Форма2!$C$102:$C$104,[50]Форма2!$C$97:$C$100,[50]Форма2!$E$97:$F$100,[50]Форма2!$E$92:$F$95,[50]Форма2!$C$92:$C$95,[50]Форма2!$C$92</definedName>
    <definedName name="БЛРаздел4_17">[51]Форма2!$E$106:$F$107,[51]Форма2!$C$106:$C$107,[51]Форма2!$E$102:$F$104,[51]Форма2!$C$102:$C$104,[51]Форма2!$C$97:$C$100,[51]Форма2!$E$97:$F$100,[51]Форма2!$E$92:$F$95,[51]Форма2!$C$92:$C$95,[51]Форма2!$C$92</definedName>
    <definedName name="БЛРаздел4_18">[50]Форма2!$E$106:$F$107,[50]Форма2!$C$106:$C$107,[50]Форма2!$E$102:$F$104,[50]Форма2!$C$102:$C$104,[50]Форма2!$C$97:$C$100,[50]Форма2!$E$97:$F$100,[50]Форма2!$E$92:$F$95,[50]Форма2!$C$92:$C$95,[50]Форма2!$C$92</definedName>
    <definedName name="БЛРаздел5">[49]Форма2!$C$113:$C$114,[49]Форма2!$D$110:$F$112,[49]Форма2!$E$113:$F$114,[49]Форма2!$D$115:$F$115,[49]Форма2!$D$117:$F$119,[49]Форма2!$D$121:$F$122,[49]Форма2!$D$124:$F$126,[49]Форма2!$D$110</definedName>
    <definedName name="БЛРаздел5_13">[50]Форма2!$C$113:$C$114,[50]Форма2!$D$110:$F$112,[50]Форма2!$E$113:$F$114,[50]Форма2!$D$115:$F$115,[50]Форма2!$D$117:$F$119,[50]Форма2!$D$121:$F$122,[50]Форма2!$D$124:$F$126,[50]Форма2!$D$110</definedName>
    <definedName name="БЛРаздел5_16">[50]Форма2!$C$113:$C$114,[50]Форма2!$D$110:$F$112,[50]Форма2!$E$113:$F$114,[50]Форма2!$D$115:$F$115,[50]Форма2!$D$117:$F$119,[50]Форма2!$D$121:$F$122,[50]Форма2!$D$124:$F$126,[50]Форма2!$D$110</definedName>
    <definedName name="БЛРаздел5_17">[51]Форма2!$C$113:$C$114,[51]Форма2!$D$110:$F$112,[51]Форма2!$E$113:$F$114,[51]Форма2!$D$115:$F$115,[51]Форма2!$D$117:$F$119,[51]Форма2!$D$121:$F$122,[51]Форма2!$D$124:$F$126,[51]Форма2!$D$110</definedName>
    <definedName name="БЛРаздел5_18">[50]Форма2!$C$113:$C$114,[50]Форма2!$D$110:$F$112,[50]Форма2!$E$113:$F$114,[50]Форма2!$D$115:$F$115,[50]Форма2!$D$117:$F$119,[50]Форма2!$D$121:$F$122,[50]Форма2!$D$124:$F$126,[50]Форма2!$D$110</definedName>
    <definedName name="БЛРаздел6">[49]Форма2!$D$129:$F$132,[49]Форма2!$D$134:$F$135,[49]Форма2!$D$137:$F$140,[49]Форма2!$D$142:$F$144,[49]Форма2!$D$146:$F$150,[49]Форма2!$D$152:$F$154,[49]Форма2!$D$156:$F$162,[49]Форма2!$D$129</definedName>
    <definedName name="БЛРаздел6_13">[50]Форма2!$D$129:$F$132,[50]Форма2!$D$134:$F$135,[50]Форма2!$D$137:$F$140,[50]Форма2!$D$142:$F$144,[50]Форма2!$D$146:$F$150,[50]Форма2!$D$152:$F$154,[50]Форма2!$D$156:$F$162,[50]Форма2!$D$129</definedName>
    <definedName name="БЛРаздел6_16">[50]Форма2!$D$129:$F$132,[50]Форма2!$D$134:$F$135,[50]Форма2!$D$137:$F$140,[50]Форма2!$D$142:$F$144,[50]Форма2!$D$146:$F$150,[50]Форма2!$D$152:$F$154,[50]Форма2!$D$156:$F$162,[50]Форма2!$D$129</definedName>
    <definedName name="БЛРаздел6_17">[51]Форма2!$D$129:$F$132,[51]Форма2!$D$134:$F$135,[51]Форма2!$D$137:$F$140,[51]Форма2!$D$142:$F$144,[51]Форма2!$D$146:$F$150,[51]Форма2!$D$152:$F$154,[51]Форма2!$D$156:$F$162,[51]Форма2!$D$129</definedName>
    <definedName name="БЛРаздел6_18">[50]Форма2!$D$129:$F$132,[50]Форма2!$D$134:$F$135,[50]Форма2!$D$137:$F$140,[50]Форма2!$D$142:$F$144,[50]Форма2!$D$146:$F$150,[50]Форма2!$D$152:$F$154,[50]Форма2!$D$156:$F$162,[50]Форма2!$D$129</definedName>
    <definedName name="БЛРаздел7">[49]Форма2!$D$179:$F$185,[49]Форма2!$D$175:$F$177,[49]Форма2!$D$165:$F$173,[49]Форма2!$D$165</definedName>
    <definedName name="БЛРаздел7_13">[50]Форма2!$D$179:$F$185,[50]Форма2!$D$175:$F$177,[50]Форма2!$D$165:$F$173,[50]Форма2!$D$165</definedName>
    <definedName name="БЛРаздел7_16">[50]Форма2!$D$179:$F$185,[50]Форма2!$D$175:$F$177,[50]Форма2!$D$165:$F$173,[50]Форма2!$D$165</definedName>
    <definedName name="БЛРаздел7_17">[51]Форма2!$D$179:$F$185,[51]Форма2!$D$175:$F$177,[51]Форма2!$D$165:$F$173,[51]Форма2!$D$165</definedName>
    <definedName name="БЛРаздел7_18">[50]Форма2!$D$179:$F$185,[50]Форма2!$D$175:$F$177,[50]Форма2!$D$165:$F$173,[50]Форма2!$D$165</definedName>
    <definedName name="БЛРаздел8">[49]Форма2!$E$200:$F$207,[49]Форма2!$C$200:$C$207,[49]Форма2!$E$189:$F$198,[49]Форма2!$C$189:$C$198,[49]Форма2!$E$188:$F$188,[49]Форма2!$C$188</definedName>
    <definedName name="БЛРаздел8_13">[50]Форма2!$E$200:$F$207,[50]Форма2!$C$200:$C$207,[50]Форма2!$E$189:$F$198,[50]Форма2!$C$189:$C$198,[50]Форма2!$E$188:$F$188,[50]Форма2!$C$188</definedName>
    <definedName name="БЛРаздел8_16">[50]Форма2!$E$200:$F$207,[50]Форма2!$C$200:$C$207,[50]Форма2!$E$189:$F$198,[50]Форма2!$C$189:$C$198,[50]Форма2!$E$188:$F$188,[50]Форма2!$C$188</definedName>
    <definedName name="БЛРаздел8_17">[51]Форма2!$E$200:$F$207,[51]Форма2!$C$200:$C$207,[51]Форма2!$E$189:$F$198,[51]Форма2!$C$189:$C$198,[51]Форма2!$E$188:$F$188,[51]Форма2!$C$188</definedName>
    <definedName name="БЛРаздел8_18">[50]Форма2!$E$200:$F$207,[50]Форма2!$C$200:$C$207,[50]Форма2!$E$189:$F$198,[50]Форма2!$C$189:$C$198,[50]Форма2!$E$188:$F$188,[50]Форма2!$C$188</definedName>
    <definedName name="БЛРаздел9">[49]Форма2!$E$234:$F$237,[49]Форма2!$C$234:$C$237,[49]Форма2!$E$224:$F$232,[49]Форма2!$C$224:$C$232,[49]Форма2!$E$223:$F$223,[49]Форма2!$C$223,[49]Форма2!$E$217:$F$221,[49]Форма2!$C$217:$C$221,[49]Форма2!$E$210:$F$215,[49]Форма2!$C$210:$C$215,[49]Форма2!$C$210</definedName>
    <definedName name="БЛРаздел9_13">[50]Форма2!$E$234:$F$237,[50]Форма2!$C$234:$C$237,[50]Форма2!$E$224:$F$232,[50]Форма2!$C$224:$C$232,[50]Форма2!$E$223:$F$223,[50]Форма2!$C$223,[50]Форма2!$E$217:$F$221,[50]Форма2!$C$217:$C$221,[50]Форма2!$E$210:$F$215,[50]Форма2!$C$210:$C$215,[50]Форма2!$C$210</definedName>
    <definedName name="БЛРаздел9_16">[50]Форма2!$E$234:$F$237,[50]Форма2!$C$234:$C$237,[50]Форма2!$E$224:$F$232,[50]Форма2!$C$224:$C$232,[50]Форма2!$E$223:$F$223,[50]Форма2!$C$223,[50]Форма2!$E$217:$F$221,[50]Форма2!$C$217:$C$221,[50]Форма2!$E$210:$F$215,[50]Форма2!$C$210:$C$215,[50]Форма2!$C$210</definedName>
    <definedName name="БЛРаздел9_17">[51]Форма2!$E$234:$F$237,[51]Форма2!$C$234:$C$237,[51]Форма2!$E$224:$F$232,[51]Форма2!$C$224:$C$232,[51]Форма2!$E$223:$F$223,[51]Форма2!$C$223,[51]Форма2!$E$217:$F$221,[51]Форма2!$C$217:$C$221,[51]Форма2!$E$210:$F$215,[51]Форма2!$C$210:$C$215,[51]Форма2!$C$210</definedName>
    <definedName name="БЛРаздел9_18">[50]Форма2!$E$234:$F$237,[50]Форма2!$C$234:$C$237,[50]Форма2!$E$224:$F$232,[50]Форма2!$C$224:$C$232,[50]Форма2!$E$223:$F$223,[50]Форма2!$C$223,[50]Форма2!$E$217:$F$221,[50]Форма2!$C$217:$C$221,[50]Форма2!$E$210:$F$215,[50]Форма2!$C$210:$C$215,[50]Форма2!$C$210</definedName>
    <definedName name="БО5" localSheetId="5">[9]!БО5</definedName>
    <definedName name="БО5" localSheetId="4">[9]!БО5</definedName>
    <definedName name="БО5" localSheetId="9">[9]!БО5</definedName>
    <definedName name="БО5" localSheetId="8">[9]!БО5</definedName>
    <definedName name="БО5" localSheetId="2">[9]!БО5</definedName>
    <definedName name="БО5" localSheetId="3">[9]!БО5</definedName>
    <definedName name="БО5" localSheetId="1">[9]!БО5</definedName>
    <definedName name="БО5" localSheetId="6">[9]!БО5</definedName>
    <definedName name="БО5" localSheetId="0">[9]!БО5</definedName>
    <definedName name="БО5">[9]!БО5</definedName>
    <definedName name="БПДанные">[49]Форма1!$C$22:$D$33,[49]Форма1!$C$36:$D$48,[49]Форма1!$C$22</definedName>
    <definedName name="БПДанные_13">[50]Форма1!$C$22:$D$33,[50]Форма1!$C$36:$D$48,[50]Форма1!$C$22</definedName>
    <definedName name="БПДанные_16">[50]Форма1!$C$22:$D$33,[50]Форма1!$C$36:$D$48,[50]Форма1!$C$22</definedName>
    <definedName name="БПДанные_17">[51]Форма1!$C$22:$D$33,[51]Форма1!$C$36:$D$48,[51]Форма1!$C$22</definedName>
    <definedName name="БПДанные_18">[50]Форма1!$C$22:$D$33,[50]Форма1!$C$36:$D$48,[50]Форма1!$C$22</definedName>
    <definedName name="Бюджет__по__подразд__2003__года_Лист1_Таблица">[52]ОТиТБ!#REF!</definedName>
    <definedName name="в" localSheetId="5">[9]!в</definedName>
    <definedName name="в" localSheetId="4">[9]!в</definedName>
    <definedName name="в" localSheetId="9">[9]!в</definedName>
    <definedName name="в" localSheetId="8">[9]!в</definedName>
    <definedName name="в" localSheetId="2">[9]!в</definedName>
    <definedName name="в" localSheetId="3">[9]!в</definedName>
    <definedName name="в" localSheetId="1">[9]!в</definedName>
    <definedName name="в" localSheetId="6">[9]!в</definedName>
    <definedName name="в" localSheetId="0">[9]!в</definedName>
    <definedName name="в">[9]!в</definedName>
    <definedName name="в23ё" localSheetId="5">[9]!в23ё</definedName>
    <definedName name="в23ё" localSheetId="4">[9]!в23ё</definedName>
    <definedName name="в23ё" localSheetId="9">[9]!в23ё</definedName>
    <definedName name="в23ё" localSheetId="8">[9]!в23ё</definedName>
    <definedName name="в23ё" localSheetId="2">[9]!в23ё</definedName>
    <definedName name="в23ё" localSheetId="3">[9]!в23ё</definedName>
    <definedName name="в23ё" localSheetId="1">[9]!в23ё</definedName>
    <definedName name="в23ё" localSheetId="6">[9]!в23ё</definedName>
    <definedName name="в23ё" localSheetId="0">[9]!в23ё</definedName>
    <definedName name="в23ё">[9]!в23ё</definedName>
    <definedName name="в23ё_11">#N/A</definedName>
    <definedName name="в23ё_12">#N/A</definedName>
    <definedName name="в23ё_13">#N/A</definedName>
    <definedName name="в23ё_14">#N/A</definedName>
    <definedName name="в23ё_16">#N/A</definedName>
    <definedName name="в23ё_17">#N/A</definedName>
    <definedName name="в23ё_18">#N/A</definedName>
    <definedName name="в23ё_19">#N/A</definedName>
    <definedName name="В32">#REF!</definedName>
    <definedName name="ВАЛЮТА">'[23]1'!$A$5</definedName>
    <definedName name="вапв" hidden="1">{#N/A,#N/A,TRUE,"Лист1";#N/A,#N/A,TRUE,"Лист2";#N/A,#N/A,TRUE,"Лист3"}</definedName>
    <definedName name="вар" hidden="1">{#N/A,#N/A,FALSE,"МТВ"}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>[53]Пр2!#REF!</definedName>
    <definedName name="вв" localSheetId="5">[9]!вв</definedName>
    <definedName name="вв" localSheetId="4">[9]!вв</definedName>
    <definedName name="вв" localSheetId="9">[9]!вв</definedName>
    <definedName name="вв" localSheetId="8">[9]!вв</definedName>
    <definedName name="вв" localSheetId="2">[9]!вв</definedName>
    <definedName name="вв" localSheetId="3">[9]!вв</definedName>
    <definedName name="вв" localSheetId="1">[9]!вв</definedName>
    <definedName name="вв" localSheetId="6">[9]!вв</definedName>
    <definedName name="вв" localSheetId="0">[9]!вв</definedName>
    <definedName name="вв">[9]!вв</definedName>
    <definedName name="вв_11">#N/A</definedName>
    <definedName name="вв_12">#N/A</definedName>
    <definedName name="вв_13">#N/A</definedName>
    <definedName name="вв_14">#N/A</definedName>
    <definedName name="вв_16">#N/A</definedName>
    <definedName name="вв_17">#N/A</definedName>
    <definedName name="вв_18">#N/A</definedName>
    <definedName name="вв_19">#N/A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торой">#REF!</definedName>
    <definedName name="вуув" hidden="1">{#N/A,#N/A,TRUE,"Лист1";#N/A,#N/A,TRUE,"Лист2";#N/A,#N/A,TRUE,"Лист3"}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_2">#REF!</definedName>
    <definedName name="графики_Темиржолсу">#REF!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льсум" localSheetId="5">[9]!гульсум</definedName>
    <definedName name="гульсум" localSheetId="4">[9]!гульсум</definedName>
    <definedName name="гульсум" localSheetId="9">[9]!гульсум</definedName>
    <definedName name="гульсум" localSheetId="8">[9]!гульсум</definedName>
    <definedName name="гульсум" localSheetId="2">[9]!гульсум</definedName>
    <definedName name="гульсум" localSheetId="3">[9]!гульсум</definedName>
    <definedName name="гульсум" localSheetId="1">[9]!гульсум</definedName>
    <definedName name="гульсум" localSheetId="6">[9]!гульсум</definedName>
    <definedName name="гульсум" localSheetId="0">[9]!гульсум</definedName>
    <definedName name="гульсум">[9]!гульсум</definedName>
    <definedName name="д">#REF!</definedName>
    <definedName name="д1">#REF!</definedName>
    <definedName name="д2">#REF!</definedName>
    <definedName name="д3">#REF!</definedName>
    <definedName name="д4">#REF!</definedName>
    <definedName name="дата">'[23]Список документов'!$B$2</definedName>
    <definedName name="Дата_справки">#REF!</definedName>
    <definedName name="дебит">'[54]из сем'!$A$2:$B$362</definedName>
    <definedName name="дмтс">#REF!</definedName>
    <definedName name="Добыча">'[55]Добыча нефти4'!$F$11:$Q$12</definedName>
    <definedName name="Добыча_13">'[56]Добыча нефти4'!$F$11:$Q$12</definedName>
    <definedName name="Добыча_16">'[56]Добыча нефти4'!$F$11:$Q$12</definedName>
    <definedName name="Добыча_18">'[56]Добыча нефти4'!$F$11:$Q$12</definedName>
    <definedName name="Доз5">#REF!</definedName>
    <definedName name="Доз5_13">#REF!</definedName>
    <definedName name="Доз5_16">#REF!</definedName>
    <definedName name="Доз5_17">#REF!</definedName>
    <definedName name="Доз5_18">#REF!</definedName>
    <definedName name="доз6">#REF!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" localSheetId="5">[9]!е</definedName>
    <definedName name="е" localSheetId="4">[9]!е</definedName>
    <definedName name="е" localSheetId="9">[9]!е</definedName>
    <definedName name="е" localSheetId="8">[9]!е</definedName>
    <definedName name="е" localSheetId="2">[9]!е</definedName>
    <definedName name="е" localSheetId="3">[9]!е</definedName>
    <definedName name="е" localSheetId="1">[9]!е</definedName>
    <definedName name="е" localSheetId="6">[9]!е</definedName>
    <definedName name="е" localSheetId="0">[9]!е</definedName>
    <definedName name="е">[9]!е</definedName>
    <definedName name="ЕдИзм">[20]ЕдИзм!$A$1:$D$25</definedName>
    <definedName name="ЕдИзм_13">[22]ЕдИзм!$A$1:$D$25</definedName>
    <definedName name="ЕдИзм_16">[22]ЕдИзм!$A$1:$D$25</definedName>
    <definedName name="ЕдИзм_18">[22]ЕдИзм!$A$1:$D$25</definedName>
    <definedName name="ж">#REF!</definedName>
    <definedName name="знач" localSheetId="5">[9]!знач</definedName>
    <definedName name="знач" localSheetId="4">[9]!знач</definedName>
    <definedName name="знач" localSheetId="9">[9]!знач</definedName>
    <definedName name="знач" localSheetId="8">[9]!знач</definedName>
    <definedName name="знач" localSheetId="2">[9]!знач</definedName>
    <definedName name="знач" localSheetId="3">[9]!знач</definedName>
    <definedName name="знач" localSheetId="1">[9]!знач</definedName>
    <definedName name="знач" localSheetId="6">[9]!знач</definedName>
    <definedName name="знач" localSheetId="0">[9]!знач</definedName>
    <definedName name="знач">[9]!знач</definedName>
    <definedName name="И">'[10]д.7.001'!#REF!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мпорт">#REF!</definedName>
    <definedName name="импорт_13">#REF!</definedName>
    <definedName name="импорт_16">#REF!</definedName>
    <definedName name="импорт_18">#REF!</definedName>
    <definedName name="имя">#REF!</definedName>
    <definedName name="индплан">#REF!</definedName>
    <definedName name="индцкавг98" hidden="1">{#N/A,#N/A,TRUE,"Лист1";#N/A,#N/A,TRUE,"Лист2";#N/A,#N/A,TRUE,"Лист3"}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й" localSheetId="5">[9]!й</definedName>
    <definedName name="й" localSheetId="4">[9]!й</definedName>
    <definedName name="й" localSheetId="9">[9]!й</definedName>
    <definedName name="й" localSheetId="8">[9]!й</definedName>
    <definedName name="й" localSheetId="2">[9]!й</definedName>
    <definedName name="й" localSheetId="3">[9]!й</definedName>
    <definedName name="й" localSheetId="1">[9]!й</definedName>
    <definedName name="й" localSheetId="6">[9]!й</definedName>
    <definedName name="й" localSheetId="0">[9]!й</definedName>
    <definedName name="й">[9]!й</definedName>
    <definedName name="й_11">#N/A</definedName>
    <definedName name="й_12">#N/A</definedName>
    <definedName name="й_13">#N/A</definedName>
    <definedName name="й_14">#N/A</definedName>
    <definedName name="й_16">#N/A</definedName>
    <definedName name="й_17">#N/A</definedName>
    <definedName name="й_18">#N/A</definedName>
    <definedName name="й_19">#N/A</definedName>
    <definedName name="йй" localSheetId="5">[9]!йй</definedName>
    <definedName name="йй" localSheetId="4">[9]!йй</definedName>
    <definedName name="йй" localSheetId="9">[9]!йй</definedName>
    <definedName name="йй" localSheetId="8">[9]!йй</definedName>
    <definedName name="йй" localSheetId="2">[9]!йй</definedName>
    <definedName name="йй" localSheetId="3">[9]!йй</definedName>
    <definedName name="йй" localSheetId="1">[9]!йй</definedName>
    <definedName name="йй" localSheetId="6">[9]!йй</definedName>
    <definedName name="йй" localSheetId="0">[9]!йй</definedName>
    <definedName name="йй">[9]!йй</definedName>
    <definedName name="йй_11">#N/A</definedName>
    <definedName name="йй_12">#N/A</definedName>
    <definedName name="йй_13">#N/A</definedName>
    <definedName name="йй_14">#N/A</definedName>
    <definedName name="йй_16">#N/A</definedName>
    <definedName name="йй_17">#N/A</definedName>
    <definedName name="йй_18">#N/A</definedName>
    <definedName name="йй_19">#N/A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ссовый" localSheetId="5">[9]!кассовый</definedName>
    <definedName name="кассовый" localSheetId="4">[9]!кассовый</definedName>
    <definedName name="кассовый" localSheetId="9">[9]!кассовый</definedName>
    <definedName name="кассовый" localSheetId="8">[9]!кассовый</definedName>
    <definedName name="кассовый" localSheetId="2">[9]!кассовый</definedName>
    <definedName name="кассовый" localSheetId="3">[9]!кассовый</definedName>
    <definedName name="кассовый" localSheetId="1">[9]!кассовый</definedName>
    <definedName name="кассовый" localSheetId="6">[9]!кассовый</definedName>
    <definedName name="кассовый" localSheetId="0">[9]!кассовый</definedName>
    <definedName name="кассовый">[9]!кассовый</definedName>
    <definedName name="ке" localSheetId="5">[9]!ке</definedName>
    <definedName name="ке" localSheetId="4">[9]!ке</definedName>
    <definedName name="ке" localSheetId="9">[9]!ке</definedName>
    <definedName name="ке" localSheetId="8">[9]!ке</definedName>
    <definedName name="ке" localSheetId="2">[9]!ке</definedName>
    <definedName name="ке" localSheetId="3">[9]!ке</definedName>
    <definedName name="ке" localSheetId="1">[9]!ке</definedName>
    <definedName name="ке" localSheetId="6">[9]!ке</definedName>
    <definedName name="ке" localSheetId="0">[9]!ке</definedName>
    <definedName name="ке">[9]!ке</definedName>
    <definedName name="ке_11">#N/A</definedName>
    <definedName name="ке_12">#N/A</definedName>
    <definedName name="ке_13">#N/A</definedName>
    <definedName name="ке_14">#N/A</definedName>
    <definedName name="ке_16">#N/A</definedName>
    <definedName name="ке_17">#N/A</definedName>
    <definedName name="ке_18">#N/A</definedName>
    <definedName name="ке_19">#N/A</definedName>
    <definedName name="Кегок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hidden="1">{#N/A,#N/A,TRUE,"Лист1";#N/A,#N/A,TRUE,"Лист2";#N/A,#N/A,TRUE,"Лист3"}</definedName>
    <definedName name="Консолидация">#REF!</definedName>
    <definedName name="копия" localSheetId="5">[9]!копия</definedName>
    <definedName name="копия" localSheetId="4">[9]!копия</definedName>
    <definedName name="копия" localSheetId="9">[9]!копия</definedName>
    <definedName name="копия" localSheetId="8">[9]!копия</definedName>
    <definedName name="копия" localSheetId="2">[9]!копия</definedName>
    <definedName name="копия" localSheetId="3">[9]!копия</definedName>
    <definedName name="копия" localSheetId="1">[9]!копия</definedName>
    <definedName name="копия" localSheetId="6">[9]!копия</definedName>
    <definedName name="копия" localSheetId="0">[9]!копия</definedName>
    <definedName name="копия">[9]!копия</definedName>
    <definedName name="КТЖ" localSheetId="5">[9]!КТЖ</definedName>
    <definedName name="КТЖ" localSheetId="4">[9]!КТЖ</definedName>
    <definedName name="КТЖ" localSheetId="9">[9]!КТЖ</definedName>
    <definedName name="КТЖ" localSheetId="8">[9]!КТЖ</definedName>
    <definedName name="КТЖ" localSheetId="2">[9]!КТЖ</definedName>
    <definedName name="КТЖ" localSheetId="3">[9]!КТЖ</definedName>
    <definedName name="КТЖ" localSheetId="1">[9]!КТЖ</definedName>
    <definedName name="КТЖ" localSheetId="6">[9]!КТЖ</definedName>
    <definedName name="КТЖ" localSheetId="0">[9]!КТЖ</definedName>
    <definedName name="КТЖ">[9]!КТЖ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л" localSheetId="5">[9]!л</definedName>
    <definedName name="л" localSheetId="4">[9]!л</definedName>
    <definedName name="л" localSheetId="9">[9]!л</definedName>
    <definedName name="л" localSheetId="8">[9]!л</definedName>
    <definedName name="л" localSheetId="2">[9]!л</definedName>
    <definedName name="л" localSheetId="3">[9]!л</definedName>
    <definedName name="л" localSheetId="1">[9]!л</definedName>
    <definedName name="л" localSheetId="6">[9]!л</definedName>
    <definedName name="л" localSheetId="0">[9]!л</definedName>
    <definedName name="л">[9]!л</definedName>
    <definedName name="Ликвидация">#REF!</definedName>
    <definedName name="лист">#N/A</definedName>
    <definedName name="лист1">#REF!</definedName>
    <definedName name="лист1_1">#N/A</definedName>
    <definedName name="лист2">#N/A</definedName>
    <definedName name="ллл">#REF!</definedName>
    <definedName name="Макрос1" localSheetId="5">[9]!Макрос1</definedName>
    <definedName name="Макрос1" localSheetId="4">[9]!Макрос1</definedName>
    <definedName name="Макрос1" localSheetId="9">[9]!Макрос1</definedName>
    <definedName name="Макрос1" localSheetId="8">[9]!Макрос1</definedName>
    <definedName name="Макрос1" localSheetId="2">[9]!Макрос1</definedName>
    <definedName name="Макрос1" localSheetId="3">[9]!Макрос1</definedName>
    <definedName name="Макрос1" localSheetId="1">[9]!Макрос1</definedName>
    <definedName name="Макрос1" localSheetId="6">[9]!Макрос1</definedName>
    <definedName name="Макрос1" localSheetId="0">[9]!Макрос1</definedName>
    <definedName name="Макрос1">[9]!Макрос1</definedName>
    <definedName name="Макрос2">#REF!</definedName>
    <definedName name="Макрос3">#REF!</definedName>
    <definedName name="Макрос4">#REF!</definedName>
    <definedName name="мбр">[53]Пр2!#REF!</definedName>
    <definedName name="мес" hidden="1">{#N/A,#N/A,TRUE,"Лист1";#N/A,#N/A,TRUE,"Лист2";#N/A,#N/A,TRUE,"Лист3"}</definedName>
    <definedName name="ммм">#REF!</definedName>
    <definedName name="мпр">#REF!</definedName>
    <definedName name="МРП">#REF!</definedName>
    <definedName name="мым" localSheetId="5">[9]!мым</definedName>
    <definedName name="мым" localSheetId="4">[9]!мым</definedName>
    <definedName name="мым" localSheetId="9">[9]!мым</definedName>
    <definedName name="мым" localSheetId="8">[9]!мым</definedName>
    <definedName name="мым" localSheetId="2">[9]!мым</definedName>
    <definedName name="мым" localSheetId="3">[9]!мым</definedName>
    <definedName name="мым" localSheetId="1">[9]!мым</definedName>
    <definedName name="мым" localSheetId="6">[9]!мым</definedName>
    <definedName name="мым" localSheetId="0">[9]!мым</definedName>
    <definedName name="мым">[9]!мым</definedName>
    <definedName name="мым_11">#N/A</definedName>
    <definedName name="мым_12">#N/A</definedName>
    <definedName name="мым_13">#N/A</definedName>
    <definedName name="мым_14">#N/A</definedName>
    <definedName name="мым_16">#N/A</definedName>
    <definedName name="мым_17">#N/A</definedName>
    <definedName name="мым_18">#N/A</definedName>
    <definedName name="мым_19">#N/A</definedName>
    <definedName name="налогКЖДТ">#REF!</definedName>
    <definedName name="налогКТЖ">#REF!</definedName>
    <definedName name="налогЛокомотив">#REF!</definedName>
    <definedName name="Нстроки">#REF!</definedName>
    <definedName name="о" localSheetId="5">[9]!о</definedName>
    <definedName name="о" localSheetId="4">[9]!о</definedName>
    <definedName name="о" localSheetId="9">[9]!о</definedName>
    <definedName name="о" localSheetId="8">[9]!о</definedName>
    <definedName name="о" localSheetId="2">[9]!о</definedName>
    <definedName name="о" localSheetId="3">[9]!о</definedName>
    <definedName name="о" localSheetId="1">[9]!о</definedName>
    <definedName name="о" localSheetId="6">[9]!о</definedName>
    <definedName name="о" localSheetId="0">[9]!о</definedName>
    <definedName name="о">[9]!о</definedName>
    <definedName name="_xlnm.Print_Area" localSheetId="7">декабрь!$A$1:$AP$508</definedName>
    <definedName name="Общие">#REF!</definedName>
    <definedName name="окт">#REF!</definedName>
    <definedName name="окт2">#REF!</definedName>
    <definedName name="окт3">#REF!</definedName>
    <definedName name="олд">#REF!</definedName>
    <definedName name="оплата">#REF!</definedName>
    <definedName name="оплата2">#REF!</definedName>
    <definedName name="Ора">'[57]поставка сравн13'!$A$1:$Q$30</definedName>
    <definedName name="Ораз">[47]Форма2!$D$179:$F$185,[47]Форма2!$D$175:$F$177,[47]Форма2!$D$165:$F$173,[47]Форма2!$D$165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таток">#REF!</definedName>
    <definedName name="ПВД1">#REF!</definedName>
    <definedName name="первый">#REF!</definedName>
    <definedName name="Период_отгрузки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 localSheetId="5">[9]!Подготовка_к_печати_и_сохранение0710</definedName>
    <definedName name="Подготовка_к_печати_и_сохранение0710" localSheetId="4">[9]!Подготовка_к_печати_и_сохранение0710</definedName>
    <definedName name="Подготовка_к_печати_и_сохранение0710" localSheetId="9">[9]!Подготовка_к_печати_и_сохранение0710</definedName>
    <definedName name="Подготовка_к_печати_и_сохранение0710" localSheetId="8">[9]!Подготовка_к_печати_и_сохранение0710</definedName>
    <definedName name="Подготовка_к_печати_и_сохранение0710" localSheetId="2">[9]!Подготовка_к_печати_и_сохранение0710</definedName>
    <definedName name="Подготовка_к_печати_и_сохранение0710" localSheetId="3">[9]!Подготовка_к_печати_и_сохранение0710</definedName>
    <definedName name="Подготовка_к_печати_и_сохранение0710" localSheetId="1">[9]!Подготовка_к_печати_и_сохранение0710</definedName>
    <definedName name="Подготовка_к_печати_и_сохранение0710" localSheetId="6">[9]!Подготовка_к_печати_и_сохранение0710</definedName>
    <definedName name="Подготовка_к_печати_и_сохранение0710" localSheetId="0">[9]!Подготовка_к_печати_и_сохранение0710</definedName>
    <definedName name="Подготовка_к_печати_и_сохранение0710">[9]!Подготовка_к_печати_и_сохранение0710</definedName>
    <definedName name="пол" localSheetId="5">[9]!пол</definedName>
    <definedName name="пол" localSheetId="4">[9]!пол</definedName>
    <definedName name="пол" localSheetId="9">[9]!пол</definedName>
    <definedName name="пол" localSheetId="8">[9]!пол</definedName>
    <definedName name="пол" localSheetId="2">[9]!пол</definedName>
    <definedName name="пол" localSheetId="3">[9]!пол</definedName>
    <definedName name="пол" localSheetId="1">[9]!пол</definedName>
    <definedName name="пол" localSheetId="6">[9]!пол</definedName>
    <definedName name="пол" localSheetId="0">[9]!пол</definedName>
    <definedName name="пол">[9]!пол</definedName>
    <definedName name="пп">#N/A</definedName>
    <definedName name="ппп" localSheetId="5">[9]!ппп</definedName>
    <definedName name="ппп" localSheetId="4">[9]!ппп</definedName>
    <definedName name="ппп" localSheetId="9">[9]!ппп</definedName>
    <definedName name="ппп" localSheetId="8">[9]!ппп</definedName>
    <definedName name="ппп" localSheetId="2">[9]!ппп</definedName>
    <definedName name="ппп" localSheetId="3">[9]!ппп</definedName>
    <definedName name="ппп" localSheetId="1">[9]!ппп</definedName>
    <definedName name="ппп" localSheetId="6">[9]!ппп</definedName>
    <definedName name="ппп" localSheetId="0">[9]!ппп</definedName>
    <definedName name="ппп">[9]!ппп</definedName>
    <definedName name="пппп" localSheetId="5">[9]!пппп</definedName>
    <definedName name="пппп" localSheetId="4">[9]!пппп</definedName>
    <definedName name="пппп" localSheetId="9">[9]!пппп</definedName>
    <definedName name="пппп" localSheetId="8">[9]!пппп</definedName>
    <definedName name="пппп" localSheetId="2">[9]!пппп</definedName>
    <definedName name="пппп" localSheetId="3">[9]!пппп</definedName>
    <definedName name="пппп" localSheetId="1">[9]!пппп</definedName>
    <definedName name="пппп" localSheetId="6">[9]!пппп</definedName>
    <definedName name="пппп" localSheetId="0">[9]!пппп</definedName>
    <definedName name="пппп">[9]!пппп</definedName>
    <definedName name="пр" localSheetId="5">[9]!пр</definedName>
    <definedName name="пр" localSheetId="4">[9]!пр</definedName>
    <definedName name="пр" localSheetId="9">[9]!пр</definedName>
    <definedName name="пр" localSheetId="8">[9]!пр</definedName>
    <definedName name="пр" localSheetId="2">[9]!пр</definedName>
    <definedName name="пр" localSheetId="3">[9]!пр</definedName>
    <definedName name="пр" localSheetId="1">[9]!пр</definedName>
    <definedName name="пр" localSheetId="6">[9]!пр</definedName>
    <definedName name="пр" localSheetId="0">[9]!пр</definedName>
    <definedName name="пр">[9]!пр</definedName>
    <definedName name="Предприятия">'[58]#ССЫЛКА'!$A$1:$D$64</definedName>
    <definedName name="Предприятия_13">#REF!</definedName>
    <definedName name="Предприятия_16">#REF!</definedName>
    <definedName name="Предприятия_18">#REF!</definedName>
    <definedName name="прибыль3" hidden="1">{#N/A,#N/A,TRUE,"Лист1";#N/A,#N/A,TRUE,"Лист2";#N/A,#N/A,TRUE,"Лист3"}</definedName>
    <definedName name="Прог">#REF!</definedName>
    <definedName name="пррррр">#REF!</definedName>
    <definedName name="прррррр">#REF!</definedName>
    <definedName name="расход">#REF!</definedName>
    <definedName name="расходы">[59]Форма2!$C$51:$C$58,[59]Форма2!$E$51:$F$58,[59]Форма2!$C$60:$C$63,[59]Форма2!$E$60:$F$63,[59]Форма2!$C$65:$C$67,[59]Форма2!$E$65:$F$67,[59]Форма2!$C$51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>#REF!</definedName>
    <definedName name="_xlnm.Recorder">#REF!</definedName>
    <definedName name="рис1" hidden="1">{#N/A,#N/A,TRUE,"Лист1";#N/A,#N/A,TRUE,"Лист2";#N/A,#N/A,TRUE,"Лист3"}</definedName>
    <definedName name="рол">#REF!</definedName>
    <definedName name="рп" localSheetId="5">[9]!рп</definedName>
    <definedName name="рп" localSheetId="4">[9]!рп</definedName>
    <definedName name="рп" localSheetId="9">[9]!рп</definedName>
    <definedName name="рп" localSheetId="8">[9]!рп</definedName>
    <definedName name="рп" localSheetId="2">[9]!рп</definedName>
    <definedName name="рп" localSheetId="3">[9]!рп</definedName>
    <definedName name="рп" localSheetId="1">[9]!рп</definedName>
    <definedName name="рп" localSheetId="6">[9]!рп</definedName>
    <definedName name="рп" localSheetId="0">[9]!рп</definedName>
    <definedName name="рп">[9]!рп</definedName>
    <definedName name="рпопо" hidden="1">{#N/A,#N/A,TRUE,"Лист1";#N/A,#N/A,TRUE,"Лист2";#N/A,#N/A,TRUE,"Лист3"}</definedName>
    <definedName name="рррр" localSheetId="5">[9]!рррр</definedName>
    <definedName name="рррр" localSheetId="4">[9]!рррр</definedName>
    <definedName name="рррр" localSheetId="9">[9]!рррр</definedName>
    <definedName name="рррр" localSheetId="8">[9]!рррр</definedName>
    <definedName name="рррр" localSheetId="2">[9]!рррр</definedName>
    <definedName name="рррр" localSheetId="3">[9]!рррр</definedName>
    <definedName name="рррр" localSheetId="1">[9]!рррр</definedName>
    <definedName name="рррр" localSheetId="6">[9]!рррр</definedName>
    <definedName name="рррр" localSheetId="0">[9]!рррр</definedName>
    <definedName name="рррр">[9]!рррр</definedName>
    <definedName name="с" localSheetId="5">[9]!с</definedName>
    <definedName name="с" localSheetId="4">[9]!с</definedName>
    <definedName name="с" localSheetId="9">[9]!с</definedName>
    <definedName name="с" localSheetId="8">[9]!с</definedName>
    <definedName name="с" localSheetId="2">[9]!с</definedName>
    <definedName name="с" localSheetId="3">[9]!с</definedName>
    <definedName name="с" localSheetId="1">[9]!с</definedName>
    <definedName name="с" localSheetId="6">[9]!с</definedName>
    <definedName name="с" localSheetId="0">[9]!с</definedName>
    <definedName name="с">[9]!с</definedName>
    <definedName name="с_11">#N/A</definedName>
    <definedName name="с_12">#N/A</definedName>
    <definedName name="с_13">#N/A</definedName>
    <definedName name="с_14">#N/A</definedName>
    <definedName name="с_16">#N/A</definedName>
    <definedName name="с_17">#N/A</definedName>
    <definedName name="с_18">#N/A</definedName>
    <definedName name="с_19">#N/A</definedName>
    <definedName name="Свод" localSheetId="5">[9]!Свод</definedName>
    <definedName name="Свод" localSheetId="4">[9]!Свод</definedName>
    <definedName name="Свод" localSheetId="9">[9]!Свод</definedName>
    <definedName name="Свод" localSheetId="8">[9]!Свод</definedName>
    <definedName name="Свод" localSheetId="2">[9]!Свод</definedName>
    <definedName name="Свод" localSheetId="3">[9]!Свод</definedName>
    <definedName name="Свод" localSheetId="1">[9]!Свод</definedName>
    <definedName name="Свод" localSheetId="6">[9]!Свод</definedName>
    <definedName name="Свод" localSheetId="0">[9]!Свод</definedName>
    <definedName name="Свод">[9]!Свод</definedName>
    <definedName name="Сводный_баланс_н_п_с" localSheetId="5">[9]!Сводный_баланс_н_п_с</definedName>
    <definedName name="Сводный_баланс_н_п_с" localSheetId="4">[9]!Сводный_баланс_н_п_с</definedName>
    <definedName name="Сводный_баланс_н_п_с" localSheetId="9">[9]!Сводный_баланс_н_п_с</definedName>
    <definedName name="Сводный_баланс_н_п_с" localSheetId="8">[9]!Сводный_баланс_н_п_с</definedName>
    <definedName name="Сводный_баланс_н_п_с" localSheetId="2">[9]!Сводный_баланс_н_п_с</definedName>
    <definedName name="Сводный_баланс_н_п_с" localSheetId="3">[9]!Сводный_баланс_н_п_с</definedName>
    <definedName name="Сводный_баланс_н_п_с" localSheetId="1">[9]!Сводный_баланс_н_п_с</definedName>
    <definedName name="Сводный_баланс_н_п_с" localSheetId="6">[9]!Сводный_баланс_н_п_с</definedName>
    <definedName name="Сводный_баланс_н_п_с" localSheetId="0">[9]!Сводный_баланс_н_п_с</definedName>
    <definedName name="Сводный_баланс_н_п_с">[9]!Сводный_баланс_н_п_с</definedName>
    <definedName name="сектор">[20]Предпр!$L$3:$L$9</definedName>
    <definedName name="сектор_13">[22]Предпр!$L$3:$L$8</definedName>
    <definedName name="сектор_16">[22]Предпр!$L$3:$L$8</definedName>
    <definedName name="сектор_18">[22]Предпр!$L$3:$L$8</definedName>
    <definedName name="см">#REF!</definedName>
    <definedName name="Сохранение">#REF!</definedName>
    <definedName name="Соц.пособие">[60]ОТиТБ!#REF!</definedName>
    <definedName name="СписокТЭП">[61]СписокТЭП!$A$1:$C$40</definedName>
    <definedName name="СписокТЭП_13">[62]СписокТЭП!$A$1:$C$40</definedName>
    <definedName name="СписокТЭП_16">[62]СписокТЭП!$A$1:$C$40</definedName>
    <definedName name="СписокТЭП_18">[62]СписокТЭП!$A$1:$C$40</definedName>
    <definedName name="СрокПроекта">#REF!</definedName>
    <definedName name="сс" localSheetId="5">[9]!сс</definedName>
    <definedName name="сс" localSheetId="4">[9]!сс</definedName>
    <definedName name="сс" localSheetId="9">[9]!сс</definedName>
    <definedName name="сс" localSheetId="8">[9]!сс</definedName>
    <definedName name="сс" localSheetId="2">[9]!сс</definedName>
    <definedName name="сс" localSheetId="3">[9]!сс</definedName>
    <definedName name="сс" localSheetId="1">[9]!сс</definedName>
    <definedName name="сс" localSheetId="6">[9]!сс</definedName>
    <definedName name="сс" localSheetId="0">[9]!сс</definedName>
    <definedName name="сс">[9]!сс</definedName>
    <definedName name="сс_11">#N/A</definedName>
    <definedName name="сс_12">#N/A</definedName>
    <definedName name="сс_13">#N/A</definedName>
    <definedName name="сс_14">#N/A</definedName>
    <definedName name="сс_16">#N/A</definedName>
    <definedName name="сс_17">#N/A</definedName>
    <definedName name="сс_18">#N/A</definedName>
    <definedName name="сс_19">#N/A</definedName>
    <definedName name="сссс" localSheetId="5">[9]!сссс</definedName>
    <definedName name="сссс" localSheetId="4">[9]!сссс</definedName>
    <definedName name="сссс" localSheetId="9">[9]!сссс</definedName>
    <definedName name="сссс" localSheetId="8">[9]!сссс</definedName>
    <definedName name="сссс" localSheetId="2">[9]!сссс</definedName>
    <definedName name="сссс" localSheetId="3">[9]!сссс</definedName>
    <definedName name="сссс" localSheetId="1">[9]!сссс</definedName>
    <definedName name="сссс" localSheetId="6">[9]!сссс</definedName>
    <definedName name="сссс" localSheetId="0">[9]!сссс</definedName>
    <definedName name="сссс">[9]!сссс</definedName>
    <definedName name="сссс_11">#N/A</definedName>
    <definedName name="сссс_12">#N/A</definedName>
    <definedName name="сссс_13">#N/A</definedName>
    <definedName name="сссс_14">#N/A</definedName>
    <definedName name="сссс_16">#N/A</definedName>
    <definedName name="сссс_17">#N/A</definedName>
    <definedName name="сссс_18">#N/A</definedName>
    <definedName name="сссс_19">#N/A</definedName>
    <definedName name="ссы" localSheetId="5">[9]!ссы</definedName>
    <definedName name="ссы" localSheetId="4">[9]!ссы</definedName>
    <definedName name="ссы" localSheetId="9">[9]!ссы</definedName>
    <definedName name="ссы" localSheetId="8">[9]!ссы</definedName>
    <definedName name="ссы" localSheetId="2">[9]!ссы</definedName>
    <definedName name="ссы" localSheetId="3">[9]!ссы</definedName>
    <definedName name="ссы" localSheetId="1">[9]!ссы</definedName>
    <definedName name="ссы" localSheetId="6">[9]!ссы</definedName>
    <definedName name="ссы" localSheetId="0">[9]!ссы</definedName>
    <definedName name="ссы">[9]!ссы</definedName>
    <definedName name="ссы_11">#N/A</definedName>
    <definedName name="ссы_12">#N/A</definedName>
    <definedName name="ссы_13">#N/A</definedName>
    <definedName name="ссы_14">#N/A</definedName>
    <definedName name="ссы_16">#N/A</definedName>
    <definedName name="ссы_17">#N/A</definedName>
    <definedName name="ссы_18">#N/A</definedName>
    <definedName name="ссы_19">#N/A</definedName>
    <definedName name="СтавкаПроцента1">'[63]L-1'!$B$3</definedName>
    <definedName name="Строки">#REF!</definedName>
    <definedName name="СуммаКредита1">'[63]L-1'!$B$2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>#REF!</definedName>
    <definedName name="титэк">#REF!</definedName>
    <definedName name="титэк_13">#REF!</definedName>
    <definedName name="титэк_16">#REF!</definedName>
    <definedName name="титэк_18">#REF!</definedName>
    <definedName name="титэк1">#REF!</definedName>
    <definedName name="титэк1_13">#REF!</definedName>
    <definedName name="титэк1_16">#REF!</definedName>
    <definedName name="титэк1_18">#REF!</definedName>
    <definedName name="титэмба">#REF!</definedName>
    <definedName name="титэмба_13">#REF!</definedName>
    <definedName name="титэмба_16">#REF!</definedName>
    <definedName name="титэмба_18">#REF!</definedName>
    <definedName name="тп" hidden="1">{#N/A,#N/A,TRUE,"Лист1";#N/A,#N/A,TRUE,"Лист2";#N/A,#N/A,TRUE,"Лист3"}</definedName>
    <definedName name="Трансляция_F">#REF!</definedName>
    <definedName name="третий">#REF!</definedName>
    <definedName name="тьб">#REF!</definedName>
    <definedName name="у" localSheetId="5">[9]!у</definedName>
    <definedName name="у" localSheetId="4">[9]!у</definedName>
    <definedName name="у" localSheetId="9">[9]!у</definedName>
    <definedName name="у" localSheetId="8">[9]!у</definedName>
    <definedName name="у" localSheetId="2">[9]!у</definedName>
    <definedName name="у" localSheetId="3">[9]!у</definedName>
    <definedName name="у" localSheetId="1">[9]!у</definedName>
    <definedName name="у" localSheetId="6">[9]!у</definedName>
    <definedName name="у" localSheetId="0">[9]!у</definedName>
    <definedName name="у">[9]!у</definedName>
    <definedName name="у_11">#N/A</definedName>
    <definedName name="у_12">#N/A</definedName>
    <definedName name="у_13">#N/A</definedName>
    <definedName name="у_14">#N/A</definedName>
    <definedName name="у_16">#N/A</definedName>
    <definedName name="у_17">#N/A</definedName>
    <definedName name="у_18">#N/A</definedName>
    <definedName name="у_19">#N/A</definedName>
    <definedName name="Увеличение">#REF!</definedName>
    <definedName name="Узлы">#REF!</definedName>
    <definedName name="ук" localSheetId="5">[9]!ук</definedName>
    <definedName name="ук" localSheetId="4">[9]!ук</definedName>
    <definedName name="ук" localSheetId="9">[9]!ук</definedName>
    <definedName name="ук" localSheetId="8">[9]!ук</definedName>
    <definedName name="ук" localSheetId="2">[9]!ук</definedName>
    <definedName name="ук" localSheetId="3">[9]!ук</definedName>
    <definedName name="ук" localSheetId="1">[9]!ук</definedName>
    <definedName name="ук" localSheetId="6">[9]!ук</definedName>
    <definedName name="ук" localSheetId="0">[9]!ук</definedName>
    <definedName name="ук">[9]!ук</definedName>
    <definedName name="ук_11">#N/A</definedName>
    <definedName name="ук_12">#N/A</definedName>
    <definedName name="ук_13">#N/A</definedName>
    <definedName name="ук_14">#N/A</definedName>
    <definedName name="ук_16">#N/A</definedName>
    <definedName name="ук_17">#N/A</definedName>
    <definedName name="ук_18">#N/A</definedName>
    <definedName name="ук_19">#N/A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>#REF!</definedName>
    <definedName name="Уровень3">#REF!</definedName>
    <definedName name="ф" localSheetId="5">[9]!CompRas</definedName>
    <definedName name="ф" localSheetId="4">[9]!CompRas</definedName>
    <definedName name="ф" localSheetId="9">[9]!CompRas</definedName>
    <definedName name="ф" localSheetId="8">[9]!CompRas</definedName>
    <definedName name="ф" localSheetId="6">[9]!CompRas</definedName>
    <definedName name="ф">[9]!CompRas</definedName>
    <definedName name="ф77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 localSheetId="5">[9]!Флажок16_Щелкнуть</definedName>
    <definedName name="Флажок16_Щелкнуть" localSheetId="4">[9]!Флажок16_Щелкнуть</definedName>
    <definedName name="Флажок16_Щелкнуть" localSheetId="9">[9]!Флажок16_Щелкнуть</definedName>
    <definedName name="Флажок16_Щелкнуть" localSheetId="8">[9]!Флажок16_Щелкнуть</definedName>
    <definedName name="Флажок16_Щелкнуть" localSheetId="2">[9]!Флажок16_Щелкнуть</definedName>
    <definedName name="Флажок16_Щелкнуть" localSheetId="3">[9]!Флажок16_Щелкнуть</definedName>
    <definedName name="Флажок16_Щелкнуть" localSheetId="1">[9]!Флажок16_Щелкнуть</definedName>
    <definedName name="Флажок16_Щелкнуть" localSheetId="6">[9]!Флажок16_Щелкнуть</definedName>
    <definedName name="Флажок16_Щелкнуть" localSheetId="0">[9]!Флажок16_Щелкнуть</definedName>
    <definedName name="Флажок16_Щелкнуть">[9]!Флажок16_Щелкнуть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>#REF!</definedName>
    <definedName name="форма6_13">#REF!</definedName>
    <definedName name="форма6_16">#REF!</definedName>
    <definedName name="форма6_18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хх">#N/A</definedName>
    <definedName name="ц" localSheetId="5">[9]!ц</definedName>
    <definedName name="ц" localSheetId="4">[9]!ц</definedName>
    <definedName name="ц" localSheetId="9">[9]!ц</definedName>
    <definedName name="ц" localSheetId="8">[9]!ц</definedName>
    <definedName name="ц" localSheetId="2">[9]!ц</definedName>
    <definedName name="ц" localSheetId="3">[9]!ц</definedName>
    <definedName name="ц" localSheetId="1">[9]!ц</definedName>
    <definedName name="ц" localSheetId="6">[9]!ц</definedName>
    <definedName name="ц" localSheetId="0">[9]!ц</definedName>
    <definedName name="ц">[9]!ц</definedName>
    <definedName name="ц_11">#N/A</definedName>
    <definedName name="ц_12">#N/A</definedName>
    <definedName name="ц_13">#N/A</definedName>
    <definedName name="ц_14">#N/A</definedName>
    <definedName name="ц_16">#N/A</definedName>
    <definedName name="ц_17">#N/A</definedName>
    <definedName name="ц_18">#N/A</definedName>
    <definedName name="ц_19">#N/A</definedName>
    <definedName name="Цена_4">#REF!</definedName>
    <definedName name="Цена_5">#REF!</definedName>
    <definedName name="Цена_97">#REF!</definedName>
    <definedName name="цу" localSheetId="5">[9]!цу</definedName>
    <definedName name="цу" localSheetId="4">[9]!цу</definedName>
    <definedName name="цу" localSheetId="9">[9]!цу</definedName>
    <definedName name="цу" localSheetId="8">[9]!цу</definedName>
    <definedName name="цу" localSheetId="2">[9]!цу</definedName>
    <definedName name="цу" localSheetId="3">[9]!цу</definedName>
    <definedName name="цу" localSheetId="1">[9]!цу</definedName>
    <definedName name="цу" localSheetId="6">[9]!цу</definedName>
    <definedName name="цу" localSheetId="0">[9]!цу</definedName>
    <definedName name="цу">[9]!цу</definedName>
    <definedName name="цу_11">#N/A</definedName>
    <definedName name="цу_12">#N/A</definedName>
    <definedName name="цу_13">#N/A</definedName>
    <definedName name="цу_14">#N/A</definedName>
    <definedName name="цу_16">#N/A</definedName>
    <definedName name="цу_17">#N/A</definedName>
    <definedName name="цу_18">#N/A</definedName>
    <definedName name="цу_19">#N/A</definedName>
    <definedName name="цц" localSheetId="5">[9]!цц</definedName>
    <definedName name="цц" localSheetId="4">[9]!цц</definedName>
    <definedName name="цц" localSheetId="9">[9]!цц</definedName>
    <definedName name="цц" localSheetId="8">[9]!цц</definedName>
    <definedName name="цц" localSheetId="2">[9]!цц</definedName>
    <definedName name="цц" localSheetId="3">[9]!цц</definedName>
    <definedName name="цц" localSheetId="1">[9]!цц</definedName>
    <definedName name="цц" localSheetId="6">[9]!цц</definedName>
    <definedName name="цц" localSheetId="0">[9]!цц</definedName>
    <definedName name="цц">[9]!цц</definedName>
    <definedName name="цц_11">#N/A</definedName>
    <definedName name="цц_12">#N/A</definedName>
    <definedName name="цц_13">#N/A</definedName>
    <definedName name="цц_14">#N/A</definedName>
    <definedName name="цц_16">#N/A</definedName>
    <definedName name="цц_17">#N/A</definedName>
    <definedName name="цц_18">#N/A</definedName>
    <definedName name="цц_19">#N/A</definedName>
    <definedName name="четвертый">#REF!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 localSheetId="5">[9]!шщрзгшрз</definedName>
    <definedName name="шщрзгшрз" localSheetId="4">[9]!шщрзгшрз</definedName>
    <definedName name="шщрзгшрз" localSheetId="9">[9]!шщрзгшрз</definedName>
    <definedName name="шщрзгшрз" localSheetId="8">[9]!шщрзгшрз</definedName>
    <definedName name="шщрзгшрз" localSheetId="2">[9]!шщрзгшрз</definedName>
    <definedName name="шщрзгшрз" localSheetId="3">[9]!шщрзгшрз</definedName>
    <definedName name="шщрзгшрз" localSheetId="1">[9]!шщрзгшрз</definedName>
    <definedName name="шщрзгшрз" localSheetId="6">[9]!шщрзгшрз</definedName>
    <definedName name="шщрзгшрз" localSheetId="0">[9]!шщрзгшрз</definedName>
    <definedName name="шщрзгшрз">[9]!шщрзгшрз</definedName>
    <definedName name="щ" localSheetId="5">[9]!щ</definedName>
    <definedName name="щ" localSheetId="4">[9]!щ</definedName>
    <definedName name="щ" localSheetId="9">[9]!щ</definedName>
    <definedName name="щ" localSheetId="8">[9]!щ</definedName>
    <definedName name="щ" localSheetId="2">[9]!щ</definedName>
    <definedName name="щ" localSheetId="3">[9]!щ</definedName>
    <definedName name="щ" localSheetId="1">[9]!щ</definedName>
    <definedName name="щ" localSheetId="6">[9]!щ</definedName>
    <definedName name="щ" localSheetId="0">[9]!щ</definedName>
    <definedName name="щ">[9]!щ</definedName>
    <definedName name="щ_11">#N/A</definedName>
    <definedName name="щ_12">#N/A</definedName>
    <definedName name="щ_13">#N/A</definedName>
    <definedName name="щ_14">#N/A</definedName>
    <definedName name="щ_16">#N/A</definedName>
    <definedName name="щ_17">#N/A</definedName>
    <definedName name="щ_18">#N/A</definedName>
    <definedName name="щ_19">#N/A</definedName>
    <definedName name="ътх" localSheetId="5">[9]!ътх</definedName>
    <definedName name="ътх" localSheetId="4">[9]!ътх</definedName>
    <definedName name="ътх" localSheetId="9">[9]!ътх</definedName>
    <definedName name="ътх" localSheetId="8">[9]!ътх</definedName>
    <definedName name="ътх" localSheetId="2">[9]!ътх</definedName>
    <definedName name="ътх" localSheetId="3">[9]!ътх</definedName>
    <definedName name="ътх" localSheetId="1">[9]!ътх</definedName>
    <definedName name="ътх" localSheetId="6">[9]!ътх</definedName>
    <definedName name="ътх" localSheetId="0">[9]!ътх</definedName>
    <definedName name="ътх">[9]!ътх</definedName>
    <definedName name="ыв" localSheetId="5">[9]!ыв</definedName>
    <definedName name="ыв" localSheetId="4">[9]!ыв</definedName>
    <definedName name="ыв" localSheetId="9">[9]!ыв</definedName>
    <definedName name="ыв" localSheetId="8">[9]!ыв</definedName>
    <definedName name="ыв" localSheetId="2">[9]!ыв</definedName>
    <definedName name="ыв" localSheetId="3">[9]!ыв</definedName>
    <definedName name="ыв" localSheetId="1">[9]!ыв</definedName>
    <definedName name="ыв" localSheetId="6">[9]!ыв</definedName>
    <definedName name="ыв" localSheetId="0">[9]!ыв</definedName>
    <definedName name="ыв">[9]!ыв</definedName>
    <definedName name="ыв_11">#N/A</definedName>
    <definedName name="ыв_12">#N/A</definedName>
    <definedName name="ыв_13">#N/A</definedName>
    <definedName name="ыв_14">#N/A</definedName>
    <definedName name="ыв_16">#N/A</definedName>
    <definedName name="ыв_17">#N/A</definedName>
    <definedName name="ыв_18">#N/A</definedName>
    <definedName name="ыв_19">#N/A</definedName>
    <definedName name="ыва" hidden="1">{#N/A,#N/A,TRUE,"Лист1";#N/A,#N/A,TRUE,"Лист2";#N/A,#N/A,TRUE,"Лист3"}</definedName>
    <definedName name="ып" localSheetId="5">[9]!ып</definedName>
    <definedName name="ып" localSheetId="4">[9]!ып</definedName>
    <definedName name="ып" localSheetId="9">[9]!ып</definedName>
    <definedName name="ып" localSheetId="8">[9]!ып</definedName>
    <definedName name="ып" localSheetId="2">[9]!ып</definedName>
    <definedName name="ып" localSheetId="3">[9]!ып</definedName>
    <definedName name="ып" localSheetId="1">[9]!ып</definedName>
    <definedName name="ып" localSheetId="6">[9]!ып</definedName>
    <definedName name="ып" localSheetId="0">[9]!ып</definedName>
    <definedName name="ып">[9]!ып</definedName>
    <definedName name="ыуаы" hidden="1">{#N/A,#N/A,TRUE,"Лист1";#N/A,#N/A,TRUE,"Лист2";#N/A,#N/A,TRUE,"Лист3"}</definedName>
    <definedName name="ыыы" localSheetId="5">[9]!ddd</definedName>
    <definedName name="ыыы" localSheetId="4">[9]!ddd</definedName>
    <definedName name="ыыы" localSheetId="9">[9]!ddd</definedName>
    <definedName name="ыыы" localSheetId="8">[9]!ddd</definedName>
    <definedName name="ыыы" localSheetId="6">[9]!ddd</definedName>
    <definedName name="ыыы">[9]!ddd</definedName>
    <definedName name="ыыыы" localSheetId="5">[9]!ыыыы</definedName>
    <definedName name="ыыыы" localSheetId="4">[9]!ыыыы</definedName>
    <definedName name="ыыыы" localSheetId="9">[9]!ыыыы</definedName>
    <definedName name="ыыыы" localSheetId="8">[9]!ыыыы</definedName>
    <definedName name="ыыыы" localSheetId="2">[9]!ыыыы</definedName>
    <definedName name="ыыыы" localSheetId="3">[9]!ыыыы</definedName>
    <definedName name="ыыыы" localSheetId="1">[9]!ыыыы</definedName>
    <definedName name="ыыыы" localSheetId="6">[9]!ыыыы</definedName>
    <definedName name="ыыыы" localSheetId="0">[9]!ыыыы</definedName>
    <definedName name="ыыыы">[9]!ыыыы</definedName>
    <definedName name="ыыыы_11">#N/A</definedName>
    <definedName name="ыыыы_12">#N/A</definedName>
    <definedName name="ыыыы_13">#N/A</definedName>
    <definedName name="ыыыы_14">#N/A</definedName>
    <definedName name="ыыыы_16">#N/A</definedName>
    <definedName name="ыыыы_17">#N/A</definedName>
    <definedName name="ыыыы_18">#N/A</definedName>
    <definedName name="ыыыы_19">#N/A</definedName>
    <definedName name="ыыыыф" localSheetId="5">[9]!det</definedName>
    <definedName name="ыыыыф" localSheetId="4">[9]!det</definedName>
    <definedName name="ыыыыф" localSheetId="9">[9]!det</definedName>
    <definedName name="ыыыыф" localSheetId="8">[9]!det</definedName>
    <definedName name="ыыыыф" localSheetId="6">[9]!det</definedName>
    <definedName name="ыыыыф">[9]!det</definedName>
    <definedName name="Экспорт_Объемы_добычи">#REF!</definedName>
    <definedName name="Экспорт_Объемы_добычи_13">#REF!</definedName>
    <definedName name="Экспорт_Объемы_добычи_16">#REF!</definedName>
    <definedName name="Экспорт_Объемы_добычи_18">#REF!</definedName>
    <definedName name="Экспорт_Поставки_нефти">'[55]поставка сравн13'!$A$1:$Q$30</definedName>
    <definedName name="Экспорт_Поставки_нефти_13">'[56]поставка сравн13'!$A$1:$Q$30</definedName>
    <definedName name="Экспорт_Поставки_нефти_16">'[56]поставка сравн13'!$A$1:$Q$30</definedName>
    <definedName name="Экспорт_Поставки_нефти_18">'[56]поставка сравн13'!$A$1:$Q$30</definedName>
    <definedName name="ээ">#REF!</definedName>
    <definedName name="юю">#REF!</definedName>
    <definedName name="явп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" i="11" l="1"/>
  <c r="K9" i="11"/>
  <c r="I381" i="11" l="1"/>
  <c r="I380" i="11"/>
  <c r="I379" i="11"/>
  <c r="I404" i="11"/>
  <c r="I403" i="11"/>
  <c r="I402" i="11"/>
  <c r="I123" i="11"/>
  <c r="M333" i="11" l="1"/>
  <c r="K20" i="11" l="1"/>
  <c r="K21" i="11"/>
  <c r="K22" i="11"/>
  <c r="K26" i="11"/>
  <c r="K27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11" i="11"/>
  <c r="K114" i="11"/>
  <c r="K116" i="11"/>
  <c r="K121" i="11"/>
  <c r="K123" i="11"/>
  <c r="K125" i="11"/>
  <c r="K126" i="11"/>
  <c r="K127" i="11"/>
  <c r="L127" i="11"/>
  <c r="K128" i="11"/>
  <c r="L128" i="11"/>
  <c r="K130" i="11"/>
  <c r="K133" i="11"/>
  <c r="K140" i="11"/>
  <c r="K141" i="11"/>
  <c r="K143" i="11"/>
  <c r="K144" i="11"/>
  <c r="K148" i="11"/>
  <c r="K151" i="11"/>
  <c r="K152" i="11"/>
  <c r="K154" i="11"/>
  <c r="K155" i="11"/>
  <c r="K157" i="11"/>
  <c r="K158" i="11"/>
  <c r="K160" i="11"/>
  <c r="K161" i="11"/>
  <c r="K163" i="11"/>
  <c r="K164" i="11"/>
  <c r="K166" i="11"/>
  <c r="K167" i="11"/>
  <c r="K169" i="11"/>
  <c r="K170" i="11"/>
  <c r="K172" i="11"/>
  <c r="K173" i="11"/>
  <c r="K177" i="11"/>
  <c r="K178" i="11"/>
  <c r="K180" i="11"/>
  <c r="K181" i="11"/>
  <c r="K185" i="11"/>
  <c r="K186" i="11"/>
  <c r="K188" i="11"/>
  <c r="K189" i="11"/>
  <c r="K191" i="11"/>
  <c r="K192" i="11"/>
  <c r="K194" i="11"/>
  <c r="K195" i="11"/>
  <c r="K197" i="11"/>
  <c r="K198" i="11"/>
  <c r="K200" i="11"/>
  <c r="K201" i="11"/>
  <c r="K205" i="11"/>
  <c r="K206" i="11"/>
  <c r="K208" i="11"/>
  <c r="K209" i="11"/>
  <c r="K211" i="11"/>
  <c r="K212" i="11"/>
  <c r="K214" i="11"/>
  <c r="K215" i="11"/>
  <c r="K217" i="11"/>
  <c r="K218" i="11"/>
  <c r="K220" i="11"/>
  <c r="K221" i="11"/>
  <c r="K225" i="11"/>
  <c r="K226" i="11"/>
  <c r="K228" i="11"/>
  <c r="K229" i="11"/>
  <c r="K231" i="11"/>
  <c r="K232" i="11"/>
  <c r="K236" i="11"/>
  <c r="K237" i="11"/>
  <c r="K239" i="11"/>
  <c r="K240" i="11"/>
  <c r="K242" i="11"/>
  <c r="K243" i="11"/>
  <c r="K247" i="11"/>
  <c r="K248" i="11"/>
  <c r="K250" i="11"/>
  <c r="K251" i="11"/>
  <c r="K253" i="11"/>
  <c r="K254" i="11"/>
  <c r="K256" i="11"/>
  <c r="K257" i="11"/>
  <c r="K259" i="11"/>
  <c r="K260" i="11"/>
  <c r="K264" i="11"/>
  <c r="K265" i="11"/>
  <c r="K267" i="11"/>
  <c r="K268" i="11"/>
  <c r="K270" i="11"/>
  <c r="K271" i="11"/>
  <c r="K273" i="11"/>
  <c r="K274" i="11"/>
  <c r="K276" i="11"/>
  <c r="K277" i="11"/>
  <c r="K279" i="11"/>
  <c r="K280" i="11"/>
  <c r="K282" i="11"/>
  <c r="K283" i="11"/>
  <c r="K287" i="11"/>
  <c r="K288" i="11"/>
  <c r="L288" i="11"/>
  <c r="K289" i="11"/>
  <c r="L289" i="11"/>
  <c r="K290" i="11"/>
  <c r="L290" i="11"/>
  <c r="K291" i="11"/>
  <c r="L291" i="11"/>
  <c r="K292" i="11"/>
  <c r="L292" i="11"/>
  <c r="K293" i="11"/>
  <c r="L293" i="11"/>
  <c r="K294" i="11"/>
  <c r="L294" i="11"/>
  <c r="K295" i="11"/>
  <c r="L295" i="11"/>
  <c r="K296" i="11"/>
  <c r="L296" i="11"/>
  <c r="K297" i="11"/>
  <c r="L297" i="11"/>
  <c r="K298" i="11"/>
  <c r="L298" i="11"/>
  <c r="K299" i="11"/>
  <c r="L299" i="11"/>
  <c r="K300" i="11"/>
  <c r="L300" i="11"/>
  <c r="K301" i="11"/>
  <c r="L301" i="11"/>
  <c r="K302" i="11"/>
  <c r="L302" i="11"/>
  <c r="K303" i="11"/>
  <c r="L303" i="11"/>
  <c r="K304" i="11"/>
  <c r="L304" i="11"/>
  <c r="K305" i="11"/>
  <c r="L305" i="11"/>
  <c r="K306" i="11"/>
  <c r="L306" i="11"/>
  <c r="K307" i="11"/>
  <c r="L307" i="11"/>
  <c r="K310" i="11"/>
  <c r="K311" i="11"/>
  <c r="K313" i="11"/>
  <c r="L313" i="11"/>
  <c r="K314" i="11"/>
  <c r="L314" i="11"/>
  <c r="K315" i="11"/>
  <c r="L315" i="11"/>
  <c r="K316" i="11"/>
  <c r="L316" i="11"/>
  <c r="K317" i="11"/>
  <c r="L317" i="11"/>
  <c r="K318" i="11"/>
  <c r="L318" i="11"/>
  <c r="K319" i="11"/>
  <c r="L319" i="11"/>
  <c r="K320" i="11"/>
  <c r="L320" i="11"/>
  <c r="K321" i="11"/>
  <c r="L321" i="11"/>
  <c r="K322" i="11"/>
  <c r="L322" i="11"/>
  <c r="K323" i="11"/>
  <c r="L323" i="11"/>
  <c r="K324" i="11"/>
  <c r="L324" i="11"/>
  <c r="K325" i="11"/>
  <c r="L325" i="11"/>
  <c r="K326" i="11"/>
  <c r="L326" i="11"/>
  <c r="K327" i="11"/>
  <c r="L327" i="11"/>
  <c r="K328" i="11"/>
  <c r="L328" i="11"/>
  <c r="K329" i="11"/>
  <c r="L329" i="11"/>
  <c r="K330" i="11"/>
  <c r="L330" i="11"/>
  <c r="K333" i="11"/>
  <c r="K335" i="11"/>
  <c r="K336" i="11"/>
  <c r="L336" i="11"/>
  <c r="K337" i="11"/>
  <c r="L337" i="11"/>
  <c r="K338" i="11"/>
  <c r="L338" i="11"/>
  <c r="K339" i="11"/>
  <c r="L339" i="11"/>
  <c r="K340" i="11"/>
  <c r="L340" i="11"/>
  <c r="K341" i="11"/>
  <c r="L341" i="11"/>
  <c r="K342" i="11"/>
  <c r="L342" i="11"/>
  <c r="K343" i="11"/>
  <c r="L343" i="11"/>
  <c r="K344" i="11"/>
  <c r="L344" i="11"/>
  <c r="K345" i="11"/>
  <c r="L345" i="11"/>
  <c r="K346" i="11"/>
  <c r="L346" i="11"/>
  <c r="K347" i="11"/>
  <c r="L347" i="11"/>
  <c r="K348" i="11"/>
  <c r="L348" i="11"/>
  <c r="K349" i="11"/>
  <c r="L349" i="11"/>
  <c r="K350" i="11"/>
  <c r="L350" i="11"/>
  <c r="K351" i="11"/>
  <c r="L351" i="11"/>
  <c r="K352" i="11"/>
  <c r="L352" i="11"/>
  <c r="K353" i="11"/>
  <c r="L353" i="11"/>
  <c r="K356" i="11"/>
  <c r="K359" i="11"/>
  <c r="L359" i="11"/>
  <c r="K360" i="11"/>
  <c r="L360" i="11"/>
  <c r="K361" i="11"/>
  <c r="L361" i="11"/>
  <c r="K362" i="11"/>
  <c r="L362" i="11"/>
  <c r="K363" i="11"/>
  <c r="L363" i="11"/>
  <c r="K364" i="11"/>
  <c r="L364" i="11"/>
  <c r="K365" i="11"/>
  <c r="L365" i="11"/>
  <c r="K366" i="11"/>
  <c r="L366" i="11"/>
  <c r="K367" i="11"/>
  <c r="L367" i="11"/>
  <c r="K368" i="11"/>
  <c r="L368" i="11"/>
  <c r="K369" i="11"/>
  <c r="L369" i="11"/>
  <c r="K370" i="11"/>
  <c r="L370" i="11"/>
  <c r="K371" i="11"/>
  <c r="L371" i="11"/>
  <c r="K372" i="11"/>
  <c r="L372" i="11"/>
  <c r="K373" i="11"/>
  <c r="L373" i="11"/>
  <c r="K374" i="11"/>
  <c r="L374" i="11"/>
  <c r="K375" i="11"/>
  <c r="L375" i="11"/>
  <c r="K376" i="11"/>
  <c r="L376" i="11"/>
  <c r="K379" i="11"/>
  <c r="K380" i="11"/>
  <c r="K381" i="11"/>
  <c r="K382" i="11"/>
  <c r="K383" i="11"/>
  <c r="K385" i="11"/>
  <c r="K386" i="11"/>
  <c r="K388" i="11"/>
  <c r="K389" i="11"/>
  <c r="K391" i="11"/>
  <c r="K392" i="11"/>
  <c r="K394" i="11"/>
  <c r="K395" i="11"/>
  <c r="K397" i="11"/>
  <c r="K398" i="11"/>
  <c r="K402" i="11"/>
  <c r="K403" i="11"/>
  <c r="K404" i="11"/>
  <c r="K407" i="11"/>
  <c r="K408" i="11"/>
  <c r="K409" i="11"/>
  <c r="K410" i="11"/>
  <c r="L410" i="11"/>
  <c r="K412" i="11"/>
  <c r="F381" i="11" l="1"/>
  <c r="L381" i="11" s="1"/>
  <c r="F380" i="11"/>
  <c r="F379" i="11"/>
  <c r="F403" i="11"/>
  <c r="F404" i="11"/>
  <c r="L404" i="11" s="1"/>
  <c r="F402" i="11"/>
  <c r="E401" i="11"/>
  <c r="K401" i="11" s="1"/>
  <c r="E400" i="11"/>
  <c r="K400" i="11" s="1"/>
  <c r="E378" i="11"/>
  <c r="K378" i="11" s="1"/>
  <c r="E377" i="11"/>
  <c r="K377" i="11" s="1"/>
  <c r="F400" i="11" l="1"/>
  <c r="L400" i="11" s="1"/>
  <c r="L402" i="11"/>
  <c r="F378" i="11"/>
  <c r="L378" i="11" s="1"/>
  <c r="L380" i="11"/>
  <c r="F401" i="11"/>
  <c r="L401" i="11" s="1"/>
  <c r="L403" i="11"/>
  <c r="F377" i="11"/>
  <c r="L377" i="11" s="1"/>
  <c r="L379" i="11"/>
  <c r="H122" i="11"/>
  <c r="H16" i="11" s="1"/>
  <c r="I125" i="11"/>
  <c r="I124" i="11"/>
  <c r="N2" i="11"/>
  <c r="G119" i="11"/>
  <c r="E124" i="11"/>
  <c r="F501" i="11"/>
  <c r="G500" i="11"/>
  <c r="G502" i="11" s="1"/>
  <c r="T497" i="11"/>
  <c r="U497" i="11" s="1"/>
  <c r="U495" i="11" s="1"/>
  <c r="N497" i="11"/>
  <c r="K497" i="11"/>
  <c r="K495" i="11" s="1"/>
  <c r="I497" i="11"/>
  <c r="F497" i="11"/>
  <c r="F495" i="11" s="1"/>
  <c r="AJ496" i="11"/>
  <c r="AJ494" i="11" s="1"/>
  <c r="U496" i="11"/>
  <c r="N496" i="11"/>
  <c r="K496" i="11"/>
  <c r="K494" i="11" s="1"/>
  <c r="I496" i="11"/>
  <c r="L496" i="11" s="1"/>
  <c r="L494" i="11" s="1"/>
  <c r="F496" i="11"/>
  <c r="AO495" i="11"/>
  <c r="AN495" i="11"/>
  <c r="AM495" i="11"/>
  <c r="AL495" i="11"/>
  <c r="AJ495" i="11"/>
  <c r="AI495" i="11"/>
  <c r="AH495" i="11"/>
  <c r="AG495" i="11"/>
  <c r="AF495" i="11"/>
  <c r="AE495" i="11"/>
  <c r="AD495" i="11"/>
  <c r="AC495" i="11"/>
  <c r="AB495" i="11"/>
  <c r="AA495" i="11"/>
  <c r="Z495" i="11"/>
  <c r="Z477" i="11" s="1"/>
  <c r="Y495" i="11"/>
  <c r="X495" i="11"/>
  <c r="W495" i="11"/>
  <c r="V495" i="11"/>
  <c r="T495" i="11"/>
  <c r="Q495" i="11"/>
  <c r="P495" i="11"/>
  <c r="O495" i="11"/>
  <c r="M495" i="11"/>
  <c r="J495" i="11"/>
  <c r="I495" i="11"/>
  <c r="H495" i="11"/>
  <c r="E495" i="11"/>
  <c r="N495" i="11" s="1"/>
  <c r="AO494" i="11"/>
  <c r="AN494" i="11"/>
  <c r="AM494" i="11"/>
  <c r="AL494" i="11"/>
  <c r="AI494" i="11"/>
  <c r="AH494" i="11"/>
  <c r="AG494" i="11"/>
  <c r="AF494" i="11"/>
  <c r="AE494" i="11"/>
  <c r="AD494" i="11"/>
  <c r="AC494" i="11"/>
  <c r="AB494" i="11"/>
  <c r="AA494" i="11"/>
  <c r="Z494" i="11"/>
  <c r="Y494" i="11"/>
  <c r="X494" i="11"/>
  <c r="W494" i="11"/>
  <c r="V494" i="11"/>
  <c r="U494" i="11"/>
  <c r="T494" i="11"/>
  <c r="Q494" i="11"/>
  <c r="P494" i="11"/>
  <c r="O494" i="11"/>
  <c r="M494" i="11"/>
  <c r="J494" i="11"/>
  <c r="H494" i="11"/>
  <c r="F494" i="11"/>
  <c r="E494" i="11"/>
  <c r="N494" i="11" s="1"/>
  <c r="T493" i="11"/>
  <c r="U493" i="11" s="1"/>
  <c r="N493" i="11"/>
  <c r="K493" i="11"/>
  <c r="I493" i="11"/>
  <c r="L493" i="11" s="1"/>
  <c r="T492" i="11"/>
  <c r="U492" i="11" s="1"/>
  <c r="N492" i="11"/>
  <c r="K492" i="11"/>
  <c r="I492" i="11"/>
  <c r="L492" i="11" s="1"/>
  <c r="N491" i="11"/>
  <c r="K491" i="11"/>
  <c r="I491" i="11"/>
  <c r="L491" i="11" s="1"/>
  <c r="T491" i="11"/>
  <c r="U491" i="11" s="1"/>
  <c r="N490" i="11"/>
  <c r="K490" i="11"/>
  <c r="I490" i="11"/>
  <c r="L490" i="11" s="1"/>
  <c r="T490" i="11"/>
  <c r="U490" i="11" s="1"/>
  <c r="N489" i="11"/>
  <c r="K489" i="11"/>
  <c r="I489" i="11"/>
  <c r="L489" i="11" s="1"/>
  <c r="T489" i="11"/>
  <c r="U489" i="11" s="1"/>
  <c r="U488" i="11"/>
  <c r="N488" i="11"/>
  <c r="K488" i="11"/>
  <c r="AJ488" i="11" s="1"/>
  <c r="I488" i="11"/>
  <c r="F488" i="11"/>
  <c r="N487" i="11"/>
  <c r="K487" i="11"/>
  <c r="I487" i="11"/>
  <c r="L487" i="11" s="1"/>
  <c r="T487" i="11"/>
  <c r="U487" i="11" s="1"/>
  <c r="U486" i="11"/>
  <c r="N486" i="11"/>
  <c r="K486" i="11"/>
  <c r="AJ486" i="11" s="1"/>
  <c r="I486" i="11"/>
  <c r="F486" i="11"/>
  <c r="U485" i="11"/>
  <c r="N485" i="11"/>
  <c r="K485" i="11"/>
  <c r="I485" i="11"/>
  <c r="F485" i="11"/>
  <c r="N484" i="11"/>
  <c r="L484" i="11"/>
  <c r="K484" i="11"/>
  <c r="T484" i="11"/>
  <c r="U484" i="11" s="1"/>
  <c r="AO479" i="11"/>
  <c r="AO477" i="11" s="1"/>
  <c r="AN479" i="11"/>
  <c r="AN477" i="11" s="1"/>
  <c r="AM479" i="11"/>
  <c r="AL479" i="11"/>
  <c r="AL476" i="11" s="1"/>
  <c r="AJ479" i="11"/>
  <c r="AJ477" i="11" s="1"/>
  <c r="AI479" i="11"/>
  <c r="AI476" i="11" s="1"/>
  <c r="AH479" i="11"/>
  <c r="AG479" i="11"/>
  <c r="AG476" i="11" s="1"/>
  <c r="AF479" i="11"/>
  <c r="AE479" i="11"/>
  <c r="AE477" i="11" s="1"/>
  <c r="AD479" i="11"/>
  <c r="AC479" i="11"/>
  <c r="AB479" i="11"/>
  <c r="AB477" i="11" s="1"/>
  <c r="AA479" i="11"/>
  <c r="AA476" i="11" s="1"/>
  <c r="Z479" i="11"/>
  <c r="Y479" i="11"/>
  <c r="Y476" i="11" s="1"/>
  <c r="X479" i="11"/>
  <c r="W479" i="11"/>
  <c r="W477" i="11" s="1"/>
  <c r="V479" i="11"/>
  <c r="U479" i="11"/>
  <c r="T479" i="11"/>
  <c r="T477" i="11" s="1"/>
  <c r="Q479" i="11"/>
  <c r="Q476" i="11" s="1"/>
  <c r="P479" i="11"/>
  <c r="P477" i="11" s="1"/>
  <c r="O479" i="11"/>
  <c r="L479" i="11"/>
  <c r="K479" i="11"/>
  <c r="I479" i="11"/>
  <c r="I476" i="11" s="1"/>
  <c r="H479" i="11"/>
  <c r="H477" i="11" s="1"/>
  <c r="F479" i="11"/>
  <c r="E479" i="11"/>
  <c r="N479" i="11" s="1"/>
  <c r="AO478" i="11"/>
  <c r="AN478" i="11"/>
  <c r="AM478" i="11"/>
  <c r="AL478" i="11"/>
  <c r="AL475" i="11" s="1"/>
  <c r="AJ478" i="11"/>
  <c r="AI478" i="11"/>
  <c r="AI475" i="11" s="1"/>
  <c r="AH478" i="11"/>
  <c r="AH475" i="11" s="1"/>
  <c r="AG478" i="11"/>
  <c r="AG475" i="11" s="1"/>
  <c r="AF478" i="11"/>
  <c r="AE478" i="11"/>
  <c r="AE475" i="11" s="1"/>
  <c r="AD478" i="11"/>
  <c r="AC478" i="11"/>
  <c r="AB478" i="11"/>
  <c r="AB475" i="11" s="1"/>
  <c r="AA478" i="11"/>
  <c r="AA475" i="11" s="1"/>
  <c r="Z478" i="11"/>
  <c r="Z475" i="11" s="1"/>
  <c r="Y478" i="11"/>
  <c r="X478" i="11"/>
  <c r="X475" i="11" s="1"/>
  <c r="W478" i="11"/>
  <c r="V478" i="11"/>
  <c r="U478" i="11"/>
  <c r="T478" i="11"/>
  <c r="T475" i="11" s="1"/>
  <c r="Q478" i="11"/>
  <c r="P478" i="11"/>
  <c r="P475" i="11" s="1"/>
  <c r="O478" i="11"/>
  <c r="L478" i="11"/>
  <c r="K478" i="11"/>
  <c r="I478" i="11"/>
  <c r="H478" i="11"/>
  <c r="F478" i="11"/>
  <c r="F475" i="11" s="1"/>
  <c r="E478" i="11"/>
  <c r="N478" i="11" s="1"/>
  <c r="Y477" i="11"/>
  <c r="X477" i="11"/>
  <c r="E477" i="11"/>
  <c r="N477" i="11" s="1"/>
  <c r="AO476" i="11"/>
  <c r="AJ476" i="11"/>
  <c r="AF476" i="11"/>
  <c r="AB476" i="11"/>
  <c r="X476" i="11"/>
  <c r="O476" i="11"/>
  <c r="H476" i="11"/>
  <c r="E476" i="11"/>
  <c r="N476" i="11" s="1"/>
  <c r="AF475" i="11"/>
  <c r="Y475" i="11"/>
  <c r="W475" i="11"/>
  <c r="Q475" i="11"/>
  <c r="O475" i="11"/>
  <c r="AU441" i="11"/>
  <c r="AV441" i="11" s="1"/>
  <c r="U414" i="11"/>
  <c r="N414" i="11"/>
  <c r="U413" i="11"/>
  <c r="N413" i="11"/>
  <c r="I413" i="11"/>
  <c r="I411" i="11" s="1"/>
  <c r="L411" i="11" s="1"/>
  <c r="F413" i="11"/>
  <c r="F414" i="11" s="1"/>
  <c r="AU412" i="11"/>
  <c r="U412" i="11"/>
  <c r="U410" i="11" s="1"/>
  <c r="N412" i="11"/>
  <c r="M412" i="11"/>
  <c r="F412" i="11"/>
  <c r="L412" i="11" s="1"/>
  <c r="AO411" i="11"/>
  <c r="AN411" i="11"/>
  <c r="AM411" i="11"/>
  <c r="AJ411" i="11"/>
  <c r="AI411" i="11"/>
  <c r="AH411" i="11"/>
  <c r="AG411" i="11"/>
  <c r="AF411" i="11"/>
  <c r="AE411" i="11"/>
  <c r="AD411" i="11"/>
  <c r="AC411" i="11"/>
  <c r="AB411" i="11"/>
  <c r="AA411" i="11"/>
  <c r="Z411" i="11"/>
  <c r="Y411" i="11"/>
  <c r="X411" i="11"/>
  <c r="W411" i="11"/>
  <c r="V411" i="11"/>
  <c r="U411" i="11"/>
  <c r="T411" i="11"/>
  <c r="N411" i="11"/>
  <c r="AO410" i="11"/>
  <c r="AN410" i="11"/>
  <c r="AM410" i="11"/>
  <c r="AJ410" i="11"/>
  <c r="AI410" i="11"/>
  <c r="AH410" i="11"/>
  <c r="AG410" i="11"/>
  <c r="AF410" i="11"/>
  <c r="AE410" i="11"/>
  <c r="AD410" i="11"/>
  <c r="AC410" i="11"/>
  <c r="AB410" i="11"/>
  <c r="AA410" i="11"/>
  <c r="Z410" i="11"/>
  <c r="Y410" i="11"/>
  <c r="X410" i="11"/>
  <c r="W410" i="11"/>
  <c r="V410" i="11"/>
  <c r="T410" i="11"/>
  <c r="N410" i="11"/>
  <c r="N409" i="11"/>
  <c r="M409" i="11"/>
  <c r="I409" i="11"/>
  <c r="F409" i="11"/>
  <c r="M408" i="11"/>
  <c r="I408" i="11"/>
  <c r="N408" i="11"/>
  <c r="N407" i="11"/>
  <c r="M407" i="11"/>
  <c r="I407" i="11"/>
  <c r="F407" i="11"/>
  <c r="M406" i="11"/>
  <c r="H406" i="11"/>
  <c r="K406" i="11" s="1"/>
  <c r="E406" i="11"/>
  <c r="M405" i="11"/>
  <c r="H405" i="11"/>
  <c r="K405" i="11" s="1"/>
  <c r="E405" i="11"/>
  <c r="N404" i="11"/>
  <c r="M404" i="11"/>
  <c r="N403" i="11"/>
  <c r="M403" i="11"/>
  <c r="N402" i="11"/>
  <c r="M402" i="11"/>
  <c r="M401" i="11"/>
  <c r="M400" i="11"/>
  <c r="N399" i="11"/>
  <c r="H399" i="11"/>
  <c r="T398" i="11"/>
  <c r="P398" i="11"/>
  <c r="N398" i="11"/>
  <c r="I398" i="11"/>
  <c r="L398" i="11" s="1"/>
  <c r="U397" i="11"/>
  <c r="N397" i="11"/>
  <c r="M397" i="11"/>
  <c r="I397" i="11"/>
  <c r="L397" i="11" s="1"/>
  <c r="N396" i="11"/>
  <c r="H396" i="11"/>
  <c r="T395" i="11"/>
  <c r="U395" i="11" s="1"/>
  <c r="P395" i="11"/>
  <c r="N395" i="11"/>
  <c r="I395" i="11"/>
  <c r="L395" i="11" s="1"/>
  <c r="U394" i="11"/>
  <c r="N394" i="11"/>
  <c r="M394" i="11"/>
  <c r="I394" i="11"/>
  <c r="L394" i="11" s="1"/>
  <c r="N393" i="11"/>
  <c r="H393" i="11"/>
  <c r="K393" i="11" s="1"/>
  <c r="T392" i="11"/>
  <c r="U392" i="11" s="1"/>
  <c r="P392" i="11"/>
  <c r="N392" i="11"/>
  <c r="I392" i="11"/>
  <c r="L392" i="11" s="1"/>
  <c r="U391" i="11"/>
  <c r="N391" i="11"/>
  <c r="M391" i="11"/>
  <c r="I391" i="11"/>
  <c r="L391" i="11" s="1"/>
  <c r="N390" i="11"/>
  <c r="H390" i="11"/>
  <c r="T389" i="11"/>
  <c r="U389" i="11" s="1"/>
  <c r="P389" i="11"/>
  <c r="N389" i="11"/>
  <c r="I389" i="11"/>
  <c r="L389" i="11" s="1"/>
  <c r="U388" i="11"/>
  <c r="N388" i="11"/>
  <c r="M388" i="11"/>
  <c r="I388" i="11"/>
  <c r="L388" i="11" s="1"/>
  <c r="N387" i="11"/>
  <c r="H387" i="11"/>
  <c r="T386" i="11"/>
  <c r="U386" i="11" s="1"/>
  <c r="P386" i="11"/>
  <c r="N386" i="11"/>
  <c r="I386" i="11"/>
  <c r="L386" i="11" s="1"/>
  <c r="U385" i="11"/>
  <c r="N385" i="11"/>
  <c r="M385" i="11"/>
  <c r="I385" i="11"/>
  <c r="L385" i="11" s="1"/>
  <c r="N384" i="11"/>
  <c r="H384" i="11"/>
  <c r="T383" i="11"/>
  <c r="U383" i="11" s="1"/>
  <c r="P383" i="11"/>
  <c r="N383" i="11"/>
  <c r="I383" i="11"/>
  <c r="L383" i="11" s="1"/>
  <c r="U382" i="11"/>
  <c r="N382" i="11"/>
  <c r="M382" i="11"/>
  <c r="I382" i="11"/>
  <c r="L382" i="11" s="1"/>
  <c r="U381" i="11"/>
  <c r="O381" i="11"/>
  <c r="N381" i="11"/>
  <c r="U380" i="11"/>
  <c r="O380" i="11"/>
  <c r="O378" i="11" s="1"/>
  <c r="N380" i="11"/>
  <c r="U379" i="11"/>
  <c r="N379" i="11"/>
  <c r="M379" i="11"/>
  <c r="AO378" i="11"/>
  <c r="AN378" i="11"/>
  <c r="AM378" i="11"/>
  <c r="AJ378" i="11"/>
  <c r="AI378" i="11"/>
  <c r="AH378" i="11"/>
  <c r="AG378" i="11"/>
  <c r="AF378" i="11"/>
  <c r="AE378" i="11"/>
  <c r="AD378" i="11"/>
  <c r="AC378" i="11"/>
  <c r="AB378" i="11"/>
  <c r="AA378" i="11"/>
  <c r="Z378" i="11"/>
  <c r="Y378" i="11"/>
  <c r="X378" i="11"/>
  <c r="W378" i="11"/>
  <c r="V378" i="11"/>
  <c r="Q378" i="11"/>
  <c r="N378" i="11"/>
  <c r="AO377" i="11"/>
  <c r="AN377" i="11"/>
  <c r="AM377" i="11"/>
  <c r="AJ377" i="11"/>
  <c r="AI377" i="11"/>
  <c r="AH377" i="11"/>
  <c r="AG377" i="11"/>
  <c r="AF377" i="11"/>
  <c r="AE377" i="11"/>
  <c r="AD377" i="11"/>
  <c r="AC377" i="11"/>
  <c r="AB377" i="11"/>
  <c r="AA377" i="11"/>
  <c r="Z377" i="11"/>
  <c r="Y377" i="11"/>
  <c r="X377" i="11"/>
  <c r="W377" i="11"/>
  <c r="V377" i="11"/>
  <c r="T377" i="11"/>
  <c r="Q377" i="11"/>
  <c r="P377" i="11"/>
  <c r="O377" i="11"/>
  <c r="T376" i="11"/>
  <c r="U376" i="11" s="1"/>
  <c r="P376" i="11"/>
  <c r="N376" i="11"/>
  <c r="T375" i="11"/>
  <c r="U375" i="11" s="1"/>
  <c r="P375" i="11"/>
  <c r="N375" i="11"/>
  <c r="U374" i="11"/>
  <c r="N374" i="11"/>
  <c r="M374" i="11"/>
  <c r="T373" i="11"/>
  <c r="U373" i="11" s="1"/>
  <c r="P373" i="11"/>
  <c r="N373" i="11"/>
  <c r="T372" i="11"/>
  <c r="U372" i="11" s="1"/>
  <c r="P372" i="11"/>
  <c r="N372" i="11"/>
  <c r="U371" i="11"/>
  <c r="N371" i="11"/>
  <c r="M371" i="11"/>
  <c r="T370" i="11"/>
  <c r="U370" i="11" s="1"/>
  <c r="P370" i="11"/>
  <c r="N370" i="11"/>
  <c r="T369" i="11"/>
  <c r="U369" i="11" s="1"/>
  <c r="P369" i="11"/>
  <c r="N369" i="11"/>
  <c r="U368" i="11"/>
  <c r="N368" i="11"/>
  <c r="M368" i="11"/>
  <c r="T367" i="11"/>
  <c r="U367" i="11" s="1"/>
  <c r="P367" i="11"/>
  <c r="N367" i="11"/>
  <c r="T366" i="11"/>
  <c r="U366" i="11" s="1"/>
  <c r="P366" i="11"/>
  <c r="N366" i="11"/>
  <c r="U365" i="11"/>
  <c r="N365" i="11"/>
  <c r="M365" i="11"/>
  <c r="T364" i="11"/>
  <c r="U364" i="11" s="1"/>
  <c r="P364" i="11"/>
  <c r="N364" i="11"/>
  <c r="T363" i="11"/>
  <c r="U363" i="11" s="1"/>
  <c r="P363" i="11"/>
  <c r="N363" i="11"/>
  <c r="U362" i="11"/>
  <c r="N362" i="11"/>
  <c r="M362" i="11"/>
  <c r="T361" i="11"/>
  <c r="U361" i="11" s="1"/>
  <c r="P361" i="11"/>
  <c r="N361" i="11"/>
  <c r="T360" i="11"/>
  <c r="U360" i="11" s="1"/>
  <c r="P360" i="11"/>
  <c r="N360" i="11"/>
  <c r="U359" i="11"/>
  <c r="N359" i="11"/>
  <c r="M359" i="11"/>
  <c r="U358" i="11"/>
  <c r="I358" i="11"/>
  <c r="F358" i="11"/>
  <c r="U357" i="11"/>
  <c r="F357" i="11"/>
  <c r="U356" i="11"/>
  <c r="N356" i="11"/>
  <c r="M356" i="11"/>
  <c r="F356" i="11"/>
  <c r="L356" i="11" s="1"/>
  <c r="AO355" i="11"/>
  <c r="AN355" i="11"/>
  <c r="AM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Q355" i="11"/>
  <c r="O355" i="11"/>
  <c r="E355" i="11"/>
  <c r="AO354" i="11"/>
  <c r="AN354" i="11"/>
  <c r="AM354" i="11"/>
  <c r="AJ354" i="11"/>
  <c r="AI354" i="11"/>
  <c r="AH354" i="11"/>
  <c r="AG354" i="11"/>
  <c r="AF354" i="11"/>
  <c r="AE354" i="11"/>
  <c r="AD354" i="11"/>
  <c r="AC354" i="11"/>
  <c r="AB354" i="11"/>
  <c r="AA354" i="11"/>
  <c r="Z354" i="11"/>
  <c r="Y354" i="11"/>
  <c r="X354" i="11"/>
  <c r="W354" i="11"/>
  <c r="V354" i="11"/>
  <c r="T354" i="11"/>
  <c r="Q354" i="11"/>
  <c r="P354" i="11"/>
  <c r="O354" i="11"/>
  <c r="F354" i="11"/>
  <c r="L354" i="11" s="1"/>
  <c r="E354" i="11"/>
  <c r="T353" i="11"/>
  <c r="U353" i="11" s="1"/>
  <c r="P353" i="11"/>
  <c r="N353" i="11"/>
  <c r="T352" i="11"/>
  <c r="U352" i="11" s="1"/>
  <c r="P352" i="11"/>
  <c r="N352" i="11"/>
  <c r="U351" i="11"/>
  <c r="N351" i="11"/>
  <c r="M351" i="11"/>
  <c r="T350" i="11"/>
  <c r="U350" i="11" s="1"/>
  <c r="P350" i="11"/>
  <c r="N350" i="11"/>
  <c r="T349" i="11"/>
  <c r="U349" i="11" s="1"/>
  <c r="P349" i="11"/>
  <c r="N349" i="11"/>
  <c r="U348" i="11"/>
  <c r="N348" i="11"/>
  <c r="M348" i="11"/>
  <c r="T347" i="11"/>
  <c r="U347" i="11" s="1"/>
  <c r="P347" i="11"/>
  <c r="N347" i="11"/>
  <c r="T346" i="11"/>
  <c r="U346" i="11" s="1"/>
  <c r="P346" i="11"/>
  <c r="N346" i="11"/>
  <c r="U345" i="11"/>
  <c r="N345" i="11"/>
  <c r="M345" i="11"/>
  <c r="T344" i="11"/>
  <c r="U344" i="11" s="1"/>
  <c r="P344" i="11"/>
  <c r="N344" i="11"/>
  <c r="T343" i="11"/>
  <c r="U343" i="11" s="1"/>
  <c r="P343" i="11"/>
  <c r="N343" i="11"/>
  <c r="U342" i="11"/>
  <c r="N342" i="11"/>
  <c r="M342" i="11"/>
  <c r="T341" i="11"/>
  <c r="U341" i="11" s="1"/>
  <c r="P341" i="11"/>
  <c r="N341" i="11"/>
  <c r="T340" i="11"/>
  <c r="U340" i="11" s="1"/>
  <c r="P340" i="11"/>
  <c r="N340" i="11"/>
  <c r="U339" i="11"/>
  <c r="N339" i="11"/>
  <c r="M339" i="11"/>
  <c r="T338" i="11"/>
  <c r="U338" i="11" s="1"/>
  <c r="P338" i="11"/>
  <c r="N338" i="11"/>
  <c r="T337" i="11"/>
  <c r="U337" i="11" s="1"/>
  <c r="P337" i="11"/>
  <c r="N337" i="11"/>
  <c r="U336" i="11"/>
  <c r="N336" i="11"/>
  <c r="M336" i="11"/>
  <c r="U335" i="11"/>
  <c r="P335" i="11"/>
  <c r="N335" i="11"/>
  <c r="I335" i="11"/>
  <c r="L335" i="11" s="1"/>
  <c r="F335" i="11"/>
  <c r="U334" i="11"/>
  <c r="P334" i="11"/>
  <c r="P332" i="11" s="1"/>
  <c r="I334" i="11"/>
  <c r="E334" i="11"/>
  <c r="K334" i="11" s="1"/>
  <c r="U333" i="11"/>
  <c r="N333" i="11"/>
  <c r="I333" i="11"/>
  <c r="F333" i="11"/>
  <c r="AO332" i="11"/>
  <c r="AN332" i="11"/>
  <c r="AM332" i="11"/>
  <c r="AJ332" i="11"/>
  <c r="AI332" i="11"/>
  <c r="AH332" i="11"/>
  <c r="AG332" i="11"/>
  <c r="AF332" i="11"/>
  <c r="AE332" i="11"/>
  <c r="AD332" i="11"/>
  <c r="AC332" i="11"/>
  <c r="AB332" i="11"/>
  <c r="AA332" i="11"/>
  <c r="Z332" i="11"/>
  <c r="Y332" i="11"/>
  <c r="X332" i="11"/>
  <c r="W332" i="11"/>
  <c r="V332" i="11"/>
  <c r="Q332" i="11"/>
  <c r="O332" i="11"/>
  <c r="H332" i="11"/>
  <c r="AO331" i="11"/>
  <c r="AN331" i="11"/>
  <c r="AM331" i="11"/>
  <c r="AJ331" i="11"/>
  <c r="AI331" i="11"/>
  <c r="AH331" i="11"/>
  <c r="AG331" i="11"/>
  <c r="AF331" i="11"/>
  <c r="AE331" i="11"/>
  <c r="AD331" i="11"/>
  <c r="AC331" i="11"/>
  <c r="AB331" i="11"/>
  <c r="AA331" i="11"/>
  <c r="Z331" i="11"/>
  <c r="Y331" i="11"/>
  <c r="X331" i="11"/>
  <c r="W331" i="11"/>
  <c r="V331" i="11"/>
  <c r="T331" i="11"/>
  <c r="Q331" i="11"/>
  <c r="P331" i="11"/>
  <c r="O331" i="11"/>
  <c r="H331" i="11"/>
  <c r="G331" i="11"/>
  <c r="E331" i="11"/>
  <c r="F331" i="11" s="1"/>
  <c r="T330" i="11"/>
  <c r="U330" i="11" s="1"/>
  <c r="P330" i="11"/>
  <c r="N330" i="11"/>
  <c r="T329" i="11"/>
  <c r="U329" i="11" s="1"/>
  <c r="P329" i="11"/>
  <c r="N329" i="11"/>
  <c r="U328" i="11"/>
  <c r="N328" i="11"/>
  <c r="M328" i="11"/>
  <c r="T327" i="11"/>
  <c r="U327" i="11" s="1"/>
  <c r="P327" i="11"/>
  <c r="N327" i="11"/>
  <c r="T326" i="11"/>
  <c r="P326" i="11"/>
  <c r="N326" i="11"/>
  <c r="U325" i="11"/>
  <c r="N325" i="11"/>
  <c r="M325" i="11"/>
  <c r="T324" i="11"/>
  <c r="U324" i="11" s="1"/>
  <c r="P324" i="11"/>
  <c r="N324" i="11"/>
  <c r="T323" i="11"/>
  <c r="U323" i="11" s="1"/>
  <c r="P323" i="11"/>
  <c r="N323" i="11"/>
  <c r="U322" i="11"/>
  <c r="N322" i="11"/>
  <c r="M322" i="11"/>
  <c r="T321" i="11"/>
  <c r="U321" i="11" s="1"/>
  <c r="P321" i="11"/>
  <c r="N321" i="11"/>
  <c r="T320" i="11"/>
  <c r="U320" i="11" s="1"/>
  <c r="P320" i="11"/>
  <c r="N320" i="11"/>
  <c r="U319" i="11"/>
  <c r="N319" i="11"/>
  <c r="M319" i="11"/>
  <c r="T318" i="11"/>
  <c r="U318" i="11" s="1"/>
  <c r="P318" i="11"/>
  <c r="N318" i="11"/>
  <c r="T317" i="11"/>
  <c r="U317" i="11" s="1"/>
  <c r="P317" i="11"/>
  <c r="N317" i="11"/>
  <c r="U316" i="11"/>
  <c r="N316" i="11"/>
  <c r="M316" i="11"/>
  <c r="T315" i="11"/>
  <c r="U315" i="11" s="1"/>
  <c r="P315" i="11"/>
  <c r="N315" i="11"/>
  <c r="T314" i="11"/>
  <c r="U314" i="11" s="1"/>
  <c r="P314" i="11"/>
  <c r="N314" i="11"/>
  <c r="U313" i="11"/>
  <c r="N313" i="11"/>
  <c r="M313" i="11"/>
  <c r="T312" i="11"/>
  <c r="U312" i="11" s="1"/>
  <c r="P312" i="11"/>
  <c r="E312" i="11"/>
  <c r="T311" i="11"/>
  <c r="U311" i="11" s="1"/>
  <c r="P311" i="11"/>
  <c r="N311" i="11"/>
  <c r="F311" i="11"/>
  <c r="U310" i="11"/>
  <c r="N310" i="11"/>
  <c r="M310" i="11"/>
  <c r="F310" i="11"/>
  <c r="AO309" i="11"/>
  <c r="AN309" i="11"/>
  <c r="AM309" i="11"/>
  <c r="AJ309" i="11"/>
  <c r="AI309" i="11"/>
  <c r="AH309" i="11"/>
  <c r="AG309" i="11"/>
  <c r="AF309" i="11"/>
  <c r="AE309" i="11"/>
  <c r="AD309" i="11"/>
  <c r="AC309" i="11"/>
  <c r="AB309" i="11"/>
  <c r="AA309" i="11"/>
  <c r="Z309" i="11"/>
  <c r="Y309" i="11"/>
  <c r="X309" i="11"/>
  <c r="W309" i="11"/>
  <c r="V309" i="11"/>
  <c r="Q309" i="11"/>
  <c r="O309" i="11"/>
  <c r="F309" i="11"/>
  <c r="L309" i="11" s="1"/>
  <c r="E309" i="11"/>
  <c r="AO308" i="11"/>
  <c r="AN308" i="11"/>
  <c r="AM308" i="11"/>
  <c r="AJ308" i="11"/>
  <c r="AI308" i="11"/>
  <c r="AH308" i="11"/>
  <c r="AG308" i="11"/>
  <c r="AF308" i="11"/>
  <c r="AE308" i="11"/>
  <c r="AD308" i="11"/>
  <c r="AC308" i="11"/>
  <c r="AB308" i="11"/>
  <c r="AA308" i="11"/>
  <c r="Z308" i="11"/>
  <c r="Y308" i="11"/>
  <c r="X308" i="11"/>
  <c r="W308" i="11"/>
  <c r="V308" i="11"/>
  <c r="T308" i="11"/>
  <c r="Q308" i="11"/>
  <c r="P308" i="11"/>
  <c r="O308" i="11"/>
  <c r="G308" i="11"/>
  <c r="E308" i="11"/>
  <c r="T307" i="11"/>
  <c r="U307" i="11" s="1"/>
  <c r="P307" i="11"/>
  <c r="N307" i="11"/>
  <c r="T306" i="11"/>
  <c r="U306" i="11" s="1"/>
  <c r="P306" i="11"/>
  <c r="N306" i="11"/>
  <c r="AW305" i="11"/>
  <c r="U305" i="11"/>
  <c r="N305" i="11"/>
  <c r="M305" i="11"/>
  <c r="AX305" i="11" s="1"/>
  <c r="T304" i="11"/>
  <c r="U304" i="11" s="1"/>
  <c r="P304" i="11"/>
  <c r="N304" i="11"/>
  <c r="T303" i="11"/>
  <c r="U303" i="11" s="1"/>
  <c r="P303" i="11"/>
  <c r="N303" i="11"/>
  <c r="AW302" i="11"/>
  <c r="U302" i="11"/>
  <c r="N302" i="11"/>
  <c r="M302" i="11"/>
  <c r="AX302" i="11" s="1"/>
  <c r="T301" i="11"/>
  <c r="U301" i="11" s="1"/>
  <c r="P301" i="11"/>
  <c r="N301" i="11"/>
  <c r="T300" i="11"/>
  <c r="U300" i="11" s="1"/>
  <c r="P300" i="11"/>
  <c r="N300" i="11"/>
  <c r="AW299" i="11"/>
  <c r="U299" i="11"/>
  <c r="N299" i="11"/>
  <c r="M299" i="11"/>
  <c r="T298" i="11"/>
  <c r="U298" i="11" s="1"/>
  <c r="P298" i="11"/>
  <c r="N298" i="11"/>
  <c r="T297" i="11"/>
  <c r="U297" i="11" s="1"/>
  <c r="P297" i="11"/>
  <c r="N297" i="11"/>
  <c r="AW296" i="11"/>
  <c r="U296" i="11"/>
  <c r="N296" i="11"/>
  <c r="M296" i="11"/>
  <c r="AX296" i="11" s="1"/>
  <c r="T295" i="11"/>
  <c r="U295" i="11" s="1"/>
  <c r="P295" i="11"/>
  <c r="N295" i="11"/>
  <c r="T294" i="11"/>
  <c r="U294" i="11" s="1"/>
  <c r="P294" i="11"/>
  <c r="N294" i="11"/>
  <c r="AW293" i="11"/>
  <c r="U293" i="11"/>
  <c r="N293" i="11"/>
  <c r="M293" i="11"/>
  <c r="T292" i="11"/>
  <c r="U292" i="11" s="1"/>
  <c r="P292" i="11"/>
  <c r="N292" i="11"/>
  <c r="T291" i="11"/>
  <c r="P291" i="11"/>
  <c r="N291" i="11"/>
  <c r="AW290" i="11"/>
  <c r="U290" i="11"/>
  <c r="N290" i="11"/>
  <c r="M290" i="11"/>
  <c r="T289" i="11"/>
  <c r="U289" i="11" s="1"/>
  <c r="P289" i="11"/>
  <c r="N289" i="11"/>
  <c r="U288" i="11"/>
  <c r="P288" i="11"/>
  <c r="N288" i="11"/>
  <c r="AW287" i="11"/>
  <c r="U287" i="11"/>
  <c r="N287" i="11"/>
  <c r="M287" i="11"/>
  <c r="F287" i="11"/>
  <c r="AO286" i="11"/>
  <c r="AN286" i="11"/>
  <c r="AM286" i="11"/>
  <c r="AJ286" i="11"/>
  <c r="AI286" i="11"/>
  <c r="AH286" i="11"/>
  <c r="AG286" i="11"/>
  <c r="AF286" i="11"/>
  <c r="AE286" i="11"/>
  <c r="AD286" i="11"/>
  <c r="AC286" i="11"/>
  <c r="AB286" i="11"/>
  <c r="AA286" i="11"/>
  <c r="Z286" i="11"/>
  <c r="Y286" i="11"/>
  <c r="X286" i="11"/>
  <c r="W286" i="11"/>
  <c r="V286" i="11"/>
  <c r="Q286" i="11"/>
  <c r="O286" i="11"/>
  <c r="I286" i="11"/>
  <c r="L286" i="11" s="1"/>
  <c r="H286" i="11"/>
  <c r="K286" i="11" s="1"/>
  <c r="F286" i="11"/>
  <c r="E286" i="11"/>
  <c r="N286" i="11" s="1"/>
  <c r="AO285" i="11"/>
  <c r="AN285" i="11"/>
  <c r="AM285" i="11"/>
  <c r="AJ285" i="11"/>
  <c r="AI285" i="11"/>
  <c r="AH285" i="11"/>
  <c r="AG285" i="11"/>
  <c r="AF285" i="11"/>
  <c r="AE285" i="11"/>
  <c r="AD285" i="11"/>
  <c r="AC285" i="11"/>
  <c r="AB285" i="11"/>
  <c r="AA285" i="11"/>
  <c r="Z285" i="11"/>
  <c r="Y285" i="11"/>
  <c r="X285" i="11"/>
  <c r="W285" i="11"/>
  <c r="V285" i="11"/>
  <c r="T285" i="11"/>
  <c r="Q285" i="11"/>
  <c r="P285" i="11"/>
  <c r="O285" i="11"/>
  <c r="J285" i="11"/>
  <c r="I285" i="11"/>
  <c r="H285" i="11"/>
  <c r="K285" i="11" s="1"/>
  <c r="G285" i="11"/>
  <c r="E285" i="11"/>
  <c r="N285" i="11" s="1"/>
  <c r="N284" i="11"/>
  <c r="H284" i="11"/>
  <c r="T283" i="11"/>
  <c r="O283" i="11"/>
  <c r="N283" i="11"/>
  <c r="I283" i="11"/>
  <c r="L283" i="11" s="1"/>
  <c r="U282" i="11"/>
  <c r="N282" i="11"/>
  <c r="M282" i="11"/>
  <c r="I282" i="11"/>
  <c r="L282" i="11" s="1"/>
  <c r="N281" i="11"/>
  <c r="H281" i="11"/>
  <c r="T280" i="11"/>
  <c r="U280" i="11" s="1"/>
  <c r="O280" i="11"/>
  <c r="N280" i="11"/>
  <c r="I280" i="11"/>
  <c r="L280" i="11" s="1"/>
  <c r="U279" i="11"/>
  <c r="N279" i="11"/>
  <c r="M279" i="11"/>
  <c r="I279" i="11"/>
  <c r="L279" i="11" s="1"/>
  <c r="N278" i="11"/>
  <c r="H278" i="11"/>
  <c r="T277" i="11"/>
  <c r="U277" i="11" s="1"/>
  <c r="O277" i="11"/>
  <c r="N277" i="11"/>
  <c r="I277" i="11"/>
  <c r="L277" i="11" s="1"/>
  <c r="U276" i="11"/>
  <c r="N276" i="11"/>
  <c r="M276" i="11"/>
  <c r="I276" i="11"/>
  <c r="L276" i="11" s="1"/>
  <c r="N275" i="11"/>
  <c r="H275" i="11"/>
  <c r="T274" i="11"/>
  <c r="U274" i="11" s="1"/>
  <c r="O274" i="11"/>
  <c r="N274" i="11"/>
  <c r="I274" i="11"/>
  <c r="L274" i="11" s="1"/>
  <c r="U273" i="11"/>
  <c r="N273" i="11"/>
  <c r="M273" i="11"/>
  <c r="I273" i="11"/>
  <c r="L273" i="11" s="1"/>
  <c r="N272" i="11"/>
  <c r="H272" i="11"/>
  <c r="K272" i="11" s="1"/>
  <c r="T271" i="11"/>
  <c r="U271" i="11" s="1"/>
  <c r="O271" i="11"/>
  <c r="N271" i="11"/>
  <c r="I271" i="11"/>
  <c r="L271" i="11" s="1"/>
  <c r="U270" i="11"/>
  <c r="N270" i="11"/>
  <c r="M270" i="11"/>
  <c r="I270" i="11"/>
  <c r="L270" i="11" s="1"/>
  <c r="N269" i="11"/>
  <c r="H269" i="11"/>
  <c r="T268" i="11"/>
  <c r="U268" i="11" s="1"/>
  <c r="O268" i="11"/>
  <c r="N268" i="11"/>
  <c r="I268" i="11"/>
  <c r="L268" i="11" s="1"/>
  <c r="U267" i="11"/>
  <c r="N267" i="11"/>
  <c r="M267" i="11"/>
  <c r="I267" i="11"/>
  <c r="L267" i="11" s="1"/>
  <c r="H266" i="11"/>
  <c r="E266" i="11"/>
  <c r="N266" i="11" s="1"/>
  <c r="T265" i="11"/>
  <c r="U265" i="11" s="1"/>
  <c r="O265" i="11"/>
  <c r="N265" i="11"/>
  <c r="I265" i="11"/>
  <c r="L265" i="11" s="1"/>
  <c r="F265" i="11"/>
  <c r="F266" i="11" s="1"/>
  <c r="U264" i="11"/>
  <c r="N264" i="11"/>
  <c r="M264" i="11"/>
  <c r="I264" i="11"/>
  <c r="F264" i="11"/>
  <c r="AO263" i="11"/>
  <c r="AN263" i="11"/>
  <c r="AM263" i="11"/>
  <c r="AJ263" i="11"/>
  <c r="AI263" i="11"/>
  <c r="AH263" i="11"/>
  <c r="AG263" i="11"/>
  <c r="AF263" i="11"/>
  <c r="AE263" i="11"/>
  <c r="AD263" i="11"/>
  <c r="AC263" i="11"/>
  <c r="AB263" i="11"/>
  <c r="AA263" i="11"/>
  <c r="Z263" i="11"/>
  <c r="Y263" i="11"/>
  <c r="X263" i="11"/>
  <c r="W263" i="11"/>
  <c r="V263" i="11"/>
  <c r="Q263" i="11"/>
  <c r="P263" i="11"/>
  <c r="H263" i="11"/>
  <c r="K263" i="11" s="1"/>
  <c r="E263" i="11"/>
  <c r="N263" i="11" s="1"/>
  <c r="AO262" i="11"/>
  <c r="AN262" i="11"/>
  <c r="AM262" i="11"/>
  <c r="AJ262" i="11"/>
  <c r="AI262" i="11"/>
  <c r="AH262" i="11"/>
  <c r="AG262" i="11"/>
  <c r="AF262" i="11"/>
  <c r="AE262" i="11"/>
  <c r="AD262" i="11"/>
  <c r="AC262" i="11"/>
  <c r="AB262" i="11"/>
  <c r="AA262" i="11"/>
  <c r="Z262" i="11"/>
  <c r="Y262" i="11"/>
  <c r="X262" i="11"/>
  <c r="W262" i="11"/>
  <c r="V262" i="11"/>
  <c r="T262" i="11"/>
  <c r="Q262" i="11"/>
  <c r="P262" i="11"/>
  <c r="O262" i="11"/>
  <c r="J262" i="11"/>
  <c r="H262" i="11"/>
  <c r="G262" i="11"/>
  <c r="F262" i="11"/>
  <c r="E262" i="11"/>
  <c r="N262" i="11" s="1"/>
  <c r="N261" i="11"/>
  <c r="H261" i="11"/>
  <c r="T260" i="11"/>
  <c r="U260" i="11" s="1"/>
  <c r="O260" i="11"/>
  <c r="N260" i="11"/>
  <c r="I260" i="11"/>
  <c r="L260" i="11" s="1"/>
  <c r="U259" i="11"/>
  <c r="N259" i="11"/>
  <c r="M259" i="11"/>
  <c r="I259" i="11"/>
  <c r="L259" i="11" s="1"/>
  <c r="N258" i="11"/>
  <c r="H258" i="11"/>
  <c r="K258" i="11" s="1"/>
  <c r="T257" i="11"/>
  <c r="U257" i="11" s="1"/>
  <c r="O257" i="11"/>
  <c r="N257" i="11"/>
  <c r="I257" i="11"/>
  <c r="L257" i="11" s="1"/>
  <c r="U256" i="11"/>
  <c r="N256" i="11"/>
  <c r="M256" i="11"/>
  <c r="I256" i="11"/>
  <c r="L256" i="11" s="1"/>
  <c r="N255" i="11"/>
  <c r="H255" i="11"/>
  <c r="T254" i="11"/>
  <c r="U254" i="11" s="1"/>
  <c r="O254" i="11"/>
  <c r="N254" i="11"/>
  <c r="I254" i="11"/>
  <c r="L254" i="11" s="1"/>
  <c r="U253" i="11"/>
  <c r="N253" i="11"/>
  <c r="M253" i="11"/>
  <c r="I253" i="11"/>
  <c r="L253" i="11" s="1"/>
  <c r="N252" i="11"/>
  <c r="H252" i="11"/>
  <c r="T251" i="11"/>
  <c r="U251" i="11" s="1"/>
  <c r="O251" i="11"/>
  <c r="N251" i="11"/>
  <c r="I251" i="11"/>
  <c r="L251" i="11" s="1"/>
  <c r="U250" i="11"/>
  <c r="N250" i="11"/>
  <c r="M250" i="11"/>
  <c r="I250" i="11"/>
  <c r="L250" i="11" s="1"/>
  <c r="H249" i="11"/>
  <c r="E249" i="11"/>
  <c r="N249" i="11" s="1"/>
  <c r="T248" i="11"/>
  <c r="O248" i="11"/>
  <c r="N248" i="11"/>
  <c r="I248" i="11"/>
  <c r="F248" i="11"/>
  <c r="F246" i="11" s="1"/>
  <c r="U247" i="11"/>
  <c r="N247" i="11"/>
  <c r="M247" i="11"/>
  <c r="I247" i="11"/>
  <c r="L247" i="11" s="1"/>
  <c r="F247" i="11"/>
  <c r="F245" i="11" s="1"/>
  <c r="AO246" i="11"/>
  <c r="AN246" i="11"/>
  <c r="AM246" i="11"/>
  <c r="AJ246" i="11"/>
  <c r="AI246" i="11"/>
  <c r="AH246" i="11"/>
  <c r="AG246" i="11"/>
  <c r="AF246" i="11"/>
  <c r="AE246" i="11"/>
  <c r="AD246" i="11"/>
  <c r="AC246" i="11"/>
  <c r="AB246" i="11"/>
  <c r="AA246" i="11"/>
  <c r="Z246" i="11"/>
  <c r="Y246" i="11"/>
  <c r="X246" i="11"/>
  <c r="W246" i="11"/>
  <c r="V246" i="11"/>
  <c r="Q246" i="11"/>
  <c r="P246" i="11"/>
  <c r="H246" i="11"/>
  <c r="E246" i="11"/>
  <c r="N246" i="11" s="1"/>
  <c r="AO245" i="11"/>
  <c r="AN245" i="11"/>
  <c r="AM245" i="11"/>
  <c r="AJ245" i="11"/>
  <c r="AI245" i="11"/>
  <c r="AH245" i="11"/>
  <c r="AG245" i="11"/>
  <c r="AF245" i="11"/>
  <c r="AE245" i="11"/>
  <c r="AD245" i="11"/>
  <c r="AC245" i="11"/>
  <c r="AB245" i="11"/>
  <c r="AA245" i="11"/>
  <c r="Z245" i="11"/>
  <c r="Y245" i="11"/>
  <c r="X245" i="11"/>
  <c r="W245" i="11"/>
  <c r="V245" i="11"/>
  <c r="T245" i="11"/>
  <c r="Q245" i="11"/>
  <c r="P245" i="11"/>
  <c r="O245" i="11"/>
  <c r="J245" i="11"/>
  <c r="H245" i="11"/>
  <c r="K245" i="11" s="1"/>
  <c r="G245" i="11"/>
  <c r="E245" i="11"/>
  <c r="N245" i="11" s="1"/>
  <c r="N244" i="11"/>
  <c r="H244" i="11"/>
  <c r="T243" i="11"/>
  <c r="U243" i="11" s="1"/>
  <c r="P243" i="11"/>
  <c r="N243" i="11"/>
  <c r="I243" i="11"/>
  <c r="L243" i="11" s="1"/>
  <c r="U242" i="11"/>
  <c r="N242" i="11"/>
  <c r="M242" i="11"/>
  <c r="I242" i="11"/>
  <c r="L242" i="11" s="1"/>
  <c r="H241" i="11"/>
  <c r="E241" i="11"/>
  <c r="N241" i="11" s="1"/>
  <c r="T240" i="11"/>
  <c r="U240" i="11" s="1"/>
  <c r="O240" i="11"/>
  <c r="N240" i="11"/>
  <c r="I240" i="11"/>
  <c r="F240" i="11"/>
  <c r="F241" i="11" s="1"/>
  <c r="U239" i="11"/>
  <c r="N239" i="11"/>
  <c r="M239" i="11"/>
  <c r="I239" i="11"/>
  <c r="L239" i="11" s="1"/>
  <c r="H238" i="11"/>
  <c r="E238" i="11"/>
  <c r="N238" i="11" s="1"/>
  <c r="T237" i="11"/>
  <c r="U237" i="11" s="1"/>
  <c r="O237" i="11"/>
  <c r="O235" i="11" s="1"/>
  <c r="N237" i="11"/>
  <c r="I237" i="11"/>
  <c r="L237" i="11" s="1"/>
  <c r="F237" i="11"/>
  <c r="U236" i="11"/>
  <c r="N236" i="11"/>
  <c r="M236" i="11"/>
  <c r="I236" i="11"/>
  <c r="F236" i="11"/>
  <c r="AO235" i="11"/>
  <c r="AN235" i="11"/>
  <c r="AM235" i="11"/>
  <c r="AJ235" i="11"/>
  <c r="AI235" i="11"/>
  <c r="AH235" i="11"/>
  <c r="AG235" i="11"/>
  <c r="AF235" i="11"/>
  <c r="AE235" i="11"/>
  <c r="AD235" i="11"/>
  <c r="AC235" i="11"/>
  <c r="AB235" i="11"/>
  <c r="AA235" i="11"/>
  <c r="Z235" i="11"/>
  <c r="Y235" i="11"/>
  <c r="X235" i="11"/>
  <c r="W235" i="11"/>
  <c r="V235" i="11"/>
  <c r="Q235" i="11"/>
  <c r="P235" i="11"/>
  <c r="H235" i="11"/>
  <c r="E235" i="11"/>
  <c r="N235" i="11" s="1"/>
  <c r="AO234" i="11"/>
  <c r="AN234" i="11"/>
  <c r="AM234" i="11"/>
  <c r="AJ234" i="11"/>
  <c r="AI234" i="11"/>
  <c r="AH234" i="11"/>
  <c r="AG234" i="11"/>
  <c r="AF234" i="11"/>
  <c r="AE234" i="11"/>
  <c r="AD234" i="11"/>
  <c r="AC234" i="11"/>
  <c r="AB234" i="11"/>
  <c r="AA234" i="11"/>
  <c r="Z234" i="11"/>
  <c r="Y234" i="11"/>
  <c r="X234" i="11"/>
  <c r="W234" i="11"/>
  <c r="V234" i="11"/>
  <c r="T234" i="11"/>
  <c r="Q234" i="11"/>
  <c r="P234" i="11"/>
  <c r="O234" i="11"/>
  <c r="J234" i="11"/>
  <c r="H234" i="11"/>
  <c r="G234" i="11"/>
  <c r="F234" i="11"/>
  <c r="E234" i="11"/>
  <c r="N234" i="11" s="1"/>
  <c r="H233" i="11"/>
  <c r="E233" i="11"/>
  <c r="N233" i="11" s="1"/>
  <c r="T232" i="11"/>
  <c r="U232" i="11" s="1"/>
  <c r="O232" i="11"/>
  <c r="N232" i="11"/>
  <c r="I232" i="11"/>
  <c r="F232" i="11"/>
  <c r="F233" i="11" s="1"/>
  <c r="U231" i="11"/>
  <c r="N231" i="11"/>
  <c r="M231" i="11"/>
  <c r="I231" i="11"/>
  <c r="L231" i="11" s="1"/>
  <c r="H230" i="11"/>
  <c r="E230" i="11"/>
  <c r="N230" i="11" s="1"/>
  <c r="T229" i="11"/>
  <c r="U229" i="11" s="1"/>
  <c r="O229" i="11"/>
  <c r="N229" i="11"/>
  <c r="I229" i="11"/>
  <c r="F229" i="11"/>
  <c r="U228" i="11"/>
  <c r="N228" i="11"/>
  <c r="M228" i="11"/>
  <c r="I228" i="11"/>
  <c r="L228" i="11" s="1"/>
  <c r="H227" i="11"/>
  <c r="E227" i="11"/>
  <c r="N227" i="11" s="1"/>
  <c r="T226" i="11"/>
  <c r="U226" i="11" s="1"/>
  <c r="O226" i="11"/>
  <c r="N226" i="11"/>
  <c r="I226" i="11"/>
  <c r="F226" i="11"/>
  <c r="F227" i="11" s="1"/>
  <c r="U225" i="11"/>
  <c r="U223" i="11" s="1"/>
  <c r="N225" i="11"/>
  <c r="M225" i="11"/>
  <c r="I225" i="11"/>
  <c r="F225" i="11"/>
  <c r="F223" i="11" s="1"/>
  <c r="AO224" i="11"/>
  <c r="AN224" i="11"/>
  <c r="AM224" i="11"/>
  <c r="AJ224" i="11"/>
  <c r="AI224" i="11"/>
  <c r="AH224" i="11"/>
  <c r="AG224" i="11"/>
  <c r="AF224" i="11"/>
  <c r="AE224" i="11"/>
  <c r="AD224" i="11"/>
  <c r="AC224" i="11"/>
  <c r="AB224" i="11"/>
  <c r="AA224" i="11"/>
  <c r="Z224" i="11"/>
  <c r="Y224" i="11"/>
  <c r="X224" i="11"/>
  <c r="W224" i="11"/>
  <c r="V224" i="11"/>
  <c r="Q224" i="11"/>
  <c r="P224" i="11"/>
  <c r="N224" i="11"/>
  <c r="H224" i="11"/>
  <c r="K224" i="11" s="1"/>
  <c r="E224" i="11"/>
  <c r="AO223" i="11"/>
  <c r="AN223" i="11"/>
  <c r="AM223" i="11"/>
  <c r="AJ223" i="11"/>
  <c r="AI223" i="11"/>
  <c r="AH223" i="11"/>
  <c r="AG223" i="11"/>
  <c r="AF223" i="11"/>
  <c r="AE223" i="11"/>
  <c r="AD223" i="11"/>
  <c r="AC223" i="11"/>
  <c r="AB223" i="11"/>
  <c r="AA223" i="11"/>
  <c r="Z223" i="11"/>
  <c r="Y223" i="11"/>
  <c r="X223" i="11"/>
  <c r="W223" i="11"/>
  <c r="V223" i="11"/>
  <c r="T223" i="11"/>
  <c r="Q223" i="11"/>
  <c r="P223" i="11"/>
  <c r="O223" i="11"/>
  <c r="J223" i="11"/>
  <c r="H223" i="11"/>
  <c r="K223" i="11" s="1"/>
  <c r="G223" i="11"/>
  <c r="E223" i="11"/>
  <c r="N223" i="11" s="1"/>
  <c r="N222" i="11"/>
  <c r="H222" i="11"/>
  <c r="T221" i="11"/>
  <c r="U221" i="11" s="1"/>
  <c r="P221" i="11"/>
  <c r="P204" i="11" s="1"/>
  <c r="N221" i="11"/>
  <c r="I221" i="11"/>
  <c r="L221" i="11" s="1"/>
  <c r="U220" i="11"/>
  <c r="N220" i="11"/>
  <c r="M220" i="11"/>
  <c r="I220" i="11"/>
  <c r="L220" i="11" s="1"/>
  <c r="N219" i="11"/>
  <c r="H219" i="11"/>
  <c r="T218" i="11"/>
  <c r="U218" i="11" s="1"/>
  <c r="P218" i="11"/>
  <c r="N218" i="11"/>
  <c r="I218" i="11"/>
  <c r="L218" i="11" s="1"/>
  <c r="U217" i="11"/>
  <c r="N217" i="11"/>
  <c r="M217" i="11"/>
  <c r="I217" i="11"/>
  <c r="L217" i="11" s="1"/>
  <c r="H216" i="11"/>
  <c r="E216" i="11"/>
  <c r="N216" i="11" s="1"/>
  <c r="T215" i="11"/>
  <c r="U215" i="11" s="1"/>
  <c r="O215" i="11"/>
  <c r="N215" i="11"/>
  <c r="I215" i="11"/>
  <c r="F215" i="11"/>
  <c r="F216" i="11" s="1"/>
  <c r="U214" i="11"/>
  <c r="N214" i="11"/>
  <c r="M214" i="11"/>
  <c r="I214" i="11"/>
  <c r="L214" i="11" s="1"/>
  <c r="H213" i="11"/>
  <c r="E213" i="11"/>
  <c r="N213" i="11" s="1"/>
  <c r="T212" i="11"/>
  <c r="U212" i="11" s="1"/>
  <c r="O212" i="11"/>
  <c r="N212" i="11"/>
  <c r="I212" i="11"/>
  <c r="F212" i="11"/>
  <c r="F213" i="11" s="1"/>
  <c r="N211" i="11"/>
  <c r="M211" i="11"/>
  <c r="I211" i="11"/>
  <c r="L211" i="11" s="1"/>
  <c r="T210" i="11"/>
  <c r="U210" i="11" s="1"/>
  <c r="H210" i="11"/>
  <c r="E210" i="11"/>
  <c r="N210" i="11" s="1"/>
  <c r="U209" i="11"/>
  <c r="O209" i="11"/>
  <c r="N209" i="11"/>
  <c r="I209" i="11"/>
  <c r="F209" i="11"/>
  <c r="F210" i="11" s="1"/>
  <c r="V208" i="11"/>
  <c r="U208" i="11"/>
  <c r="N208" i="11"/>
  <c r="M208" i="11"/>
  <c r="I208" i="11"/>
  <c r="L208" i="11" s="1"/>
  <c r="T207" i="11"/>
  <c r="U207" i="11" s="1"/>
  <c r="H207" i="11"/>
  <c r="E207" i="11"/>
  <c r="U206" i="11"/>
  <c r="O206" i="11"/>
  <c r="I206" i="11"/>
  <c r="L206" i="11" s="1"/>
  <c r="F206" i="11"/>
  <c r="F207" i="11" s="1"/>
  <c r="V205" i="11"/>
  <c r="U205" i="11"/>
  <c r="M205" i="11"/>
  <c r="I205" i="11"/>
  <c r="F205" i="11"/>
  <c r="F203" i="11" s="1"/>
  <c r="AO204" i="11"/>
  <c r="AN204" i="11"/>
  <c r="AM204" i="11"/>
  <c r="AJ204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Q204" i="11"/>
  <c r="H204" i="11"/>
  <c r="K204" i="11" s="1"/>
  <c r="E204" i="11"/>
  <c r="N204" i="11" s="1"/>
  <c r="AO203" i="11"/>
  <c r="AN203" i="11"/>
  <c r="AM203" i="11"/>
  <c r="AJ203" i="11"/>
  <c r="AI203" i="11"/>
  <c r="AH203" i="11"/>
  <c r="AG203" i="11"/>
  <c r="AF203" i="11"/>
  <c r="AE203" i="11"/>
  <c r="AD203" i="11"/>
  <c r="AC203" i="11"/>
  <c r="AB203" i="11"/>
  <c r="AA203" i="11"/>
  <c r="Z203" i="11"/>
  <c r="Y203" i="11"/>
  <c r="X203" i="11"/>
  <c r="W203" i="11"/>
  <c r="Q203" i="11"/>
  <c r="P203" i="11"/>
  <c r="O203" i="11"/>
  <c r="J203" i="11"/>
  <c r="H203" i="11"/>
  <c r="K203" i="11" s="1"/>
  <c r="G203" i="11"/>
  <c r="E203" i="11"/>
  <c r="N203" i="11" s="1"/>
  <c r="N202" i="11"/>
  <c r="H202" i="11"/>
  <c r="K202" i="11" s="1"/>
  <c r="T201" i="11"/>
  <c r="U201" i="11" s="1"/>
  <c r="P201" i="11"/>
  <c r="P184" i="11" s="1"/>
  <c r="N201" i="11"/>
  <c r="I201" i="11"/>
  <c r="L201" i="11" s="1"/>
  <c r="U200" i="11"/>
  <c r="N200" i="11"/>
  <c r="M200" i="11"/>
  <c r="I200" i="11"/>
  <c r="L200" i="11" s="1"/>
  <c r="H199" i="11"/>
  <c r="E199" i="11"/>
  <c r="N199" i="11" s="1"/>
  <c r="T198" i="11"/>
  <c r="U198" i="11" s="1"/>
  <c r="O198" i="11"/>
  <c r="N198" i="11"/>
  <c r="I198" i="11"/>
  <c r="F198" i="11"/>
  <c r="F199" i="11" s="1"/>
  <c r="U197" i="11"/>
  <c r="N197" i="11"/>
  <c r="M197" i="11"/>
  <c r="I197" i="11"/>
  <c r="L197" i="11" s="1"/>
  <c r="H196" i="11"/>
  <c r="E196" i="11"/>
  <c r="N196" i="11" s="1"/>
  <c r="T195" i="11"/>
  <c r="U195" i="11" s="1"/>
  <c r="O195" i="11"/>
  <c r="N195" i="11"/>
  <c r="I195" i="11"/>
  <c r="L195" i="11" s="1"/>
  <c r="F195" i="11"/>
  <c r="F196" i="11" s="1"/>
  <c r="U194" i="11"/>
  <c r="N194" i="11"/>
  <c r="M194" i="11"/>
  <c r="I194" i="11"/>
  <c r="L194" i="11" s="1"/>
  <c r="H193" i="11"/>
  <c r="E193" i="11"/>
  <c r="N193" i="11" s="1"/>
  <c r="T192" i="11"/>
  <c r="O192" i="11"/>
  <c r="N192" i="11"/>
  <c r="I192" i="11"/>
  <c r="F192" i="11"/>
  <c r="F193" i="11" s="1"/>
  <c r="T191" i="11"/>
  <c r="N191" i="11"/>
  <c r="M191" i="11"/>
  <c r="I191" i="11"/>
  <c r="L191" i="11" s="1"/>
  <c r="T190" i="11"/>
  <c r="U190" i="11" s="1"/>
  <c r="H190" i="11"/>
  <c r="E190" i="11"/>
  <c r="N190" i="11" s="1"/>
  <c r="U189" i="11"/>
  <c r="O189" i="11"/>
  <c r="N189" i="11"/>
  <c r="I189" i="11"/>
  <c r="F189" i="11"/>
  <c r="F190" i="11" s="1"/>
  <c r="V188" i="11"/>
  <c r="U188" i="11"/>
  <c r="N188" i="11"/>
  <c r="M188" i="11"/>
  <c r="I188" i="11"/>
  <c r="L188" i="11" s="1"/>
  <c r="T187" i="11"/>
  <c r="U187" i="11" s="1"/>
  <c r="H187" i="11"/>
  <c r="E187" i="11"/>
  <c r="U186" i="11"/>
  <c r="O186" i="11"/>
  <c r="I186" i="11"/>
  <c r="F186" i="11"/>
  <c r="V185" i="11"/>
  <c r="V191" i="11" s="1"/>
  <c r="V183" i="11" s="1"/>
  <c r="U185" i="11"/>
  <c r="M185" i="11"/>
  <c r="I185" i="11"/>
  <c r="F185" i="11"/>
  <c r="F183" i="11" s="1"/>
  <c r="AO184" i="11"/>
  <c r="AN184" i="11"/>
  <c r="AM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X184" i="11"/>
  <c r="W184" i="11"/>
  <c r="V184" i="11"/>
  <c r="Q184" i="11"/>
  <c r="H184" i="11"/>
  <c r="E184" i="11"/>
  <c r="N184" i="11" s="1"/>
  <c r="AO183" i="11"/>
  <c r="AN183" i="11"/>
  <c r="AM183" i="11"/>
  <c r="AJ183" i="11"/>
  <c r="AI183" i="11"/>
  <c r="AH183" i="11"/>
  <c r="AG183" i="11"/>
  <c r="AF183" i="11"/>
  <c r="AE183" i="11"/>
  <c r="AD183" i="11"/>
  <c r="AC183" i="11"/>
  <c r="AB183" i="11"/>
  <c r="AA183" i="11"/>
  <c r="Z183" i="11"/>
  <c r="Y183" i="11"/>
  <c r="X183" i="11"/>
  <c r="W183" i="11"/>
  <c r="Q183" i="11"/>
  <c r="P183" i="11"/>
  <c r="O183" i="11"/>
  <c r="J183" i="11"/>
  <c r="H183" i="11"/>
  <c r="G183" i="11"/>
  <c r="E183" i="11"/>
  <c r="N183" i="11" s="1"/>
  <c r="H182" i="11"/>
  <c r="E182" i="11"/>
  <c r="N182" i="11" s="1"/>
  <c r="T181" i="11"/>
  <c r="U181" i="11" s="1"/>
  <c r="O181" i="11"/>
  <c r="N181" i="11"/>
  <c r="I181" i="11"/>
  <c r="F181" i="11"/>
  <c r="F182" i="11" s="1"/>
  <c r="U180" i="11"/>
  <c r="N180" i="11"/>
  <c r="M180" i="11"/>
  <c r="I180" i="11"/>
  <c r="L180" i="11" s="1"/>
  <c r="T179" i="11"/>
  <c r="U179" i="11" s="1"/>
  <c r="H179" i="11"/>
  <c r="E179" i="11"/>
  <c r="N179" i="11" s="1"/>
  <c r="T178" i="11"/>
  <c r="U178" i="11" s="1"/>
  <c r="O178" i="11"/>
  <c r="O176" i="11" s="1"/>
  <c r="N178" i="11"/>
  <c r="I178" i="11"/>
  <c r="F178" i="11"/>
  <c r="U177" i="11"/>
  <c r="N177" i="11"/>
  <c r="M177" i="11"/>
  <c r="M175" i="11" s="1"/>
  <c r="I177" i="11"/>
  <c r="F177" i="11"/>
  <c r="F175" i="11" s="1"/>
  <c r="AO176" i="11"/>
  <c r="AN176" i="11"/>
  <c r="AM176" i="11"/>
  <c r="AJ176" i="11"/>
  <c r="AI176" i="11"/>
  <c r="AH176" i="11"/>
  <c r="AG176" i="11"/>
  <c r="AF176" i="11"/>
  <c r="AE176" i="11"/>
  <c r="AD176" i="11"/>
  <c r="AC176" i="11"/>
  <c r="AB176" i="11"/>
  <c r="AA176" i="11"/>
  <c r="Z176" i="11"/>
  <c r="Y176" i="11"/>
  <c r="X176" i="11"/>
  <c r="W176" i="11"/>
  <c r="V176" i="11"/>
  <c r="Q176" i="11"/>
  <c r="P176" i="11"/>
  <c r="H176" i="11"/>
  <c r="E176" i="11"/>
  <c r="N176" i="11" s="1"/>
  <c r="AO175" i="11"/>
  <c r="AN175" i="11"/>
  <c r="AM175" i="11"/>
  <c r="AJ175" i="11"/>
  <c r="AI175" i="11"/>
  <c r="AH175" i="11"/>
  <c r="AG175" i="11"/>
  <c r="AF175" i="11"/>
  <c r="AE175" i="11"/>
  <c r="AD175" i="11"/>
  <c r="AC175" i="11"/>
  <c r="AB175" i="11"/>
  <c r="AA175" i="11"/>
  <c r="Z175" i="11"/>
  <c r="Y175" i="11"/>
  <c r="X175" i="11"/>
  <c r="W175" i="11"/>
  <c r="V175" i="11"/>
  <c r="T175" i="11"/>
  <c r="Q175" i="11"/>
  <c r="P175" i="11"/>
  <c r="O175" i="11"/>
  <c r="J175" i="11"/>
  <c r="I175" i="11"/>
  <c r="L175" i="11" s="1"/>
  <c r="H175" i="11"/>
  <c r="K175" i="11" s="1"/>
  <c r="G175" i="11"/>
  <c r="E175" i="11"/>
  <c r="N175" i="11" s="1"/>
  <c r="T174" i="11"/>
  <c r="U174" i="11" s="1"/>
  <c r="N174" i="11"/>
  <c r="H174" i="11"/>
  <c r="U173" i="11"/>
  <c r="P173" i="11"/>
  <c r="P147" i="11" s="1"/>
  <c r="N173" i="11"/>
  <c r="I173" i="11"/>
  <c r="L173" i="11" s="1"/>
  <c r="U172" i="11"/>
  <c r="N172" i="11"/>
  <c r="M172" i="11"/>
  <c r="I172" i="11"/>
  <c r="L172" i="11" s="1"/>
  <c r="T171" i="11"/>
  <c r="U171" i="11" s="1"/>
  <c r="N171" i="11"/>
  <c r="H171" i="11"/>
  <c r="U170" i="11"/>
  <c r="P170" i="11"/>
  <c r="N170" i="11"/>
  <c r="I170" i="11"/>
  <c r="L170" i="11" s="1"/>
  <c r="U169" i="11"/>
  <c r="N169" i="11"/>
  <c r="M169" i="11"/>
  <c r="I169" i="11"/>
  <c r="L169" i="11" s="1"/>
  <c r="T168" i="11"/>
  <c r="U168" i="11" s="1"/>
  <c r="N168" i="11"/>
  <c r="H168" i="11"/>
  <c r="U167" i="11"/>
  <c r="P167" i="11"/>
  <c r="N167" i="11"/>
  <c r="I167" i="11"/>
  <c r="L167" i="11" s="1"/>
  <c r="U166" i="11"/>
  <c r="N166" i="11"/>
  <c r="M166" i="11"/>
  <c r="I166" i="11"/>
  <c r="L166" i="11" s="1"/>
  <c r="H165" i="11"/>
  <c r="E165" i="11"/>
  <c r="N165" i="11" s="1"/>
  <c r="T164" i="11"/>
  <c r="U164" i="11" s="1"/>
  <c r="O164" i="11"/>
  <c r="N164" i="11"/>
  <c r="I164" i="11"/>
  <c r="F164" i="11"/>
  <c r="F165" i="11" s="1"/>
  <c r="U163" i="11"/>
  <c r="N163" i="11"/>
  <c r="M163" i="11"/>
  <c r="I163" i="11"/>
  <c r="L163" i="11" s="1"/>
  <c r="N162" i="11"/>
  <c r="H162" i="11"/>
  <c r="K162" i="11" s="1"/>
  <c r="E162" i="11"/>
  <c r="T161" i="11"/>
  <c r="U161" i="11" s="1"/>
  <c r="O161" i="11"/>
  <c r="N161" i="11"/>
  <c r="I161" i="11"/>
  <c r="F161" i="11"/>
  <c r="F162" i="11" s="1"/>
  <c r="U160" i="11"/>
  <c r="N160" i="11"/>
  <c r="M160" i="11"/>
  <c r="I160" i="11"/>
  <c r="L160" i="11" s="1"/>
  <c r="T159" i="11"/>
  <c r="U159" i="11" s="1"/>
  <c r="H159" i="11"/>
  <c r="E159" i="11"/>
  <c r="N159" i="11" s="1"/>
  <c r="U158" i="11"/>
  <c r="O158" i="11"/>
  <c r="N158" i="11"/>
  <c r="I158" i="11"/>
  <c r="F158" i="11"/>
  <c r="F159" i="11" s="1"/>
  <c r="U157" i="11"/>
  <c r="N157" i="11"/>
  <c r="M157" i="11"/>
  <c r="I157" i="11"/>
  <c r="L157" i="11" s="1"/>
  <c r="T156" i="11"/>
  <c r="U156" i="11" s="1"/>
  <c r="H156" i="11"/>
  <c r="E156" i="11"/>
  <c r="N156" i="11" s="1"/>
  <c r="U155" i="11"/>
  <c r="O155" i="11"/>
  <c r="N155" i="11"/>
  <c r="I155" i="11"/>
  <c r="F155" i="11"/>
  <c r="F156" i="11" s="1"/>
  <c r="V154" i="11"/>
  <c r="U154" i="11"/>
  <c r="N154" i="11"/>
  <c r="M154" i="11"/>
  <c r="I154" i="11"/>
  <c r="L154" i="11" s="1"/>
  <c r="T153" i="11"/>
  <c r="U153" i="11" s="1"/>
  <c r="H153" i="11"/>
  <c r="E153" i="11"/>
  <c r="N153" i="11" s="1"/>
  <c r="U152" i="11"/>
  <c r="O152" i="11"/>
  <c r="N152" i="11"/>
  <c r="I152" i="11"/>
  <c r="F152" i="11"/>
  <c r="F153" i="11" s="1"/>
  <c r="V151" i="11"/>
  <c r="U151" i="11"/>
  <c r="N151" i="11"/>
  <c r="M151" i="11"/>
  <c r="I151" i="11"/>
  <c r="L151" i="11" s="1"/>
  <c r="O150" i="11"/>
  <c r="I150" i="11"/>
  <c r="E150" i="11"/>
  <c r="K150" i="11" s="1"/>
  <c r="T149" i="11"/>
  <c r="U149" i="11" s="1"/>
  <c r="H149" i="11"/>
  <c r="F149" i="11"/>
  <c r="F150" i="11" s="1"/>
  <c r="V148" i="11"/>
  <c r="U148" i="11"/>
  <c r="M148" i="11"/>
  <c r="I148" i="11"/>
  <c r="F148" i="11"/>
  <c r="F146" i="11" s="1"/>
  <c r="AO147" i="11"/>
  <c r="AN147" i="11"/>
  <c r="AM147" i="11"/>
  <c r="AJ147" i="11"/>
  <c r="AI147" i="11"/>
  <c r="AH147" i="11"/>
  <c r="AG147" i="11"/>
  <c r="AF147" i="11"/>
  <c r="AE147" i="11"/>
  <c r="AD147" i="11"/>
  <c r="AC147" i="11"/>
  <c r="AB147" i="11"/>
  <c r="AA147" i="11"/>
  <c r="Z147" i="11"/>
  <c r="Y147" i="11"/>
  <c r="X147" i="11"/>
  <c r="W147" i="11"/>
  <c r="Q147" i="11"/>
  <c r="E147" i="11"/>
  <c r="N147" i="11" s="1"/>
  <c r="AO146" i="11"/>
  <c r="AN146" i="11"/>
  <c r="AM146" i="11"/>
  <c r="AJ146" i="11"/>
  <c r="AI146" i="11"/>
  <c r="AH146" i="11"/>
  <c r="AG146" i="11"/>
  <c r="AF146" i="11"/>
  <c r="AE146" i="11"/>
  <c r="AD146" i="11"/>
  <c r="AC146" i="11"/>
  <c r="AB146" i="11"/>
  <c r="AA146" i="11"/>
  <c r="Z146" i="11"/>
  <c r="Y146" i="11"/>
  <c r="X146" i="11"/>
  <c r="W146" i="11"/>
  <c r="T146" i="11"/>
  <c r="Q146" i="11"/>
  <c r="P146" i="11"/>
  <c r="O146" i="11"/>
  <c r="J146" i="11"/>
  <c r="H146" i="11"/>
  <c r="K146" i="11" s="1"/>
  <c r="G146" i="11"/>
  <c r="E146" i="11"/>
  <c r="N146" i="11" s="1"/>
  <c r="H145" i="11"/>
  <c r="E145" i="11"/>
  <c r="N145" i="11" s="1"/>
  <c r="T144" i="11"/>
  <c r="U144" i="11" s="1"/>
  <c r="O144" i="11"/>
  <c r="N144" i="11"/>
  <c r="I144" i="11"/>
  <c r="F144" i="11"/>
  <c r="F145" i="11" s="1"/>
  <c r="U143" i="11"/>
  <c r="N143" i="11"/>
  <c r="M143" i="11"/>
  <c r="I143" i="11"/>
  <c r="L143" i="11" s="1"/>
  <c r="H142" i="11"/>
  <c r="E142" i="11"/>
  <c r="N142" i="11" s="1"/>
  <c r="T141" i="11"/>
  <c r="U141" i="11" s="1"/>
  <c r="O141" i="11"/>
  <c r="N141" i="11"/>
  <c r="I141" i="11"/>
  <c r="F141" i="11"/>
  <c r="F142" i="11" s="1"/>
  <c r="U140" i="11"/>
  <c r="N140" i="11"/>
  <c r="M140" i="11"/>
  <c r="I140" i="11"/>
  <c r="F140" i="11"/>
  <c r="F138" i="11" s="1"/>
  <c r="AO139" i="11"/>
  <c r="AN139" i="11"/>
  <c r="AM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Q139" i="11"/>
  <c r="P139" i="11"/>
  <c r="H139" i="11"/>
  <c r="E139" i="11"/>
  <c r="N139" i="11" s="1"/>
  <c r="AO138" i="11"/>
  <c r="AN138" i="11"/>
  <c r="AM138" i="11"/>
  <c r="AJ138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T138" i="11"/>
  <c r="Q138" i="11"/>
  <c r="P138" i="11"/>
  <c r="O138" i="11"/>
  <c r="J138" i="11"/>
  <c r="H138" i="11"/>
  <c r="G138" i="11"/>
  <c r="E138" i="11"/>
  <c r="N138" i="11" s="1"/>
  <c r="AL136" i="11"/>
  <c r="AL135" i="11"/>
  <c r="AN134" i="11"/>
  <c r="AN133" i="11" s="1"/>
  <c r="T134" i="11"/>
  <c r="M134" i="11"/>
  <c r="H134" i="11"/>
  <c r="E134" i="11"/>
  <c r="N134" i="11" s="1"/>
  <c r="U133" i="11"/>
  <c r="Q133" i="11"/>
  <c r="Q134" i="11" s="1"/>
  <c r="Q121" i="11" s="1"/>
  <c r="N133" i="11"/>
  <c r="M133" i="11"/>
  <c r="I133" i="11"/>
  <c r="L133" i="11" s="1"/>
  <c r="F133" i="11"/>
  <c r="T132" i="11"/>
  <c r="U132" i="11" s="1"/>
  <c r="N132" i="11"/>
  <c r="M132" i="11"/>
  <c r="H132" i="11"/>
  <c r="K132" i="11" s="1"/>
  <c r="F132" i="11"/>
  <c r="P131" i="11"/>
  <c r="P122" i="11" s="1"/>
  <c r="O131" i="11"/>
  <c r="M131" i="11"/>
  <c r="H131" i="11"/>
  <c r="E131" i="11"/>
  <c r="N131" i="11" s="1"/>
  <c r="T130" i="11"/>
  <c r="Q130" i="11"/>
  <c r="Q131" i="11" s="1"/>
  <c r="Q122" i="11" s="1"/>
  <c r="Q16" i="11" s="1"/>
  <c r="Q12" i="11" s="1"/>
  <c r="N130" i="11"/>
  <c r="M130" i="11"/>
  <c r="I130" i="11"/>
  <c r="L130" i="11" s="1"/>
  <c r="F130" i="11"/>
  <c r="T129" i="11"/>
  <c r="U129" i="11" s="1"/>
  <c r="N129" i="11"/>
  <c r="M129" i="11"/>
  <c r="H129" i="11"/>
  <c r="F129" i="11"/>
  <c r="U128" i="11"/>
  <c r="N128" i="11"/>
  <c r="M128" i="11"/>
  <c r="U127" i="11"/>
  <c r="N127" i="11"/>
  <c r="M127" i="11"/>
  <c r="AA126" i="11"/>
  <c r="U126" i="11"/>
  <c r="N126" i="11"/>
  <c r="M126" i="11"/>
  <c r="I126" i="11"/>
  <c r="L126" i="11" s="1"/>
  <c r="T125" i="11"/>
  <c r="U125" i="11" s="1"/>
  <c r="N125" i="11"/>
  <c r="M125" i="11"/>
  <c r="F125" i="11"/>
  <c r="U124" i="11"/>
  <c r="M124" i="11"/>
  <c r="AA123" i="11"/>
  <c r="T123" i="11"/>
  <c r="U123" i="11" s="1"/>
  <c r="U119" i="11" s="1"/>
  <c r="N123" i="11"/>
  <c r="M123" i="11"/>
  <c r="F123" i="11"/>
  <c r="L123" i="11" s="1"/>
  <c r="AO122" i="11"/>
  <c r="AN122" i="11"/>
  <c r="AM122" i="11"/>
  <c r="AL122" i="11"/>
  <c r="AL16" i="11" s="1"/>
  <c r="AL12" i="11" s="1"/>
  <c r="AJ122" i="11"/>
  <c r="AJ16" i="11" s="1"/>
  <c r="AJ12" i="11" s="1"/>
  <c r="AI122" i="11"/>
  <c r="AI16" i="11" s="1"/>
  <c r="AI12" i="11" s="1"/>
  <c r="AH122" i="11"/>
  <c r="AG122" i="11"/>
  <c r="AF122" i="11"/>
  <c r="AE122" i="11"/>
  <c r="AD122" i="11"/>
  <c r="AC122" i="11"/>
  <c r="AC16" i="11" s="1"/>
  <c r="AC12" i="11" s="1"/>
  <c r="AB122" i="11"/>
  <c r="AB16" i="11" s="1"/>
  <c r="AB12" i="11" s="1"/>
  <c r="AA122" i="11"/>
  <c r="AA16" i="11" s="1"/>
  <c r="AA12" i="11" s="1"/>
  <c r="Z122" i="11"/>
  <c r="Z16" i="11" s="1"/>
  <c r="Z12" i="11" s="1"/>
  <c r="Y122" i="11"/>
  <c r="Y16" i="11" s="1"/>
  <c r="Y12" i="11" s="1"/>
  <c r="X122" i="11"/>
  <c r="W122" i="11"/>
  <c r="V122" i="11"/>
  <c r="O122" i="11"/>
  <c r="E122" i="11"/>
  <c r="F122" i="11" s="1"/>
  <c r="AO121" i="11"/>
  <c r="AN121" i="11"/>
  <c r="AM121" i="11"/>
  <c r="AL121" i="11"/>
  <c r="AJ121" i="11"/>
  <c r="AI121" i="11"/>
  <c r="AH121" i="11"/>
  <c r="AG121" i="11"/>
  <c r="AF121" i="11"/>
  <c r="AE121" i="11"/>
  <c r="AE120" i="11" s="1"/>
  <c r="AD121" i="11"/>
  <c r="AC121" i="11"/>
  <c r="AB121" i="11"/>
  <c r="AA121" i="11"/>
  <c r="Z121" i="11"/>
  <c r="Z120" i="11" s="1"/>
  <c r="Y121" i="11"/>
  <c r="X121" i="11"/>
  <c r="W121" i="11"/>
  <c r="W120" i="11" s="1"/>
  <c r="V121" i="11"/>
  <c r="P121" i="11"/>
  <c r="O121" i="11"/>
  <c r="N121" i="11"/>
  <c r="F121" i="11"/>
  <c r="L121" i="11" s="1"/>
  <c r="AO120" i="11"/>
  <c r="AH120" i="11"/>
  <c r="G120" i="11"/>
  <c r="AO119" i="11"/>
  <c r="AN119" i="11"/>
  <c r="AM119" i="11"/>
  <c r="AL119" i="11"/>
  <c r="AJ119" i="11"/>
  <c r="AI119" i="11"/>
  <c r="AH119" i="11"/>
  <c r="AG119" i="11"/>
  <c r="AF119" i="11"/>
  <c r="AE119" i="11"/>
  <c r="AD119" i="11"/>
  <c r="AC119" i="11"/>
  <c r="AB119" i="11"/>
  <c r="Z119" i="11"/>
  <c r="Y119" i="11"/>
  <c r="X119" i="11"/>
  <c r="W119" i="11"/>
  <c r="V119" i="11"/>
  <c r="Q119" i="11"/>
  <c r="P119" i="11"/>
  <c r="O119" i="11"/>
  <c r="J119" i="11"/>
  <c r="E119" i="11"/>
  <c r="H118" i="11"/>
  <c r="T117" i="11"/>
  <c r="T118" i="11" s="1"/>
  <c r="P117" i="11"/>
  <c r="I117" i="11"/>
  <c r="E117" i="11"/>
  <c r="K117" i="11" s="1"/>
  <c r="T116" i="11"/>
  <c r="U116" i="11" s="1"/>
  <c r="N116" i="11"/>
  <c r="I116" i="11"/>
  <c r="F116" i="11"/>
  <c r="H115" i="11"/>
  <c r="K115" i="11" s="1"/>
  <c r="F115" i="11"/>
  <c r="P114" i="11"/>
  <c r="P115" i="11" s="1"/>
  <c r="N114" i="11"/>
  <c r="I114" i="11"/>
  <c r="F114" i="11"/>
  <c r="F113" i="11"/>
  <c r="H112" i="11"/>
  <c r="K112" i="11" s="1"/>
  <c r="F112" i="11"/>
  <c r="P111" i="11"/>
  <c r="P112" i="11" s="1"/>
  <c r="N111" i="11"/>
  <c r="I111" i="11"/>
  <c r="F111" i="11"/>
  <c r="F110" i="11"/>
  <c r="H109" i="11"/>
  <c r="F109" i="11"/>
  <c r="P108" i="11"/>
  <c r="P109" i="11" s="1"/>
  <c r="N108" i="11"/>
  <c r="I108" i="11"/>
  <c r="L108" i="11" s="1"/>
  <c r="F108" i="11"/>
  <c r="T107" i="11"/>
  <c r="T108" i="11" s="1"/>
  <c r="N107" i="11"/>
  <c r="I107" i="11"/>
  <c r="F107" i="11"/>
  <c r="P106" i="11"/>
  <c r="N106" i="11"/>
  <c r="I106" i="11"/>
  <c r="L106" i="11" s="1"/>
  <c r="F106" i="11"/>
  <c r="N105" i="11"/>
  <c r="I105" i="11"/>
  <c r="F105" i="11"/>
  <c r="X104" i="11"/>
  <c r="T104" i="11"/>
  <c r="T105" i="11" s="1"/>
  <c r="U105" i="11" s="1"/>
  <c r="P104" i="11"/>
  <c r="P105" i="11" s="1"/>
  <c r="N104" i="11"/>
  <c r="I104" i="11"/>
  <c r="F104" i="11"/>
  <c r="P103" i="11"/>
  <c r="N103" i="11"/>
  <c r="I103" i="11"/>
  <c r="F103" i="11"/>
  <c r="N102" i="11"/>
  <c r="I102" i="11"/>
  <c r="L102" i="11" s="1"/>
  <c r="F102" i="11"/>
  <c r="X101" i="11"/>
  <c r="T101" i="11"/>
  <c r="U101" i="11" s="1"/>
  <c r="P101" i="11"/>
  <c r="P102" i="11" s="1"/>
  <c r="N101" i="11"/>
  <c r="I101" i="11"/>
  <c r="F101" i="11"/>
  <c r="P100" i="11"/>
  <c r="N100" i="11"/>
  <c r="I100" i="11"/>
  <c r="F100" i="11"/>
  <c r="N99" i="11"/>
  <c r="I99" i="11"/>
  <c r="F99" i="11"/>
  <c r="X98" i="11"/>
  <c r="T98" i="11"/>
  <c r="U98" i="11" s="1"/>
  <c r="P98" i="11"/>
  <c r="P99" i="11" s="1"/>
  <c r="N98" i="11"/>
  <c r="I98" i="11"/>
  <c r="F98" i="11"/>
  <c r="P97" i="11"/>
  <c r="N97" i="11"/>
  <c r="I97" i="11"/>
  <c r="F97" i="11"/>
  <c r="T96" i="11"/>
  <c r="N96" i="11"/>
  <c r="I96" i="11"/>
  <c r="F96" i="11"/>
  <c r="U95" i="11"/>
  <c r="P95" i="11"/>
  <c r="P96" i="11" s="1"/>
  <c r="N95" i="11"/>
  <c r="I95" i="11"/>
  <c r="L95" i="11" s="1"/>
  <c r="F95" i="11"/>
  <c r="X95" i="11"/>
  <c r="P94" i="11"/>
  <c r="N94" i="11"/>
  <c r="I94" i="11"/>
  <c r="F94" i="11"/>
  <c r="T93" i="11"/>
  <c r="N93" i="11"/>
  <c r="I93" i="11"/>
  <c r="F93" i="11"/>
  <c r="Z92" i="11"/>
  <c r="U92" i="11"/>
  <c r="P92" i="11"/>
  <c r="P93" i="11" s="1"/>
  <c r="N92" i="11"/>
  <c r="I92" i="11"/>
  <c r="F92" i="11"/>
  <c r="P91" i="11"/>
  <c r="N91" i="11"/>
  <c r="I91" i="11"/>
  <c r="F91" i="11"/>
  <c r="T90" i="11"/>
  <c r="T91" i="11" s="1"/>
  <c r="U91" i="11" s="1"/>
  <c r="N90" i="11"/>
  <c r="I90" i="11"/>
  <c r="L90" i="11" s="1"/>
  <c r="F90" i="11"/>
  <c r="Z89" i="11"/>
  <c r="U89" i="11"/>
  <c r="P89" i="11"/>
  <c r="P90" i="11" s="1"/>
  <c r="N89" i="11"/>
  <c r="I89" i="11"/>
  <c r="F89" i="11"/>
  <c r="P88" i="11"/>
  <c r="N88" i="11"/>
  <c r="I88" i="11"/>
  <c r="F88" i="11"/>
  <c r="T87" i="11"/>
  <c r="U87" i="11" s="1"/>
  <c r="N87" i="11"/>
  <c r="I87" i="11"/>
  <c r="F87" i="11"/>
  <c r="Z86" i="11"/>
  <c r="U86" i="11"/>
  <c r="P86" i="11"/>
  <c r="P87" i="11" s="1"/>
  <c r="N86" i="11"/>
  <c r="I86" i="11"/>
  <c r="F86" i="11"/>
  <c r="P85" i="11"/>
  <c r="N85" i="11"/>
  <c r="I85" i="11"/>
  <c r="L85" i="11" s="1"/>
  <c r="F85" i="11"/>
  <c r="T84" i="11"/>
  <c r="T85" i="11" s="1"/>
  <c r="U85" i="11" s="1"/>
  <c r="N84" i="11"/>
  <c r="I84" i="11"/>
  <c r="F84" i="11"/>
  <c r="Z83" i="11"/>
  <c r="U83" i="11"/>
  <c r="P83" i="11"/>
  <c r="P84" i="11" s="1"/>
  <c r="N83" i="11"/>
  <c r="I83" i="11"/>
  <c r="F83" i="11"/>
  <c r="P82" i="11"/>
  <c r="N82" i="11"/>
  <c r="I82" i="11"/>
  <c r="F82" i="11"/>
  <c r="T81" i="11"/>
  <c r="N81" i="11"/>
  <c r="I81" i="11"/>
  <c r="F81" i="11"/>
  <c r="Z80" i="11"/>
  <c r="U80" i="11"/>
  <c r="P80" i="11"/>
  <c r="P81" i="11" s="1"/>
  <c r="N80" i="11"/>
  <c r="I80" i="11"/>
  <c r="L80" i="11" s="1"/>
  <c r="F80" i="11"/>
  <c r="P79" i="11"/>
  <c r="N79" i="11"/>
  <c r="I79" i="11"/>
  <c r="F79" i="11"/>
  <c r="T78" i="11"/>
  <c r="T79" i="11" s="1"/>
  <c r="U79" i="11" s="1"/>
  <c r="N78" i="11"/>
  <c r="I78" i="11"/>
  <c r="L78" i="11" s="1"/>
  <c r="F78" i="11"/>
  <c r="Z77" i="11"/>
  <c r="U77" i="11"/>
  <c r="P77" i="11"/>
  <c r="P78" i="11" s="1"/>
  <c r="N77" i="11"/>
  <c r="I77" i="11"/>
  <c r="F77" i="11"/>
  <c r="P76" i="11"/>
  <c r="N76" i="11"/>
  <c r="I76" i="11"/>
  <c r="F76" i="11"/>
  <c r="T75" i="11"/>
  <c r="U75" i="11" s="1"/>
  <c r="N75" i="11"/>
  <c r="I75" i="11"/>
  <c r="F75" i="11"/>
  <c r="X74" i="11"/>
  <c r="T74" i="11"/>
  <c r="U74" i="11" s="1"/>
  <c r="P74" i="11"/>
  <c r="P75" i="11" s="1"/>
  <c r="N74" i="11"/>
  <c r="I74" i="11"/>
  <c r="F74" i="11"/>
  <c r="P73" i="11"/>
  <c r="N73" i="11"/>
  <c r="I73" i="11"/>
  <c r="L73" i="11" s="1"/>
  <c r="F73" i="11"/>
  <c r="T72" i="11"/>
  <c r="N72" i="11"/>
  <c r="I72" i="11"/>
  <c r="F72" i="11"/>
  <c r="X71" i="11"/>
  <c r="T71" i="11"/>
  <c r="U71" i="11" s="1"/>
  <c r="P71" i="11"/>
  <c r="P72" i="11" s="1"/>
  <c r="N71" i="11"/>
  <c r="I71" i="11"/>
  <c r="F71" i="11"/>
  <c r="P70" i="11"/>
  <c r="N70" i="11"/>
  <c r="I70" i="11"/>
  <c r="F70" i="11"/>
  <c r="T69" i="11"/>
  <c r="T70" i="11" s="1"/>
  <c r="U70" i="11" s="1"/>
  <c r="N69" i="11"/>
  <c r="I69" i="11"/>
  <c r="F69" i="11"/>
  <c r="X68" i="11"/>
  <c r="T68" i="11"/>
  <c r="U68" i="11" s="1"/>
  <c r="P68" i="11"/>
  <c r="P69" i="11" s="1"/>
  <c r="N68" i="11"/>
  <c r="I68" i="11"/>
  <c r="L68" i="11" s="1"/>
  <c r="F68" i="11"/>
  <c r="P67" i="11"/>
  <c r="N67" i="11"/>
  <c r="I67" i="11"/>
  <c r="F67" i="11"/>
  <c r="T66" i="11"/>
  <c r="U66" i="11" s="1"/>
  <c r="N66" i="11"/>
  <c r="I66" i="11"/>
  <c r="L66" i="11" s="1"/>
  <c r="F66" i="11"/>
  <c r="X65" i="11"/>
  <c r="T65" i="11"/>
  <c r="U65" i="11" s="1"/>
  <c r="P65" i="11"/>
  <c r="P66" i="11" s="1"/>
  <c r="N65" i="11"/>
  <c r="I65" i="11"/>
  <c r="F65" i="11"/>
  <c r="P64" i="11"/>
  <c r="N64" i="11"/>
  <c r="I64" i="11"/>
  <c r="F64" i="11"/>
  <c r="T63" i="11"/>
  <c r="U63" i="11" s="1"/>
  <c r="N63" i="11"/>
  <c r="I63" i="11"/>
  <c r="F63" i="11"/>
  <c r="X62" i="11"/>
  <c r="T62" i="11"/>
  <c r="U62" i="11" s="1"/>
  <c r="P62" i="11"/>
  <c r="P63" i="11" s="1"/>
  <c r="N62" i="11"/>
  <c r="I62" i="11"/>
  <c r="F62" i="11"/>
  <c r="P61" i="11"/>
  <c r="N61" i="11"/>
  <c r="I61" i="11"/>
  <c r="L61" i="11" s="1"/>
  <c r="F61" i="11"/>
  <c r="T60" i="11"/>
  <c r="U60" i="11" s="1"/>
  <c r="N60" i="11"/>
  <c r="I60" i="11"/>
  <c r="F60" i="11"/>
  <c r="X59" i="11"/>
  <c r="T59" i="11"/>
  <c r="U59" i="11" s="1"/>
  <c r="P59" i="11"/>
  <c r="P60" i="11" s="1"/>
  <c r="N59" i="11"/>
  <c r="I59" i="11"/>
  <c r="F59" i="11"/>
  <c r="P58" i="11"/>
  <c r="N58" i="11"/>
  <c r="I58" i="11"/>
  <c r="F58" i="11"/>
  <c r="T57" i="11"/>
  <c r="U57" i="11" s="1"/>
  <c r="N57" i="11"/>
  <c r="I57" i="11"/>
  <c r="F57" i="11"/>
  <c r="X56" i="11"/>
  <c r="T56" i="11"/>
  <c r="U56" i="11" s="1"/>
  <c r="P56" i="11"/>
  <c r="P57" i="11" s="1"/>
  <c r="N56" i="11"/>
  <c r="I56" i="11"/>
  <c r="L56" i="11" s="1"/>
  <c r="F56" i="11"/>
  <c r="P55" i="11"/>
  <c r="N55" i="11"/>
  <c r="I55" i="11"/>
  <c r="F55" i="11"/>
  <c r="T54" i="11"/>
  <c r="U54" i="11" s="1"/>
  <c r="N54" i="11"/>
  <c r="I54" i="11"/>
  <c r="L54" i="11" s="1"/>
  <c r="F54" i="11"/>
  <c r="X53" i="11"/>
  <c r="T53" i="11"/>
  <c r="U53" i="11" s="1"/>
  <c r="P53" i="11"/>
  <c r="P54" i="11" s="1"/>
  <c r="N53" i="11"/>
  <c r="I53" i="11"/>
  <c r="F53" i="11"/>
  <c r="P52" i="11"/>
  <c r="N52" i="11"/>
  <c r="I52" i="11"/>
  <c r="F52" i="11"/>
  <c r="T51" i="11"/>
  <c r="U51" i="11" s="1"/>
  <c r="N51" i="11"/>
  <c r="I51" i="11"/>
  <c r="F51" i="11"/>
  <c r="X50" i="11"/>
  <c r="T50" i="11"/>
  <c r="U50" i="11" s="1"/>
  <c r="P50" i="11"/>
  <c r="P51" i="11" s="1"/>
  <c r="N50" i="11"/>
  <c r="I50" i="11"/>
  <c r="F50" i="11"/>
  <c r="P49" i="11"/>
  <c r="N49" i="11"/>
  <c r="I49" i="11"/>
  <c r="L49" i="11" s="1"/>
  <c r="F49" i="11"/>
  <c r="T48" i="11"/>
  <c r="U48" i="11" s="1"/>
  <c r="N48" i="11"/>
  <c r="I48" i="11"/>
  <c r="F48" i="11"/>
  <c r="X47" i="11"/>
  <c r="T47" i="11"/>
  <c r="U47" i="11" s="1"/>
  <c r="P47" i="11"/>
  <c r="P48" i="11" s="1"/>
  <c r="N47" i="11"/>
  <c r="I47" i="11"/>
  <c r="F47" i="11"/>
  <c r="P46" i="11"/>
  <c r="P43" i="11" s="1"/>
  <c r="N46" i="11"/>
  <c r="I46" i="11"/>
  <c r="F46" i="11"/>
  <c r="T45" i="11"/>
  <c r="T46" i="11" s="1"/>
  <c r="U46" i="11" s="1"/>
  <c r="N45" i="11"/>
  <c r="I45" i="11"/>
  <c r="F45" i="11"/>
  <c r="AJ44" i="11"/>
  <c r="X44" i="11"/>
  <c r="T44" i="11"/>
  <c r="U44" i="11" s="1"/>
  <c r="P44" i="11"/>
  <c r="P45" i="11" s="1"/>
  <c r="N44" i="11"/>
  <c r="I44" i="11"/>
  <c r="F44" i="11"/>
  <c r="H43" i="11"/>
  <c r="E43" i="11"/>
  <c r="N43" i="11" s="1"/>
  <c r="Q42" i="11"/>
  <c r="Q24" i="11" s="1"/>
  <c r="H42" i="11"/>
  <c r="H24" i="11" s="1"/>
  <c r="E42" i="11"/>
  <c r="N42" i="11" s="1"/>
  <c r="H41" i="11"/>
  <c r="E41" i="11"/>
  <c r="E23" i="11" s="1"/>
  <c r="N23" i="11" s="1"/>
  <c r="N40" i="11"/>
  <c r="I40" i="11"/>
  <c r="F40" i="11"/>
  <c r="T39" i="11"/>
  <c r="T40" i="11" s="1"/>
  <c r="U40" i="11" s="1"/>
  <c r="N39" i="11"/>
  <c r="I39" i="11"/>
  <c r="L39" i="11" s="1"/>
  <c r="F39" i="11"/>
  <c r="U38" i="11"/>
  <c r="N38" i="11"/>
  <c r="I38" i="11"/>
  <c r="F38" i="11"/>
  <c r="N37" i="11"/>
  <c r="I37" i="11"/>
  <c r="F37" i="11"/>
  <c r="T36" i="11"/>
  <c r="N36" i="11"/>
  <c r="I36" i="11"/>
  <c r="F36" i="11"/>
  <c r="U35" i="11"/>
  <c r="N35" i="11"/>
  <c r="I35" i="11"/>
  <c r="F35" i="11"/>
  <c r="N34" i="11"/>
  <c r="I34" i="11"/>
  <c r="F34" i="11"/>
  <c r="T33" i="11"/>
  <c r="T34" i="11" s="1"/>
  <c r="U34" i="11" s="1"/>
  <c r="N33" i="11"/>
  <c r="I33" i="11"/>
  <c r="F33" i="11"/>
  <c r="U32" i="11"/>
  <c r="N32" i="11"/>
  <c r="I32" i="11"/>
  <c r="F32" i="11"/>
  <c r="N31" i="11"/>
  <c r="I31" i="11"/>
  <c r="F31" i="11"/>
  <c r="T30" i="11"/>
  <c r="T31" i="11" s="1"/>
  <c r="U31" i="11" s="1"/>
  <c r="N30" i="11"/>
  <c r="I30" i="11"/>
  <c r="F30" i="11"/>
  <c r="U29" i="11"/>
  <c r="N29" i="11"/>
  <c r="I29" i="11"/>
  <c r="F29" i="11"/>
  <c r="I28" i="11"/>
  <c r="E28" i="11"/>
  <c r="K28" i="11" s="1"/>
  <c r="T27" i="11"/>
  <c r="T28" i="11" s="1"/>
  <c r="U28" i="11" s="1"/>
  <c r="N27" i="11"/>
  <c r="I27" i="11"/>
  <c r="F27" i="11"/>
  <c r="AJ26" i="11"/>
  <c r="T26" i="11"/>
  <c r="U26" i="11" s="1"/>
  <c r="N26" i="11"/>
  <c r="I26" i="11"/>
  <c r="L26" i="11" s="1"/>
  <c r="F26" i="11"/>
  <c r="AO25" i="11"/>
  <c r="AO24" i="11" s="1"/>
  <c r="AN25" i="11"/>
  <c r="AN24" i="11" s="1"/>
  <c r="AM25" i="11"/>
  <c r="AM24" i="11" s="1"/>
  <c r="AL25" i="11"/>
  <c r="AL24" i="11" s="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Q25" i="11"/>
  <c r="O25" i="11"/>
  <c r="H25" i="11"/>
  <c r="E25" i="11"/>
  <c r="N25" i="11" s="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O24" i="11"/>
  <c r="AO23" i="11"/>
  <c r="AN23" i="11"/>
  <c r="AM23" i="11"/>
  <c r="AL23" i="11"/>
  <c r="AI23" i="11"/>
  <c r="AH23" i="11"/>
  <c r="AG23" i="11"/>
  <c r="AF23" i="11"/>
  <c r="AE23" i="11"/>
  <c r="AD23" i="11"/>
  <c r="AC23" i="11"/>
  <c r="AB23" i="11"/>
  <c r="AA23" i="11"/>
  <c r="Z23" i="11"/>
  <c r="Y23" i="11"/>
  <c r="W23" i="11"/>
  <c r="V23" i="11"/>
  <c r="Q23" i="11"/>
  <c r="O23" i="11"/>
  <c r="T22" i="11"/>
  <c r="T19" i="11" s="1"/>
  <c r="N22" i="11"/>
  <c r="I22" i="11"/>
  <c r="F22" i="11"/>
  <c r="F19" i="11" s="1"/>
  <c r="U21" i="11"/>
  <c r="U18" i="11" s="1"/>
  <c r="N21" i="11"/>
  <c r="I21" i="11"/>
  <c r="F21" i="11"/>
  <c r="F18" i="11" s="1"/>
  <c r="U20" i="11"/>
  <c r="U17" i="11" s="1"/>
  <c r="N20" i="11"/>
  <c r="I20" i="11"/>
  <c r="F20" i="11"/>
  <c r="AO19" i="11"/>
  <c r="AN19" i="11"/>
  <c r="AM19" i="11"/>
  <c r="AL19" i="11"/>
  <c r="AL15" i="11" s="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Q19" i="11"/>
  <c r="P19" i="11"/>
  <c r="O19" i="11"/>
  <c r="H19" i="11"/>
  <c r="K19" i="11" s="1"/>
  <c r="E19" i="11"/>
  <c r="N19" i="11" s="1"/>
  <c r="AO18" i="11"/>
  <c r="AN18" i="11"/>
  <c r="AM18" i="11"/>
  <c r="AL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T18" i="11"/>
  <c r="Q18" i="11"/>
  <c r="P18" i="11"/>
  <c r="O18" i="11"/>
  <c r="H18" i="11"/>
  <c r="E18" i="11"/>
  <c r="N18" i="11" s="1"/>
  <c r="AO17" i="11"/>
  <c r="AN17" i="11"/>
  <c r="AM17" i="11"/>
  <c r="AL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T17" i="11"/>
  <c r="Q17" i="11"/>
  <c r="P17" i="11"/>
  <c r="O17" i="11"/>
  <c r="H17" i="11"/>
  <c r="E17" i="11"/>
  <c r="N17" i="11" s="1"/>
  <c r="AO16" i="11"/>
  <c r="AO12" i="11" s="1"/>
  <c r="AN16" i="11"/>
  <c r="AN12" i="11" s="1"/>
  <c r="AM16" i="11"/>
  <c r="AM12" i="11" s="1"/>
  <c r="AH16" i="11"/>
  <c r="AH12" i="11" s="1"/>
  <c r="AG16" i="11"/>
  <c r="AG12" i="11" s="1"/>
  <c r="AF16" i="11"/>
  <c r="AF12" i="11" s="1"/>
  <c r="AE16" i="11"/>
  <c r="AE12" i="11" s="1"/>
  <c r="AD16" i="11"/>
  <c r="AD12" i="11" s="1"/>
  <c r="X16" i="11"/>
  <c r="X12" i="11" s="1"/>
  <c r="W16" i="11"/>
  <c r="W12" i="11" s="1"/>
  <c r="P16" i="11"/>
  <c r="P12" i="11" s="1"/>
  <c r="J8" i="11"/>
  <c r="AH9" i="8"/>
  <c r="AC15" i="8"/>
  <c r="AD15" i="8" s="1"/>
  <c r="AC11" i="8"/>
  <c r="AD409" i="8"/>
  <c r="AD408" i="8"/>
  <c r="AD407" i="8"/>
  <c r="AD406" i="8"/>
  <c r="AD405" i="8"/>
  <c r="AD404" i="8"/>
  <c r="AD403" i="8"/>
  <c r="AD402" i="8"/>
  <c r="AD401" i="8"/>
  <c r="AD400" i="8"/>
  <c r="AD381" i="8"/>
  <c r="AH8" i="8"/>
  <c r="AD380" i="8"/>
  <c r="AD379" i="8"/>
  <c r="AD378" i="8"/>
  <c r="AD377" i="8"/>
  <c r="AD358" i="8"/>
  <c r="AD357" i="8"/>
  <c r="AD356" i="8"/>
  <c r="AD355" i="8"/>
  <c r="AD335" i="8"/>
  <c r="AD334" i="8"/>
  <c r="AD333" i="8"/>
  <c r="AD332" i="8"/>
  <c r="AD331" i="8"/>
  <c r="AD137" i="8"/>
  <c r="AD136" i="8"/>
  <c r="AD135" i="8"/>
  <c r="AD122" i="8"/>
  <c r="AD121" i="8"/>
  <c r="AD119" i="8"/>
  <c r="AD16" i="8"/>
  <c r="AD13" i="8"/>
  <c r="AD12" i="8"/>
  <c r="AD9" i="8"/>
  <c r="AC12" i="8"/>
  <c r="AC122" i="8"/>
  <c r="AF406" i="8"/>
  <c r="AF405" i="8"/>
  <c r="AG409" i="8"/>
  <c r="AG406" i="8" s="1"/>
  <c r="AG408" i="8"/>
  <c r="AG407" i="8"/>
  <c r="AG405" i="8" s="1"/>
  <c r="AC136" i="8"/>
  <c r="AC137" i="8"/>
  <c r="AC408" i="8"/>
  <c r="J135" i="11" l="1"/>
  <c r="K139" i="11"/>
  <c r="K142" i="11"/>
  <c r="O159" i="11"/>
  <c r="K159" i="11"/>
  <c r="K165" i="11"/>
  <c r="O179" i="11"/>
  <c r="K179" i="11"/>
  <c r="L186" i="11"/>
  <c r="L198" i="11"/>
  <c r="I207" i="11"/>
  <c r="L207" i="11" s="1"/>
  <c r="K207" i="11"/>
  <c r="I210" i="11"/>
  <c r="L210" i="11" s="1"/>
  <c r="L209" i="11"/>
  <c r="O213" i="11"/>
  <c r="K213" i="11"/>
  <c r="L226" i="11"/>
  <c r="O230" i="11"/>
  <c r="K230" i="11"/>
  <c r="K235" i="11"/>
  <c r="O246" i="11"/>
  <c r="K262" i="11"/>
  <c r="L264" i="11"/>
  <c r="I275" i="11"/>
  <c r="L275" i="11" s="1"/>
  <c r="K275" i="11"/>
  <c r="F308" i="11"/>
  <c r="L308" i="11" s="1"/>
  <c r="L310" i="11"/>
  <c r="N312" i="11"/>
  <c r="K312" i="11"/>
  <c r="I475" i="11"/>
  <c r="AM475" i="11"/>
  <c r="I19" i="11"/>
  <c r="L19" i="11" s="1"/>
  <c r="L22" i="11"/>
  <c r="AA129" i="11"/>
  <c r="AA119" i="11" s="1"/>
  <c r="AU119" i="11" s="1"/>
  <c r="K129" i="11"/>
  <c r="L37" i="11"/>
  <c r="L97" i="11"/>
  <c r="L51" i="11"/>
  <c r="L58" i="11"/>
  <c r="N117" i="11"/>
  <c r="L144" i="11"/>
  <c r="L232" i="11"/>
  <c r="O284" i="11"/>
  <c r="K284" i="11"/>
  <c r="L29" i="11"/>
  <c r="L31" i="11"/>
  <c r="U90" i="11"/>
  <c r="L99" i="11"/>
  <c r="L103" i="11"/>
  <c r="L21" i="11"/>
  <c r="L38" i="11"/>
  <c r="L50" i="11"/>
  <c r="L55" i="11"/>
  <c r="L62" i="11"/>
  <c r="L67" i="11"/>
  <c r="L74" i="11"/>
  <c r="L79" i="11"/>
  <c r="N109" i="11"/>
  <c r="K109" i="11"/>
  <c r="L91" i="11"/>
  <c r="L96" i="11"/>
  <c r="L98" i="11"/>
  <c r="L105" i="11"/>
  <c r="L116" i="11"/>
  <c r="I118" i="11"/>
  <c r="U138" i="11"/>
  <c r="P168" i="11"/>
  <c r="K168" i="11"/>
  <c r="I193" i="11"/>
  <c r="L193" i="11" s="1"/>
  <c r="L192" i="11"/>
  <c r="O196" i="11"/>
  <c r="K196" i="11"/>
  <c r="O238" i="11"/>
  <c r="K238" i="11"/>
  <c r="F263" i="11"/>
  <c r="T384" i="11"/>
  <c r="U384" i="11" s="1"/>
  <c r="K384" i="11"/>
  <c r="I396" i="11"/>
  <c r="L396" i="11" s="1"/>
  <c r="K396" i="11"/>
  <c r="O477" i="11"/>
  <c r="L40" i="11"/>
  <c r="L86" i="11"/>
  <c r="N112" i="11"/>
  <c r="E16" i="11"/>
  <c r="F16" i="11" s="1"/>
  <c r="K17" i="11"/>
  <c r="L32" i="11"/>
  <c r="L34" i="11"/>
  <c r="L45" i="11"/>
  <c r="L47" i="11"/>
  <c r="L52" i="11"/>
  <c r="L57" i="11"/>
  <c r="L59" i="11"/>
  <c r="L64" i="11"/>
  <c r="L69" i="11"/>
  <c r="L71" i="11"/>
  <c r="L76" i="11"/>
  <c r="L81" i="11"/>
  <c r="L83" i="11"/>
  <c r="L88" i="11"/>
  <c r="L100" i="11"/>
  <c r="P118" i="11"/>
  <c r="P25" i="11" s="1"/>
  <c r="AL120" i="11"/>
  <c r="L148" i="11"/>
  <c r="I149" i="11"/>
  <c r="L150" i="11"/>
  <c r="I153" i="11"/>
  <c r="L153" i="11" s="1"/>
  <c r="L152" i="11"/>
  <c r="T176" i="11"/>
  <c r="O190" i="11"/>
  <c r="K190" i="11"/>
  <c r="T196" i="11"/>
  <c r="U196" i="11" s="1"/>
  <c r="V211" i="11"/>
  <c r="I245" i="11"/>
  <c r="L245" i="11" s="1"/>
  <c r="I266" i="11"/>
  <c r="L266" i="11" s="1"/>
  <c r="K266" i="11"/>
  <c r="O278" i="11"/>
  <c r="K278" i="11"/>
  <c r="N308" i="11"/>
  <c r="K308" i="11"/>
  <c r="N309" i="11"/>
  <c r="K309" i="11"/>
  <c r="N354" i="11"/>
  <c r="K354" i="11"/>
  <c r="Z476" i="11"/>
  <c r="AH477" i="11"/>
  <c r="F124" i="11"/>
  <c r="K124" i="11"/>
  <c r="L33" i="11"/>
  <c r="L53" i="11"/>
  <c r="L63" i="11"/>
  <c r="L77" i="11"/>
  <c r="L82" i="11"/>
  <c r="L89" i="11"/>
  <c r="M119" i="11"/>
  <c r="I138" i="11"/>
  <c r="L138" i="11" s="1"/>
  <c r="L140" i="11"/>
  <c r="K176" i="11"/>
  <c r="L94" i="11"/>
  <c r="I131" i="11"/>
  <c r="L131" i="11" s="1"/>
  <c r="K131" i="11"/>
  <c r="K43" i="11"/>
  <c r="L48" i="11"/>
  <c r="L60" i="11"/>
  <c r="L72" i="11"/>
  <c r="L84" i="11"/>
  <c r="L107" i="11"/>
  <c r="L27" i="11"/>
  <c r="L36" i="11"/>
  <c r="K18" i="11"/>
  <c r="L30" i="11"/>
  <c r="H23" i="11"/>
  <c r="K23" i="11" s="1"/>
  <c r="K41" i="11"/>
  <c r="L44" i="11"/>
  <c r="L93" i="11"/>
  <c r="L104" i="11"/>
  <c r="L111" i="11"/>
  <c r="L114" i="11"/>
  <c r="V120" i="11"/>
  <c r="AD120" i="11"/>
  <c r="AM120" i="11"/>
  <c r="I139" i="11"/>
  <c r="L141" i="11"/>
  <c r="I145" i="11"/>
  <c r="L145" i="11" s="1"/>
  <c r="K145" i="11"/>
  <c r="L158" i="11"/>
  <c r="L164" i="11"/>
  <c r="L178" i="11"/>
  <c r="L185" i="11"/>
  <c r="I213" i="11"/>
  <c r="L213" i="11" s="1"/>
  <c r="L212" i="11"/>
  <c r="O216" i="11"/>
  <c r="K216" i="11"/>
  <c r="L225" i="11"/>
  <c r="L229" i="11"/>
  <c r="K233" i="11"/>
  <c r="K246" i="11"/>
  <c r="K249" i="11"/>
  <c r="I261" i="11"/>
  <c r="L261" i="11" s="1"/>
  <c r="K261" i="11"/>
  <c r="O266" i="11"/>
  <c r="F285" i="11"/>
  <c r="L285" i="11" s="1"/>
  <c r="L287" i="11"/>
  <c r="U308" i="11"/>
  <c r="K331" i="11"/>
  <c r="P387" i="11"/>
  <c r="K387" i="11"/>
  <c r="I399" i="11"/>
  <c r="L399" i="11" s="1"/>
  <c r="K399" i="11"/>
  <c r="L409" i="11"/>
  <c r="AL477" i="11"/>
  <c r="O156" i="11"/>
  <c r="K156" i="11"/>
  <c r="I171" i="11"/>
  <c r="L171" i="11" s="1"/>
  <c r="K171" i="11"/>
  <c r="I182" i="11"/>
  <c r="L182" i="11" s="1"/>
  <c r="K182" i="11"/>
  <c r="I187" i="11"/>
  <c r="K187" i="11"/>
  <c r="P219" i="11"/>
  <c r="K219" i="11"/>
  <c r="T241" i="11"/>
  <c r="U241" i="11" s="1"/>
  <c r="K241" i="11"/>
  <c r="I252" i="11"/>
  <c r="L252" i="11" s="1"/>
  <c r="K252" i="11"/>
  <c r="O269" i="11"/>
  <c r="K269" i="11"/>
  <c r="T281" i="11"/>
  <c r="U281" i="11" s="1"/>
  <c r="K281" i="11"/>
  <c r="F312" i="11"/>
  <c r="L312" i="11" s="1"/>
  <c r="L311" i="11"/>
  <c r="I17" i="11"/>
  <c r="L17" i="11" s="1"/>
  <c r="L20" i="11"/>
  <c r="L35" i="11"/>
  <c r="L92" i="11"/>
  <c r="I190" i="11"/>
  <c r="L190" i="11" s="1"/>
  <c r="L189" i="11"/>
  <c r="O199" i="11"/>
  <c r="K199" i="11"/>
  <c r="O210" i="11"/>
  <c r="K210" i="11"/>
  <c r="T227" i="11"/>
  <c r="U227" i="11" s="1"/>
  <c r="K227" i="11"/>
  <c r="I244" i="11"/>
  <c r="L244" i="11" s="1"/>
  <c r="K244" i="11"/>
  <c r="T390" i="11"/>
  <c r="U390" i="11" s="1"/>
  <c r="K390" i="11"/>
  <c r="L124" i="11"/>
  <c r="K25" i="11"/>
  <c r="K42" i="11"/>
  <c r="L46" i="11"/>
  <c r="L65" i="11"/>
  <c r="L70" i="11"/>
  <c r="L75" i="11"/>
  <c r="L87" i="11"/>
  <c r="L101" i="11"/>
  <c r="L177" i="11"/>
  <c r="K184" i="11"/>
  <c r="O193" i="11"/>
  <c r="K193" i="11"/>
  <c r="L215" i="11"/>
  <c r="I222" i="11"/>
  <c r="L222" i="11" s="1"/>
  <c r="K222" i="11"/>
  <c r="L248" i="11"/>
  <c r="T255" i="11"/>
  <c r="U255" i="11" s="1"/>
  <c r="K255" i="11"/>
  <c r="H358" i="11"/>
  <c r="K358" i="11" s="1"/>
  <c r="L358" i="11"/>
  <c r="I414" i="11"/>
  <c r="L414" i="11" s="1"/>
  <c r="L413" i="11"/>
  <c r="K134" i="11"/>
  <c r="H135" i="11"/>
  <c r="K138" i="11"/>
  <c r="O149" i="11"/>
  <c r="O147" i="11" s="1"/>
  <c r="K149" i="11"/>
  <c r="O153" i="11"/>
  <c r="K153" i="11"/>
  <c r="I156" i="11"/>
  <c r="L156" i="11" s="1"/>
  <c r="L155" i="11"/>
  <c r="I162" i="11"/>
  <c r="L162" i="11" s="1"/>
  <c r="L161" i="11"/>
  <c r="P174" i="11"/>
  <c r="K174" i="11"/>
  <c r="L181" i="11"/>
  <c r="K183" i="11"/>
  <c r="F184" i="11"/>
  <c r="I203" i="11"/>
  <c r="L203" i="11" s="1"/>
  <c r="L205" i="11"/>
  <c r="K234" i="11"/>
  <c r="L236" i="11"/>
  <c r="L240" i="11"/>
  <c r="P476" i="11"/>
  <c r="H475" i="11"/>
  <c r="U475" i="11"/>
  <c r="AC475" i="11"/>
  <c r="I494" i="11"/>
  <c r="K16" i="11"/>
  <c r="H12" i="11"/>
  <c r="I122" i="11"/>
  <c r="L122" i="11" s="1"/>
  <c r="L125" i="11"/>
  <c r="H120" i="11"/>
  <c r="K122" i="11"/>
  <c r="I332" i="11"/>
  <c r="I331" i="11"/>
  <c r="L331" i="11" s="1"/>
  <c r="L333" i="11"/>
  <c r="I405" i="11"/>
  <c r="L407" i="11"/>
  <c r="AC120" i="11"/>
  <c r="F476" i="11"/>
  <c r="T261" i="11"/>
  <c r="U261" i="11" s="1"/>
  <c r="L485" i="11"/>
  <c r="T145" i="11"/>
  <c r="U145" i="11" s="1"/>
  <c r="U27" i="11"/>
  <c r="T55" i="11"/>
  <c r="U55" i="11" s="1"/>
  <c r="U84" i="11"/>
  <c r="T266" i="11"/>
  <c r="U266" i="11" s="1"/>
  <c r="U69" i="11"/>
  <c r="AF120" i="11"/>
  <c r="T238" i="11"/>
  <c r="U238" i="11" s="1"/>
  <c r="I255" i="11"/>
  <c r="L255" i="11" s="1"/>
  <c r="T269" i="11"/>
  <c r="U269" i="11" s="1"/>
  <c r="AL11" i="11"/>
  <c r="AO475" i="11"/>
  <c r="AN120" i="11"/>
  <c r="P120" i="11"/>
  <c r="I196" i="11"/>
  <c r="L196" i="11" s="1"/>
  <c r="I262" i="11"/>
  <c r="L262" i="11" s="1"/>
  <c r="T278" i="11"/>
  <c r="U278" i="11" s="1"/>
  <c r="T99" i="11"/>
  <c r="L497" i="11"/>
  <c r="L495" i="11" s="1"/>
  <c r="U39" i="11"/>
  <c r="M223" i="11"/>
  <c r="U235" i="11"/>
  <c r="I269" i="11"/>
  <c r="L269" i="11" s="1"/>
  <c r="AC476" i="11"/>
  <c r="T121" i="11"/>
  <c r="Q135" i="11"/>
  <c r="Q13" i="11" s="1"/>
  <c r="Q9" i="11" s="1"/>
  <c r="O187" i="11"/>
  <c r="I219" i="11"/>
  <c r="L219" i="11" s="1"/>
  <c r="L486" i="11"/>
  <c r="O261" i="11"/>
  <c r="I263" i="11"/>
  <c r="L263" i="11" s="1"/>
  <c r="I278" i="11"/>
  <c r="L278" i="11" s="1"/>
  <c r="I477" i="11"/>
  <c r="T219" i="11"/>
  <c r="U219" i="11" s="1"/>
  <c r="I241" i="11"/>
  <c r="L241" i="11" s="1"/>
  <c r="L488" i="11"/>
  <c r="AN475" i="11"/>
  <c r="AF477" i="11"/>
  <c r="I120" i="11"/>
  <c r="I16" i="11"/>
  <c r="AL10" i="11"/>
  <c r="F131" i="11"/>
  <c r="I204" i="11"/>
  <c r="L204" i="11" s="1"/>
  <c r="T61" i="11"/>
  <c r="U61" i="11" s="1"/>
  <c r="T88" i="11"/>
  <c r="U88" i="11" s="1"/>
  <c r="U104" i="11"/>
  <c r="X120" i="11"/>
  <c r="U134" i="11"/>
  <c r="U121" i="11" s="1"/>
  <c r="P171" i="11"/>
  <c r="O182" i="11"/>
  <c r="F187" i="11"/>
  <c r="I199" i="11"/>
  <c r="L199" i="11" s="1"/>
  <c r="F224" i="11"/>
  <c r="I230" i="11"/>
  <c r="O252" i="11"/>
  <c r="I281" i="11"/>
  <c r="L281" i="11" s="1"/>
  <c r="P286" i="11"/>
  <c r="W135" i="11"/>
  <c r="AU135" i="11" s="1"/>
  <c r="T476" i="11"/>
  <c r="AH476" i="11"/>
  <c r="V475" i="11"/>
  <c r="AD475" i="11"/>
  <c r="F249" i="11"/>
  <c r="E24" i="11"/>
  <c r="N24" i="11" s="1"/>
  <c r="T52" i="11"/>
  <c r="U52" i="11" s="1"/>
  <c r="T64" i="11"/>
  <c r="U64" i="11" s="1"/>
  <c r="T76" i="11"/>
  <c r="U76" i="11" s="1"/>
  <c r="U107" i="11"/>
  <c r="T139" i="11"/>
  <c r="M146" i="11"/>
  <c r="V157" i="11"/>
  <c r="V146" i="11" s="1"/>
  <c r="I179" i="11"/>
  <c r="T182" i="11"/>
  <c r="U182" i="11" s="1"/>
  <c r="I183" i="11"/>
  <c r="L183" i="11" s="1"/>
  <c r="T204" i="11"/>
  <c r="T224" i="11"/>
  <c r="O227" i="11"/>
  <c r="I224" i="11"/>
  <c r="L224" i="11" s="1"/>
  <c r="T252" i="11"/>
  <c r="U252" i="11" s="1"/>
  <c r="O275" i="11"/>
  <c r="T284" i="11"/>
  <c r="U284" i="11" s="1"/>
  <c r="AC477" i="11"/>
  <c r="K475" i="11"/>
  <c r="AJ475" i="11"/>
  <c r="U30" i="11"/>
  <c r="I129" i="11"/>
  <c r="L129" i="11" s="1"/>
  <c r="H147" i="11"/>
  <c r="K147" i="11" s="1"/>
  <c r="J9" i="11"/>
  <c r="O204" i="11"/>
  <c r="I227" i="11"/>
  <c r="L227" i="11" s="1"/>
  <c r="I246" i="11"/>
  <c r="L246" i="11" s="1"/>
  <c r="U22" i="11"/>
  <c r="U19" i="11" s="1"/>
  <c r="U45" i="11"/>
  <c r="T58" i="11"/>
  <c r="U58" i="11" s="1"/>
  <c r="M138" i="11"/>
  <c r="T147" i="11"/>
  <c r="U146" i="11"/>
  <c r="O207" i="11"/>
  <c r="M203" i="11"/>
  <c r="I216" i="11"/>
  <c r="L216" i="11" s="1"/>
  <c r="T230" i="11"/>
  <c r="U230" i="11" s="1"/>
  <c r="I234" i="11"/>
  <c r="L234" i="11" s="1"/>
  <c r="I238" i="11"/>
  <c r="U245" i="11"/>
  <c r="T275" i="11"/>
  <c r="U275" i="11" s="1"/>
  <c r="U285" i="11"/>
  <c r="I357" i="11"/>
  <c r="I235" i="11"/>
  <c r="L235" i="11" s="1"/>
  <c r="U33" i="11"/>
  <c r="F43" i="11"/>
  <c r="T119" i="11"/>
  <c r="Q120" i="11"/>
  <c r="Y120" i="11"/>
  <c r="AG120" i="11"/>
  <c r="O145" i="11"/>
  <c r="T150" i="11"/>
  <c r="U150" i="11" s="1"/>
  <c r="U175" i="11"/>
  <c r="T199" i="11"/>
  <c r="U199" i="11" s="1"/>
  <c r="I223" i="11"/>
  <c r="L223" i="11" s="1"/>
  <c r="M234" i="11"/>
  <c r="O281" i="11"/>
  <c r="AG477" i="11"/>
  <c r="V477" i="11"/>
  <c r="AD477" i="11"/>
  <c r="AM477" i="11"/>
  <c r="I18" i="11"/>
  <c r="L18" i="11" s="1"/>
  <c r="AB120" i="11"/>
  <c r="AJ120" i="11"/>
  <c r="AL13" i="11"/>
  <c r="AL9" i="11" s="1"/>
  <c r="F139" i="11"/>
  <c r="U139" i="11"/>
  <c r="G135" i="11"/>
  <c r="G9" i="11" s="1"/>
  <c r="AB135" i="11"/>
  <c r="AB13" i="11" s="1"/>
  <c r="AB9" i="11" s="1"/>
  <c r="AJ135" i="11"/>
  <c r="U176" i="11"/>
  <c r="F204" i="11"/>
  <c r="T213" i="11"/>
  <c r="U213" i="11" s="1"/>
  <c r="T216" i="11"/>
  <c r="U216" i="11" s="1"/>
  <c r="U234" i="11"/>
  <c r="M245" i="11"/>
  <c r="O263" i="11"/>
  <c r="M308" i="11"/>
  <c r="K477" i="11"/>
  <c r="U147" i="11"/>
  <c r="AL14" i="11"/>
  <c r="F41" i="11"/>
  <c r="F23" i="11" s="1"/>
  <c r="O139" i="11"/>
  <c r="O224" i="11"/>
  <c r="L477" i="11"/>
  <c r="L475" i="11"/>
  <c r="AN135" i="11"/>
  <c r="AN13" i="11" s="1"/>
  <c r="AN9" i="11" s="1"/>
  <c r="Q136" i="11"/>
  <c r="Q137" i="11" s="1"/>
  <c r="Q15" i="11" s="1"/>
  <c r="Q14" i="11" s="1"/>
  <c r="AD136" i="11"/>
  <c r="AD137" i="11" s="1"/>
  <c r="AD15" i="11" s="1"/>
  <c r="AD14" i="11" s="1"/>
  <c r="AE136" i="11"/>
  <c r="AE137" i="11" s="1"/>
  <c r="AE15" i="11" s="1"/>
  <c r="AE14" i="11" s="1"/>
  <c r="AO136" i="11"/>
  <c r="AO137" i="11" s="1"/>
  <c r="AO15" i="11" s="1"/>
  <c r="AO11" i="11" s="1"/>
  <c r="AO10" i="11" s="1"/>
  <c r="V136" i="11"/>
  <c r="V137" i="11" s="1"/>
  <c r="W136" i="11"/>
  <c r="W137" i="11" s="1"/>
  <c r="W15" i="11" s="1"/>
  <c r="P399" i="11"/>
  <c r="T399" i="11"/>
  <c r="U399" i="11" s="1"/>
  <c r="AE135" i="11"/>
  <c r="AE13" i="11" s="1"/>
  <c r="AE9" i="11" s="1"/>
  <c r="AO135" i="11"/>
  <c r="AO13" i="11" s="1"/>
  <c r="AI136" i="11"/>
  <c r="AI137" i="11" s="1"/>
  <c r="AI15" i="11" s="1"/>
  <c r="AI14" i="11" s="1"/>
  <c r="E135" i="11"/>
  <c r="E13" i="11" s="1"/>
  <c r="F13" i="11" s="1"/>
  <c r="AA136" i="11"/>
  <c r="AA137" i="11" s="1"/>
  <c r="AA15" i="11" s="1"/>
  <c r="AA14" i="11" s="1"/>
  <c r="M331" i="11"/>
  <c r="Z136" i="11"/>
  <c r="Z137" i="11" s="1"/>
  <c r="AH136" i="11"/>
  <c r="AH137" i="11" s="1"/>
  <c r="AH15" i="11" s="1"/>
  <c r="AH11" i="11" s="1"/>
  <c r="AH10" i="11" s="1"/>
  <c r="AN136" i="11"/>
  <c r="AN137" i="11" s="1"/>
  <c r="AN15" i="11" s="1"/>
  <c r="AN14" i="11" s="1"/>
  <c r="AM135" i="11"/>
  <c r="AM13" i="11" s="1"/>
  <c r="AM9" i="11" s="1"/>
  <c r="Z135" i="11"/>
  <c r="Z13" i="11" s="1"/>
  <c r="Z9" i="11" s="1"/>
  <c r="AH135" i="11"/>
  <c r="AH13" i="11" s="1"/>
  <c r="AH9" i="11" s="1"/>
  <c r="X135" i="11"/>
  <c r="AF135" i="11"/>
  <c r="AF13" i="11" s="1"/>
  <c r="AF9" i="11" s="1"/>
  <c r="AC135" i="11"/>
  <c r="AC13" i="11" s="1"/>
  <c r="AD135" i="11"/>
  <c r="AD13" i="11" s="1"/>
  <c r="AD9" i="11" s="1"/>
  <c r="X136" i="11"/>
  <c r="X137" i="11" s="1"/>
  <c r="X15" i="11" s="1"/>
  <c r="X14" i="11" s="1"/>
  <c r="AF136" i="11"/>
  <c r="AF137" i="11" s="1"/>
  <c r="AF15" i="11" s="1"/>
  <c r="AF14" i="11" s="1"/>
  <c r="P135" i="11"/>
  <c r="Y136" i="11"/>
  <c r="Y137" i="11" s="1"/>
  <c r="Y15" i="11" s="1"/>
  <c r="AG136" i="11"/>
  <c r="AG137" i="11" s="1"/>
  <c r="AG15" i="11" s="1"/>
  <c r="AG14" i="11" s="1"/>
  <c r="T387" i="11"/>
  <c r="U387" i="11" s="1"/>
  <c r="P378" i="11"/>
  <c r="AV412" i="11"/>
  <c r="O135" i="11"/>
  <c r="O13" i="11" s="1"/>
  <c r="O9" i="11" s="1"/>
  <c r="U331" i="11"/>
  <c r="Y135" i="11"/>
  <c r="Y13" i="11" s="1"/>
  <c r="Y9" i="11" s="1"/>
  <c r="AG135" i="11"/>
  <c r="AG13" i="11" s="1"/>
  <c r="AG9" i="11" s="1"/>
  <c r="N124" i="11"/>
  <c r="N16" i="11"/>
  <c r="I390" i="11"/>
  <c r="L390" i="11" s="1"/>
  <c r="U377" i="11"/>
  <c r="AA135" i="11"/>
  <c r="AI135" i="11"/>
  <c r="AI13" i="11" s="1"/>
  <c r="AI9" i="11" s="1"/>
  <c r="P390" i="11"/>
  <c r="AC136" i="11"/>
  <c r="AC137" i="11" s="1"/>
  <c r="AC15" i="11" s="1"/>
  <c r="AC14" i="11" s="1"/>
  <c r="AM136" i="11"/>
  <c r="AM137" i="11" s="1"/>
  <c r="AM15" i="11" s="1"/>
  <c r="U355" i="11"/>
  <c r="AB136" i="11"/>
  <c r="AB137" i="11" s="1"/>
  <c r="AB15" i="11" s="1"/>
  <c r="AB14" i="11" s="1"/>
  <c r="AJ136" i="11"/>
  <c r="AJ137" i="11" s="1"/>
  <c r="AJ15" i="11" s="1"/>
  <c r="T355" i="11"/>
  <c r="U354" i="11"/>
  <c r="Z15" i="11"/>
  <c r="Z14" i="11" s="1"/>
  <c r="M354" i="11"/>
  <c r="I406" i="11"/>
  <c r="L406" i="11" s="1"/>
  <c r="M377" i="11"/>
  <c r="N122" i="11"/>
  <c r="E120" i="11"/>
  <c r="N400" i="11"/>
  <c r="N377" i="11"/>
  <c r="U36" i="11"/>
  <c r="T37" i="11"/>
  <c r="U37" i="11" s="1"/>
  <c r="F17" i="11"/>
  <c r="I43" i="11"/>
  <c r="L43" i="11" s="1"/>
  <c r="I41" i="11"/>
  <c r="AU17" i="11"/>
  <c r="AV17" i="11" s="1"/>
  <c r="T94" i="11"/>
  <c r="U94" i="11" s="1"/>
  <c r="U93" i="11"/>
  <c r="H113" i="11"/>
  <c r="K113" i="11" s="1"/>
  <c r="T113" i="11"/>
  <c r="T41" i="11"/>
  <c r="U72" i="11"/>
  <c r="T73" i="11"/>
  <c r="U73" i="11" s="1"/>
  <c r="I42" i="11"/>
  <c r="U108" i="11"/>
  <c r="T109" i="11"/>
  <c r="U109" i="11" s="1"/>
  <c r="P42" i="11"/>
  <c r="P24" i="11" s="1"/>
  <c r="T49" i="11"/>
  <c r="U49" i="11" s="1"/>
  <c r="O120" i="11"/>
  <c r="O16" i="11"/>
  <c r="O12" i="11" s="1"/>
  <c r="F117" i="11"/>
  <c r="L117" i="11" s="1"/>
  <c r="E118" i="11"/>
  <c r="K118" i="11" s="1"/>
  <c r="F28" i="11"/>
  <c r="L28" i="11" s="1"/>
  <c r="F42" i="11"/>
  <c r="F24" i="11" s="1"/>
  <c r="T102" i="11"/>
  <c r="F119" i="11"/>
  <c r="X41" i="11"/>
  <c r="X23" i="11" s="1"/>
  <c r="T97" i="11"/>
  <c r="U97" i="11" s="1"/>
  <c r="U96" i="11"/>
  <c r="AA120" i="11"/>
  <c r="AI120" i="11"/>
  <c r="T67" i="11"/>
  <c r="U67" i="11" s="1"/>
  <c r="T106" i="11"/>
  <c r="U106" i="11" s="1"/>
  <c r="I109" i="11"/>
  <c r="L109" i="11" s="1"/>
  <c r="I112" i="11"/>
  <c r="L112" i="11" s="1"/>
  <c r="T131" i="11"/>
  <c r="U130" i="11"/>
  <c r="N28" i="11"/>
  <c r="N41" i="11"/>
  <c r="T82" i="11"/>
  <c r="U82" i="11" s="1"/>
  <c r="U81" i="11"/>
  <c r="AA95" i="11"/>
  <c r="N115" i="11"/>
  <c r="P41" i="11"/>
  <c r="P23" i="11" s="1"/>
  <c r="U78" i="11"/>
  <c r="I115" i="11"/>
  <c r="L115" i="11" s="1"/>
  <c r="U117" i="11"/>
  <c r="T142" i="11"/>
  <c r="U142" i="11" s="1"/>
  <c r="O142" i="11"/>
  <c r="H119" i="11"/>
  <c r="K119" i="11" s="1"/>
  <c r="I132" i="11"/>
  <c r="L132" i="11" s="1"/>
  <c r="F134" i="11"/>
  <c r="I142" i="11"/>
  <c r="L142" i="11" s="1"/>
  <c r="I168" i="11"/>
  <c r="L168" i="11" s="1"/>
  <c r="I174" i="11"/>
  <c r="L174" i="11" s="1"/>
  <c r="I184" i="11"/>
  <c r="T162" i="11"/>
  <c r="U162" i="11" s="1"/>
  <c r="O162" i="11"/>
  <c r="T165" i="11"/>
  <c r="U165" i="11" s="1"/>
  <c r="O165" i="11"/>
  <c r="U326" i="11"/>
  <c r="U309" i="11" s="1"/>
  <c r="T309" i="11"/>
  <c r="I134" i="11"/>
  <c r="I165" i="11"/>
  <c r="L165" i="11" s="1"/>
  <c r="F176" i="11"/>
  <c r="F179" i="11"/>
  <c r="M183" i="11"/>
  <c r="I176" i="11"/>
  <c r="F147" i="11"/>
  <c r="I146" i="11"/>
  <c r="L146" i="11" s="1"/>
  <c r="T233" i="11"/>
  <c r="U233" i="11" s="1"/>
  <c r="O233" i="11"/>
  <c r="I233" i="11"/>
  <c r="L233" i="11" s="1"/>
  <c r="F230" i="11"/>
  <c r="I159" i="11"/>
  <c r="L159" i="11" s="1"/>
  <c r="U204" i="11"/>
  <c r="O184" i="11"/>
  <c r="T235" i="11"/>
  <c r="I202" i="11"/>
  <c r="L202" i="11" s="1"/>
  <c r="T202" i="11"/>
  <c r="U202" i="11" s="1"/>
  <c r="P202" i="11"/>
  <c r="T222" i="11"/>
  <c r="U222" i="11" s="1"/>
  <c r="P222" i="11"/>
  <c r="T286" i="11"/>
  <c r="U291" i="11"/>
  <c r="U286" i="11" s="1"/>
  <c r="T183" i="11"/>
  <c r="U191" i="11"/>
  <c r="U183" i="11" s="1"/>
  <c r="T193" i="11"/>
  <c r="U193" i="11" s="1"/>
  <c r="T184" i="11"/>
  <c r="F238" i="11"/>
  <c r="F235" i="11"/>
  <c r="T263" i="11"/>
  <c r="U283" i="11"/>
  <c r="U263" i="11" s="1"/>
  <c r="U192" i="11"/>
  <c r="U184" i="11" s="1"/>
  <c r="V203" i="11"/>
  <c r="V135" i="11" s="1"/>
  <c r="V13" i="11" s="1"/>
  <c r="V9" i="11" s="1"/>
  <c r="U224" i="11"/>
  <c r="T211" i="11"/>
  <c r="U262" i="11"/>
  <c r="T272" i="11"/>
  <c r="U272" i="11" s="1"/>
  <c r="O272" i="11"/>
  <c r="I272" i="11"/>
  <c r="L272" i="11" s="1"/>
  <c r="U398" i="11"/>
  <c r="U378" i="11" s="1"/>
  <c r="T378" i="11"/>
  <c r="O241" i="11"/>
  <c r="P309" i="11"/>
  <c r="O249" i="11"/>
  <c r="I249" i="11"/>
  <c r="L249" i="11" s="1"/>
  <c r="T258" i="11"/>
  <c r="U258" i="11" s="1"/>
  <c r="O258" i="11"/>
  <c r="AX290" i="11"/>
  <c r="M285" i="11"/>
  <c r="T244" i="11"/>
  <c r="U244" i="11" s="1"/>
  <c r="P244" i="11"/>
  <c r="T246" i="11"/>
  <c r="U248" i="11"/>
  <c r="U246" i="11" s="1"/>
  <c r="T249" i="11"/>
  <c r="U249" i="11" s="1"/>
  <c r="I258" i="11"/>
  <c r="L258" i="11" s="1"/>
  <c r="M262" i="11"/>
  <c r="I284" i="11"/>
  <c r="L284" i="11" s="1"/>
  <c r="E332" i="11"/>
  <c r="K332" i="11" s="1"/>
  <c r="F334" i="11"/>
  <c r="L334" i="11" s="1"/>
  <c r="P358" i="11"/>
  <c r="O255" i="11"/>
  <c r="U476" i="11"/>
  <c r="U477" i="11"/>
  <c r="N331" i="11"/>
  <c r="N334" i="11"/>
  <c r="T332" i="11"/>
  <c r="I393" i="11"/>
  <c r="L393" i="11" s="1"/>
  <c r="T393" i="11"/>
  <c r="U393" i="11" s="1"/>
  <c r="P393" i="11"/>
  <c r="U332" i="11"/>
  <c r="N401" i="11"/>
  <c r="N405" i="11"/>
  <c r="N406" i="11"/>
  <c r="F408" i="11"/>
  <c r="L408" i="11" s="1"/>
  <c r="K476" i="11"/>
  <c r="V476" i="11"/>
  <c r="AD476" i="11"/>
  <c r="AM476" i="11"/>
  <c r="I384" i="11"/>
  <c r="L384" i="11" s="1"/>
  <c r="P396" i="11"/>
  <c r="L476" i="11"/>
  <c r="W476" i="11"/>
  <c r="AE476" i="11"/>
  <c r="AN476" i="11"/>
  <c r="F355" i="11"/>
  <c r="I387" i="11"/>
  <c r="L387" i="11" s="1"/>
  <c r="T396" i="11"/>
  <c r="U396" i="11" s="1"/>
  <c r="F405" i="11"/>
  <c r="F406" i="11"/>
  <c r="F477" i="11"/>
  <c r="Q477" i="11"/>
  <c r="Q11" i="11" s="1"/>
  <c r="Q10" i="11" s="1"/>
  <c r="AA477" i="11"/>
  <c r="AI477" i="11"/>
  <c r="P384" i="11"/>
  <c r="E475" i="11"/>
  <c r="H413" i="11"/>
  <c r="K413" i="11" s="1"/>
  <c r="AC120" i="8"/>
  <c r="AD120" i="8" s="1"/>
  <c r="I24" i="11" l="1"/>
  <c r="L24" i="11" s="1"/>
  <c r="L42" i="11"/>
  <c r="I23" i="11"/>
  <c r="L23" i="11" s="1"/>
  <c r="L41" i="11"/>
  <c r="AO14" i="11"/>
  <c r="I355" i="11"/>
  <c r="L355" i="11" s="1"/>
  <c r="L357" i="11"/>
  <c r="H357" i="11"/>
  <c r="K357" i="11" s="1"/>
  <c r="L176" i="11"/>
  <c r="E12" i="11"/>
  <c r="AO9" i="11"/>
  <c r="L405" i="11"/>
  <c r="N358" i="11"/>
  <c r="K12" i="11"/>
  <c r="L139" i="11"/>
  <c r="AC9" i="11"/>
  <c r="L238" i="11"/>
  <c r="I147" i="11"/>
  <c r="L147" i="11" s="1"/>
  <c r="L149" i="11"/>
  <c r="U118" i="11"/>
  <c r="K120" i="11"/>
  <c r="L179" i="11"/>
  <c r="L184" i="11"/>
  <c r="L230" i="11"/>
  <c r="L187" i="11"/>
  <c r="L134" i="11"/>
  <c r="K24" i="11"/>
  <c r="I12" i="11"/>
  <c r="L12" i="11" s="1"/>
  <c r="L16" i="11"/>
  <c r="I135" i="11"/>
  <c r="K135" i="11"/>
  <c r="AV119" i="11"/>
  <c r="AA13" i="11"/>
  <c r="AA9" i="11" s="1"/>
  <c r="AU475" i="11"/>
  <c r="AV475" i="11" s="1"/>
  <c r="F25" i="11"/>
  <c r="O136" i="11"/>
  <c r="O137" i="11" s="1"/>
  <c r="O15" i="11" s="1"/>
  <c r="O14" i="11" s="1"/>
  <c r="U99" i="11"/>
  <c r="T100" i="11"/>
  <c r="U100" i="11" s="1"/>
  <c r="W13" i="11"/>
  <c r="F135" i="11"/>
  <c r="W14" i="11"/>
  <c r="W11" i="11"/>
  <c r="W10" i="11" s="1"/>
  <c r="AG11" i="11"/>
  <c r="AG10" i="11" s="1"/>
  <c r="V14" i="11"/>
  <c r="V10" i="11" s="1"/>
  <c r="X11" i="11"/>
  <c r="X10" i="11" s="1"/>
  <c r="P13" i="11"/>
  <c r="P9" i="11" s="1"/>
  <c r="Z11" i="11"/>
  <c r="Z10" i="11" s="1"/>
  <c r="AB11" i="11"/>
  <c r="AB10" i="11" s="1"/>
  <c r="Y11" i="11"/>
  <c r="Y10" i="11" s="1"/>
  <c r="Y14" i="11"/>
  <c r="AH14" i="11"/>
  <c r="AD11" i="11"/>
  <c r="AD10" i="11" s="1"/>
  <c r="AE11" i="11"/>
  <c r="AE10" i="11" s="1"/>
  <c r="AI11" i="11"/>
  <c r="AI10" i="11" s="1"/>
  <c r="AC11" i="11"/>
  <c r="AC10" i="11" s="1"/>
  <c r="AF11" i="11"/>
  <c r="AF10" i="11" s="1"/>
  <c r="M135" i="11"/>
  <c r="AA11" i="11"/>
  <c r="AA10" i="11" s="1"/>
  <c r="H13" i="11"/>
  <c r="H9" i="11" s="1"/>
  <c r="AN11" i="11"/>
  <c r="AN10" i="11" s="1"/>
  <c r="AJ14" i="11"/>
  <c r="AJ11" i="11"/>
  <c r="AJ10" i="11" s="1"/>
  <c r="T136" i="11"/>
  <c r="T137" i="11" s="1"/>
  <c r="N135" i="11"/>
  <c r="F12" i="11"/>
  <c r="N12" i="11"/>
  <c r="F120" i="11"/>
  <c r="L120" i="11" s="1"/>
  <c r="N120" i="11"/>
  <c r="U136" i="11"/>
  <c r="U137" i="11" s="1"/>
  <c r="W9" i="11"/>
  <c r="AU9" i="11" s="1"/>
  <c r="AU13" i="11"/>
  <c r="T203" i="11"/>
  <c r="T135" i="11" s="1"/>
  <c r="U211" i="11"/>
  <c r="U203" i="11" s="1"/>
  <c r="U135" i="11" s="1"/>
  <c r="X13" i="11"/>
  <c r="X9" i="11" s="1"/>
  <c r="T103" i="11"/>
  <c r="U103" i="11" s="1"/>
  <c r="U102" i="11"/>
  <c r="T42" i="11"/>
  <c r="I25" i="11"/>
  <c r="L25" i="11" s="1"/>
  <c r="U131" i="11"/>
  <c r="U122" i="11" s="1"/>
  <c r="T122" i="11"/>
  <c r="AM14" i="11"/>
  <c r="AM11" i="11"/>
  <c r="AM10" i="11" s="1"/>
  <c r="T110" i="11"/>
  <c r="T23" i="11" s="1"/>
  <c r="H110" i="11"/>
  <c r="K110" i="11" s="1"/>
  <c r="N118" i="11"/>
  <c r="F118" i="11"/>
  <c r="L118" i="11" s="1"/>
  <c r="U41" i="11"/>
  <c r="U113" i="11"/>
  <c r="T114" i="11"/>
  <c r="H414" i="11"/>
  <c r="O413" i="11"/>
  <c r="H411" i="11"/>
  <c r="N332" i="11"/>
  <c r="F332" i="11"/>
  <c r="L332" i="11" s="1"/>
  <c r="E136" i="11"/>
  <c r="N119" i="11"/>
  <c r="I119" i="11"/>
  <c r="I113" i="11"/>
  <c r="L113" i="11" s="1"/>
  <c r="AJ113" i="11"/>
  <c r="N113" i="11"/>
  <c r="N475" i="11"/>
  <c r="E9" i="11"/>
  <c r="N357" i="11"/>
  <c r="AE120" i="8"/>
  <c r="AE119" i="8"/>
  <c r="O414" i="11" l="1"/>
  <c r="K414" i="11"/>
  <c r="H355" i="11"/>
  <c r="K411" i="11"/>
  <c r="H136" i="11"/>
  <c r="H137" i="11" s="1"/>
  <c r="P357" i="11"/>
  <c r="P355" i="11" s="1"/>
  <c r="P136" i="11" s="1"/>
  <c r="P137" i="11" s="1"/>
  <c r="P15" i="11" s="1"/>
  <c r="P14" i="11" s="1"/>
  <c r="L135" i="11"/>
  <c r="O11" i="11"/>
  <c r="O10" i="11" s="1"/>
  <c r="N13" i="11"/>
  <c r="K13" i="11"/>
  <c r="I13" i="11"/>
  <c r="L119" i="11"/>
  <c r="T43" i="11"/>
  <c r="U43" i="11" s="1"/>
  <c r="T13" i="11"/>
  <c r="T9" i="11" s="1"/>
  <c r="AV135" i="11"/>
  <c r="P11" i="11"/>
  <c r="P10" i="11" s="1"/>
  <c r="AJ110" i="11"/>
  <c r="AJ23" i="11" s="1"/>
  <c r="N110" i="11"/>
  <c r="I110" i="11"/>
  <c r="L110" i="11" s="1"/>
  <c r="U16" i="11"/>
  <c r="U12" i="11" s="1"/>
  <c r="U120" i="11"/>
  <c r="F9" i="11"/>
  <c r="U110" i="11"/>
  <c r="U23" i="11" s="1"/>
  <c r="U13" i="11" s="1"/>
  <c r="U9" i="11" s="1"/>
  <c r="T111" i="11"/>
  <c r="T24" i="11" s="1"/>
  <c r="T16" i="11"/>
  <c r="T12" i="11" s="1"/>
  <c r="T120" i="11"/>
  <c r="U114" i="11"/>
  <c r="T115" i="11"/>
  <c r="U115" i="11" s="1"/>
  <c r="E137" i="11"/>
  <c r="F136" i="11"/>
  <c r="E15" i="11"/>
  <c r="U42" i="11"/>
  <c r="BW133" i="2"/>
  <c r="AH135" i="8"/>
  <c r="AG335" i="8"/>
  <c r="N355" i="11" l="1"/>
  <c r="K355" i="11"/>
  <c r="N136" i="11"/>
  <c r="K136" i="11"/>
  <c r="I9" i="11"/>
  <c r="L9" i="11" s="1"/>
  <c r="L13" i="11"/>
  <c r="F137" i="11"/>
  <c r="I136" i="11"/>
  <c r="AJ13" i="11"/>
  <c r="AJ9" i="11" s="1"/>
  <c r="AU23" i="11"/>
  <c r="AV23" i="11" s="1"/>
  <c r="U111" i="11"/>
  <c r="U24" i="11" s="1"/>
  <c r="T112" i="11"/>
  <c r="E11" i="11"/>
  <c r="E14" i="11"/>
  <c r="F15" i="11"/>
  <c r="AC406" i="8"/>
  <c r="AI406" i="8" s="1"/>
  <c r="AC405" i="8"/>
  <c r="AI405" i="8" s="1"/>
  <c r="AC400" i="8"/>
  <c r="AL400" i="8" s="1"/>
  <c r="AC401" i="8"/>
  <c r="AL401" i="8" s="1"/>
  <c r="AJ409" i="8"/>
  <c r="AJ407" i="8"/>
  <c r="AI408" i="8"/>
  <c r="AK401" i="8"/>
  <c r="AI402" i="8"/>
  <c r="AK402" i="8"/>
  <c r="AL402" i="8"/>
  <c r="AK403" i="8"/>
  <c r="AI404" i="8"/>
  <c r="AJ404" i="8"/>
  <c r="AK404" i="8"/>
  <c r="AL404" i="8"/>
  <c r="AK405" i="8"/>
  <c r="AK406" i="8"/>
  <c r="AI407" i="8"/>
  <c r="AK407" i="8"/>
  <c r="AL407" i="8"/>
  <c r="AK408" i="8"/>
  <c r="AI409" i="8"/>
  <c r="AK409" i="8"/>
  <c r="AL409" i="8"/>
  <c r="AL410" i="8"/>
  <c r="AL411" i="8"/>
  <c r="AK400" i="8"/>
  <c r="AJ382" i="8"/>
  <c r="AK382" i="8"/>
  <c r="AL382" i="8"/>
  <c r="AJ383" i="8"/>
  <c r="AJ384" i="8" s="1"/>
  <c r="AL383" i="8"/>
  <c r="AI384" i="8"/>
  <c r="AL384" i="8"/>
  <c r="AJ385" i="8"/>
  <c r="AK385" i="8"/>
  <c r="AL385" i="8"/>
  <c r="AJ386" i="8"/>
  <c r="AJ387" i="8" s="1"/>
  <c r="AL386" i="8"/>
  <c r="AI387" i="8"/>
  <c r="AL387" i="8"/>
  <c r="AJ388" i="8"/>
  <c r="AK388" i="8"/>
  <c r="AL388" i="8"/>
  <c r="AJ389" i="8"/>
  <c r="AJ390" i="8" s="1"/>
  <c r="AL389" i="8"/>
  <c r="AI390" i="8"/>
  <c r="AL390" i="8"/>
  <c r="AJ391" i="8"/>
  <c r="AK391" i="8"/>
  <c r="AL391" i="8"/>
  <c r="AJ392" i="8"/>
  <c r="AJ393" i="8" s="1"/>
  <c r="AL392" i="8"/>
  <c r="AI393" i="8"/>
  <c r="AL393" i="8"/>
  <c r="AJ394" i="8"/>
  <c r="AK394" i="8"/>
  <c r="AL394" i="8"/>
  <c r="AJ395" i="8"/>
  <c r="AJ396" i="8" s="1"/>
  <c r="AL395" i="8"/>
  <c r="AI396" i="8"/>
  <c r="AL396" i="8"/>
  <c r="AJ397" i="8"/>
  <c r="AK397" i="8"/>
  <c r="AL397" i="8"/>
  <c r="AJ398" i="8"/>
  <c r="AJ399" i="8" s="1"/>
  <c r="AL398" i="8"/>
  <c r="AI399" i="8"/>
  <c r="AL399" i="8"/>
  <c r="AI412" i="8"/>
  <c r="AJ412" i="8" s="1"/>
  <c r="AK412" i="8"/>
  <c r="AL412" i="8"/>
  <c r="AI413" i="8"/>
  <c r="AJ413" i="8"/>
  <c r="AL413" i="8"/>
  <c r="AI414" i="8"/>
  <c r="AJ414" i="8"/>
  <c r="AL414" i="8"/>
  <c r="AC403" i="8"/>
  <c r="AI403" i="8" s="1"/>
  <c r="AJ403" i="8"/>
  <c r="AJ402" i="8"/>
  <c r="P410" i="8"/>
  <c r="T410" i="8"/>
  <c r="U410" i="8"/>
  <c r="V410" i="8"/>
  <c r="W410" i="8"/>
  <c r="Y410" i="8"/>
  <c r="T411" i="8"/>
  <c r="U411" i="8"/>
  <c r="W411" i="8"/>
  <c r="N412" i="8"/>
  <c r="N410" i="8" s="1"/>
  <c r="Q412" i="8"/>
  <c r="Q413" i="8" s="1"/>
  <c r="X412" i="8"/>
  <c r="X410" i="8" s="1"/>
  <c r="Z412" i="8"/>
  <c r="Z410" i="8" s="1"/>
  <c r="AB412" i="8"/>
  <c r="AB410" i="8" s="1"/>
  <c r="AD412" i="8"/>
  <c r="X413" i="8"/>
  <c r="AA413" i="8" s="1"/>
  <c r="AA411" i="8" s="1"/>
  <c r="Z413" i="8"/>
  <c r="Z411" i="8" s="1"/>
  <c r="AD413" i="8"/>
  <c r="AG413" i="8"/>
  <c r="AG411" i="8" s="1"/>
  <c r="W414" i="8"/>
  <c r="X414" i="8" s="1"/>
  <c r="AA414" i="8" s="1"/>
  <c r="Z414" i="8"/>
  <c r="AD414" i="8"/>
  <c r="H15" i="11" l="1"/>
  <c r="H14" i="11" s="1"/>
  <c r="K137" i="11"/>
  <c r="I137" i="11"/>
  <c r="L136" i="11"/>
  <c r="F14" i="11"/>
  <c r="AV13" i="11"/>
  <c r="AV9" i="11"/>
  <c r="F11" i="11"/>
  <c r="E10" i="11"/>
  <c r="U112" i="11"/>
  <c r="U25" i="11" s="1"/>
  <c r="U15" i="11" s="1"/>
  <c r="T25" i="11"/>
  <c r="T15" i="11" s="1"/>
  <c r="N137" i="11"/>
  <c r="AJ405" i="8"/>
  <c r="AL405" i="8"/>
  <c r="AJ406" i="8"/>
  <c r="AJ400" i="8"/>
  <c r="AI400" i="8"/>
  <c r="AJ401" i="8"/>
  <c r="AL403" i="8"/>
  <c r="AL406" i="8"/>
  <c r="AI401" i="8"/>
  <c r="AJ408" i="8"/>
  <c r="AL408" i="8"/>
  <c r="AF413" i="8"/>
  <c r="AF411" i="8" s="1"/>
  <c r="X411" i="8"/>
  <c r="AG414" i="8"/>
  <c r="O413" i="8"/>
  <c r="O411" i="8" s="1"/>
  <c r="Q411" i="8"/>
  <c r="P413" i="8"/>
  <c r="Q414" i="8"/>
  <c r="Q410" i="8"/>
  <c r="AF414" i="8"/>
  <c r="O412" i="8"/>
  <c r="O410" i="8" s="1"/>
  <c r="AA412" i="8"/>
  <c r="AA410" i="8" s="1"/>
  <c r="H11" i="11" l="1"/>
  <c r="K11" i="11" s="1"/>
  <c r="N14" i="11"/>
  <c r="K14" i="11"/>
  <c r="I15" i="11"/>
  <c r="L137" i="11"/>
  <c r="N15" i="11"/>
  <c r="K15" i="11"/>
  <c r="T14" i="11"/>
  <c r="T11" i="11"/>
  <c r="T10" i="11" s="1"/>
  <c r="U11" i="11"/>
  <c r="U10" i="11" s="1"/>
  <c r="U14" i="11"/>
  <c r="F10" i="11"/>
  <c r="O414" i="8"/>
  <c r="P414" i="8"/>
  <c r="N414" i="8" s="1"/>
  <c r="P411" i="8"/>
  <c r="N413" i="8"/>
  <c r="N411" i="8" s="1"/>
  <c r="H10" i="11" l="1"/>
  <c r="K10" i="11" s="1"/>
  <c r="N11" i="11"/>
  <c r="L15" i="11"/>
  <c r="I11" i="11"/>
  <c r="I14" i="11"/>
  <c r="L14" i="11" s="1"/>
  <c r="AD490" i="10"/>
  <c r="AE489" i="10"/>
  <c r="AE491" i="10" s="1"/>
  <c r="AS486" i="10"/>
  <c r="AR486" i="10"/>
  <c r="AL486" i="10"/>
  <c r="AI486" i="10"/>
  <c r="AI484" i="10" s="1"/>
  <c r="AG486" i="10"/>
  <c r="AG484" i="10" s="1"/>
  <c r="AD486" i="10"/>
  <c r="AD484" i="10" s="1"/>
  <c r="Z486" i="10"/>
  <c r="X486" i="10"/>
  <c r="U486" i="10"/>
  <c r="Q486" i="10"/>
  <c r="O486" i="10"/>
  <c r="O484" i="10" s="1"/>
  <c r="N486" i="10"/>
  <c r="J486" i="10"/>
  <c r="I486" i="10"/>
  <c r="F486" i="10"/>
  <c r="F484" i="10" s="1"/>
  <c r="E486" i="10"/>
  <c r="BH485" i="10"/>
  <c r="BH483" i="10" s="1"/>
  <c r="AS485" i="10"/>
  <c r="AL485" i="10"/>
  <c r="AI485" i="10"/>
  <c r="AG485" i="10"/>
  <c r="AD485" i="10"/>
  <c r="AJ485" i="10" s="1"/>
  <c r="AJ483" i="10" s="1"/>
  <c r="AJ464" i="10" s="1"/>
  <c r="Z485" i="10"/>
  <c r="Z483" i="10" s="1"/>
  <c r="X485" i="10"/>
  <c r="U485" i="10"/>
  <c r="Q485" i="10"/>
  <c r="O485" i="10"/>
  <c r="N485" i="10"/>
  <c r="J485" i="10"/>
  <c r="F485" i="10"/>
  <c r="BM484" i="10"/>
  <c r="BM466" i="10" s="1"/>
  <c r="BL484" i="10"/>
  <c r="BK484" i="10"/>
  <c r="BJ484" i="10"/>
  <c r="BH484" i="10"/>
  <c r="BG484" i="10"/>
  <c r="BF484" i="10"/>
  <c r="BE484" i="10"/>
  <c r="BD484" i="10"/>
  <c r="BD466" i="10" s="1"/>
  <c r="BC484" i="10"/>
  <c r="BB484" i="10"/>
  <c r="BB465" i="10" s="1"/>
  <c r="BA484" i="10"/>
  <c r="AZ484" i="10"/>
  <c r="AY484" i="10"/>
  <c r="AX484" i="10"/>
  <c r="AW484" i="10"/>
  <c r="AV484" i="10"/>
  <c r="AV466" i="10" s="1"/>
  <c r="AU484" i="10"/>
  <c r="AT484" i="10"/>
  <c r="AS484" i="10"/>
  <c r="AR484" i="10"/>
  <c r="AO484" i="10"/>
  <c r="AN484" i="10"/>
  <c r="AM484" i="10"/>
  <c r="AK484" i="10"/>
  <c r="AH484" i="10"/>
  <c r="AF484" i="10"/>
  <c r="AF465" i="10" s="1"/>
  <c r="AC484" i="10"/>
  <c r="AC465" i="10" s="1"/>
  <c r="Z484" i="10"/>
  <c r="X484" i="10"/>
  <c r="W484" i="10"/>
  <c r="T484" i="10"/>
  <c r="T465" i="10" s="1"/>
  <c r="Q484" i="10"/>
  <c r="P484" i="10"/>
  <c r="P465" i="10" s="1"/>
  <c r="N484" i="10"/>
  <c r="J484" i="10"/>
  <c r="J466" i="10" s="1"/>
  <c r="I484" i="10"/>
  <c r="E484" i="10"/>
  <c r="BM483" i="10"/>
  <c r="BL483" i="10"/>
  <c r="BK483" i="10"/>
  <c r="BJ483" i="10"/>
  <c r="BG483" i="10"/>
  <c r="BF483" i="10"/>
  <c r="BE483" i="10"/>
  <c r="BD483" i="10"/>
  <c r="BC483" i="10"/>
  <c r="BB483" i="10"/>
  <c r="BA483" i="10"/>
  <c r="AZ483" i="10"/>
  <c r="AY483" i="10"/>
  <c r="AX483" i="10"/>
  <c r="AW483" i="10"/>
  <c r="AV483" i="10"/>
  <c r="AU483" i="10"/>
  <c r="AT483" i="10"/>
  <c r="AS483" i="10"/>
  <c r="AR483" i="10"/>
  <c r="AO483" i="10"/>
  <c r="AN483" i="10"/>
  <c r="AM483" i="10"/>
  <c r="AK483" i="10"/>
  <c r="AI483" i="10"/>
  <c r="AH483" i="10"/>
  <c r="AG483" i="10"/>
  <c r="AF483" i="10"/>
  <c r="AD483" i="10"/>
  <c r="AD464" i="10" s="1"/>
  <c r="AC483" i="10"/>
  <c r="AL483" i="10" s="1"/>
  <c r="X483" i="10"/>
  <c r="X464" i="10" s="1"/>
  <c r="W483" i="10"/>
  <c r="T483" i="10"/>
  <c r="Q483" i="10"/>
  <c r="P483" i="10"/>
  <c r="O483" i="10"/>
  <c r="O464" i="10" s="1"/>
  <c r="N483" i="10"/>
  <c r="J483" i="10"/>
  <c r="J464" i="10" s="1"/>
  <c r="I483" i="10"/>
  <c r="I464" i="10" s="1"/>
  <c r="F483" i="10"/>
  <c r="E483" i="10"/>
  <c r="AS482" i="10"/>
  <c r="AR482" i="10"/>
  <c r="AL482" i="10"/>
  <c r="AI482" i="10"/>
  <c r="AG482" i="10"/>
  <c r="AJ482" i="10" s="1"/>
  <c r="Z482" i="10"/>
  <c r="X482" i="10"/>
  <c r="AA482" i="10" s="1"/>
  <c r="U482" i="10"/>
  <c r="Q482" i="10"/>
  <c r="P482" i="10"/>
  <c r="O482" i="10"/>
  <c r="N482" i="10"/>
  <c r="AL481" i="10"/>
  <c r="AJ481" i="10"/>
  <c r="AI481" i="10"/>
  <c r="AG481" i="10"/>
  <c r="AA481" i="10"/>
  <c r="Z481" i="10"/>
  <c r="AR481" i="10" s="1"/>
  <c r="AS481" i="10" s="1"/>
  <c r="X481" i="10"/>
  <c r="U481" i="10"/>
  <c r="Q481" i="10"/>
  <c r="N481" i="10"/>
  <c r="O481" i="10" s="1"/>
  <c r="AL480" i="10"/>
  <c r="AI480" i="10"/>
  <c r="AG480" i="10"/>
  <c r="AJ480" i="10" s="1"/>
  <c r="Z480" i="10"/>
  <c r="AR480" i="10" s="1"/>
  <c r="AS480" i="10" s="1"/>
  <c r="X480" i="10"/>
  <c r="U480" i="10"/>
  <c r="AA480" i="10" s="1"/>
  <c r="Q480" i="10"/>
  <c r="P480" i="10"/>
  <c r="N480" i="10"/>
  <c r="O480" i="10" s="1"/>
  <c r="AR479" i="10"/>
  <c r="AS479" i="10" s="1"/>
  <c r="AL479" i="10"/>
  <c r="AJ479" i="10"/>
  <c r="AI479" i="10"/>
  <c r="AG479" i="10"/>
  <c r="Z479" i="10"/>
  <c r="X479" i="10"/>
  <c r="U479" i="10"/>
  <c r="AA479" i="10" s="1"/>
  <c r="Q479" i="10"/>
  <c r="O479" i="10"/>
  <c r="N479" i="10"/>
  <c r="AL478" i="10"/>
  <c r="AI478" i="10"/>
  <c r="AG478" i="10"/>
  <c r="AJ478" i="10" s="1"/>
  <c r="AA478" i="10"/>
  <c r="Z478" i="10"/>
  <c r="X478" i="10"/>
  <c r="U478" i="10"/>
  <c r="Q478" i="10"/>
  <c r="P478" i="10"/>
  <c r="AR478" i="10" s="1"/>
  <c r="AS478" i="10" s="1"/>
  <c r="O478" i="10"/>
  <c r="N478" i="10"/>
  <c r="BH477" i="10"/>
  <c r="AS477" i="10"/>
  <c r="AL477" i="10"/>
  <c r="AI477" i="10"/>
  <c r="AG477" i="10"/>
  <c r="AJ477" i="10" s="1"/>
  <c r="AD477" i="10"/>
  <c r="Z477" i="10"/>
  <c r="U477" i="10"/>
  <c r="AA477" i="10" s="1"/>
  <c r="Q477" i="10"/>
  <c r="N477" i="10"/>
  <c r="O477" i="10" s="1"/>
  <c r="AL476" i="10"/>
  <c r="AJ476" i="10"/>
  <c r="AI476" i="10"/>
  <c r="AG476" i="10"/>
  <c r="Z476" i="10"/>
  <c r="X476" i="10"/>
  <c r="U476" i="10"/>
  <c r="AA476" i="10" s="1"/>
  <c r="P476" i="10"/>
  <c r="AS475" i="10"/>
  <c r="AL475" i="10"/>
  <c r="AI475" i="10"/>
  <c r="BH475" i="10" s="1"/>
  <c r="AG475" i="10"/>
  <c r="AJ475" i="10" s="1"/>
  <c r="AD475" i="10"/>
  <c r="Z475" i="10"/>
  <c r="X475" i="10"/>
  <c r="AA475" i="10" s="1"/>
  <c r="U475" i="10"/>
  <c r="Q475" i="10"/>
  <c r="N475" i="10"/>
  <c r="O475" i="10" s="1"/>
  <c r="AS474" i="10"/>
  <c r="AL474" i="10"/>
  <c r="AI474" i="10"/>
  <c r="AG474" i="10"/>
  <c r="AD474" i="10"/>
  <c r="Z474" i="10"/>
  <c r="X474" i="10"/>
  <c r="U474" i="10"/>
  <c r="AA474" i="10" s="1"/>
  <c r="P474" i="10"/>
  <c r="Q474" i="10" s="1"/>
  <c r="N474" i="10"/>
  <c r="O474" i="10" s="1"/>
  <c r="AR473" i="10"/>
  <c r="AS473" i="10" s="1"/>
  <c r="AL473" i="10"/>
  <c r="AJ473" i="10"/>
  <c r="AI473" i="10"/>
  <c r="Z473" i="10"/>
  <c r="X473" i="10"/>
  <c r="AA473" i="10" s="1"/>
  <c r="U473" i="10"/>
  <c r="Q473" i="10"/>
  <c r="O473" i="10"/>
  <c r="N473" i="10"/>
  <c r="BM468" i="10"/>
  <c r="BL468" i="10"/>
  <c r="BL466" i="10" s="1"/>
  <c r="BK468" i="10"/>
  <c r="BK466" i="10" s="1"/>
  <c r="BJ468" i="10"/>
  <c r="BH468" i="10"/>
  <c r="BG468" i="10"/>
  <c r="BG465" i="10" s="1"/>
  <c r="BF468" i="10"/>
  <c r="BF466" i="10" s="1"/>
  <c r="BE468" i="10"/>
  <c r="BE465" i="10" s="1"/>
  <c r="BD468" i="10"/>
  <c r="BC468" i="10"/>
  <c r="BC466" i="10" s="1"/>
  <c r="BB468" i="10"/>
  <c r="BB466" i="10" s="1"/>
  <c r="BA468" i="10"/>
  <c r="AZ468" i="10"/>
  <c r="AY468" i="10"/>
  <c r="AY465" i="10" s="1"/>
  <c r="AX468" i="10"/>
  <c r="AX466" i="10" s="1"/>
  <c r="AW468" i="10"/>
  <c r="AW465" i="10" s="1"/>
  <c r="AV468" i="10"/>
  <c r="AU468" i="10"/>
  <c r="AU466" i="10" s="1"/>
  <c r="AT468" i="10"/>
  <c r="AT466" i="10" s="1"/>
  <c r="AS468" i="10"/>
  <c r="AR468" i="10"/>
  <c r="AO468" i="10"/>
  <c r="AO465" i="10" s="1"/>
  <c r="AN468" i="10"/>
  <c r="AN466" i="10" s="1"/>
  <c r="AM468" i="10"/>
  <c r="AM465" i="10" s="1"/>
  <c r="AJ468" i="10"/>
  <c r="AI468" i="10"/>
  <c r="AI466" i="10" s="1"/>
  <c r="AG468" i="10"/>
  <c r="AF468" i="10"/>
  <c r="AD468" i="10"/>
  <c r="AC468" i="10"/>
  <c r="AL468" i="10" s="1"/>
  <c r="AA468" i="10"/>
  <c r="Z468" i="10"/>
  <c r="X468" i="10"/>
  <c r="X466" i="10" s="1"/>
  <c r="W468" i="10"/>
  <c r="W466" i="10" s="1"/>
  <c r="U468" i="10"/>
  <c r="T468" i="10"/>
  <c r="R468" i="10"/>
  <c r="Q468" i="10"/>
  <c r="Q465" i="10" s="1"/>
  <c r="P468" i="10"/>
  <c r="P466" i="10" s="1"/>
  <c r="O468" i="10"/>
  <c r="N468" i="10"/>
  <c r="J468" i="10"/>
  <c r="I468" i="10"/>
  <c r="I466" i="10" s="1"/>
  <c r="H468" i="10"/>
  <c r="F468" i="10"/>
  <c r="E468" i="10"/>
  <c r="E465" i="10" s="1"/>
  <c r="BM467" i="10"/>
  <c r="BM464" i="10" s="1"/>
  <c r="BL467" i="10"/>
  <c r="BK467" i="10"/>
  <c r="BK464" i="10" s="1"/>
  <c r="BJ467" i="10"/>
  <c r="BH467" i="10"/>
  <c r="BH464" i="10" s="1"/>
  <c r="BG467" i="10"/>
  <c r="BF467" i="10"/>
  <c r="BF464" i="10" s="1"/>
  <c r="BE467" i="10"/>
  <c r="BD467" i="10"/>
  <c r="BD464" i="10" s="1"/>
  <c r="BC467" i="10"/>
  <c r="BB467" i="10"/>
  <c r="BB464" i="10" s="1"/>
  <c r="BA467" i="10"/>
  <c r="AZ467" i="10"/>
  <c r="AZ464" i="10" s="1"/>
  <c r="AY467" i="10"/>
  <c r="AX467" i="10"/>
  <c r="AX464" i="10" s="1"/>
  <c r="AW467" i="10"/>
  <c r="AV467" i="10"/>
  <c r="AV464" i="10" s="1"/>
  <c r="AU467" i="10"/>
  <c r="AT467" i="10"/>
  <c r="AT464" i="10" s="1"/>
  <c r="AS467" i="10"/>
  <c r="AR467" i="10"/>
  <c r="AR464" i="10" s="1"/>
  <c r="AO467" i="10"/>
  <c r="AN467" i="10"/>
  <c r="AN464" i="10" s="1"/>
  <c r="AM467" i="10"/>
  <c r="AJ467" i="10"/>
  <c r="AI467" i="10"/>
  <c r="AI464" i="10" s="1"/>
  <c r="AG467" i="10"/>
  <c r="AF467" i="10"/>
  <c r="AF464" i="10" s="1"/>
  <c r="AD467" i="10"/>
  <c r="AC467" i="10"/>
  <c r="AA467" i="10"/>
  <c r="Z467" i="10"/>
  <c r="Z464" i="10" s="1"/>
  <c r="X467" i="10"/>
  <c r="W467" i="10"/>
  <c r="W464" i="10" s="1"/>
  <c r="U467" i="10"/>
  <c r="T467" i="10"/>
  <c r="T464" i="10" s="1"/>
  <c r="R467" i="10"/>
  <c r="Q467" i="10"/>
  <c r="Q464" i="10" s="1"/>
  <c r="P467" i="10"/>
  <c r="P464" i="10" s="1"/>
  <c r="O467" i="10"/>
  <c r="N467" i="10"/>
  <c r="J467" i="10"/>
  <c r="I467" i="10"/>
  <c r="H467" i="10"/>
  <c r="F467" i="10"/>
  <c r="E467" i="10"/>
  <c r="E464" i="10" s="1"/>
  <c r="BH466" i="10"/>
  <c r="BG466" i="10"/>
  <c r="BE466" i="10"/>
  <c r="AZ466" i="10"/>
  <c r="AY466" i="10"/>
  <c r="AW466" i="10"/>
  <c r="AR466" i="10"/>
  <c r="AM466" i="10"/>
  <c r="Q466" i="10"/>
  <c r="BM465" i="10"/>
  <c r="BK465" i="10"/>
  <c r="BH465" i="10"/>
  <c r="BF465" i="10"/>
  <c r="BD465" i="10"/>
  <c r="AZ465" i="10"/>
  <c r="AX465" i="10"/>
  <c r="AV465" i="10"/>
  <c r="AT465" i="10"/>
  <c r="AR465" i="10"/>
  <c r="AN465" i="10"/>
  <c r="AL465" i="10"/>
  <c r="AI465" i="10"/>
  <c r="W465" i="10"/>
  <c r="BL464" i="10"/>
  <c r="BJ464" i="10"/>
  <c r="BG464" i="10"/>
  <c r="BE464" i="10"/>
  <c r="BC464" i="10"/>
  <c r="BA464" i="10"/>
  <c r="AY464" i="10"/>
  <c r="AW464" i="10"/>
  <c r="AU464" i="10"/>
  <c r="AS464" i="10"/>
  <c r="AO464" i="10"/>
  <c r="AM464" i="10"/>
  <c r="AG464" i="10"/>
  <c r="N464" i="10"/>
  <c r="F464" i="10"/>
  <c r="BT430" i="10"/>
  <c r="BS430" i="10"/>
  <c r="AS404" i="10"/>
  <c r="AL404" i="10"/>
  <c r="Z404" i="10"/>
  <c r="X404" i="10"/>
  <c r="AA404" i="10" s="1"/>
  <c r="W404" i="10"/>
  <c r="AS403" i="10"/>
  <c r="AL403" i="10"/>
  <c r="AG403" i="10"/>
  <c r="AG404" i="10" s="1"/>
  <c r="AD403" i="10"/>
  <c r="AD404" i="10" s="1"/>
  <c r="Z403" i="10"/>
  <c r="X403" i="10"/>
  <c r="BS402" i="10"/>
  <c r="BT402" i="10" s="1"/>
  <c r="AS402" i="10"/>
  <c r="AL402" i="10"/>
  <c r="AK402" i="10"/>
  <c r="AJ402" i="10"/>
  <c r="AI402" i="10"/>
  <c r="AD402" i="10"/>
  <c r="AB402" i="10"/>
  <c r="Z402" i="10"/>
  <c r="X402" i="10"/>
  <c r="Q402" i="10"/>
  <c r="Q403" i="10" s="1"/>
  <c r="O402" i="10"/>
  <c r="O400" i="10" s="1"/>
  <c r="N402" i="10"/>
  <c r="BM401" i="10"/>
  <c r="BL401" i="10"/>
  <c r="BK401" i="10"/>
  <c r="BH401" i="10"/>
  <c r="BG401" i="10"/>
  <c r="BF401" i="10"/>
  <c r="BE401" i="10"/>
  <c r="BD401" i="10"/>
  <c r="BC401" i="10"/>
  <c r="BB401" i="10"/>
  <c r="BA401" i="10"/>
  <c r="AZ401" i="10"/>
  <c r="AY401" i="10"/>
  <c r="AX401" i="10"/>
  <c r="AW401" i="10"/>
  <c r="AV401" i="10"/>
  <c r="AU401" i="10"/>
  <c r="AT401" i="10"/>
  <c r="AS401" i="10"/>
  <c r="AR401" i="10"/>
  <c r="AL401" i="10"/>
  <c r="Z401" i="10"/>
  <c r="W401" i="10"/>
  <c r="U401" i="10"/>
  <c r="T401" i="10"/>
  <c r="BM400" i="10"/>
  <c r="BL400" i="10"/>
  <c r="BK400" i="10"/>
  <c r="BH400" i="10"/>
  <c r="BG400" i="10"/>
  <c r="BF400" i="10"/>
  <c r="BE400" i="10"/>
  <c r="BD400" i="10"/>
  <c r="BC400" i="10"/>
  <c r="BB400" i="10"/>
  <c r="BA400" i="10"/>
  <c r="AZ400" i="10"/>
  <c r="AY400" i="10"/>
  <c r="AX400" i="10"/>
  <c r="AW400" i="10"/>
  <c r="AV400" i="10"/>
  <c r="AU400" i="10"/>
  <c r="AT400" i="10"/>
  <c r="AS400" i="10"/>
  <c r="AR400" i="10"/>
  <c r="AL400" i="10"/>
  <c r="AB400" i="10"/>
  <c r="Z400" i="10"/>
  <c r="Y400" i="10"/>
  <c r="W400" i="10"/>
  <c r="V400" i="10"/>
  <c r="U400" i="10"/>
  <c r="T400" i="10"/>
  <c r="Q400" i="10"/>
  <c r="P400" i="10"/>
  <c r="N400" i="10"/>
  <c r="AR399" i="10"/>
  <c r="AS399" i="10" s="1"/>
  <c r="AL399" i="10"/>
  <c r="AI399" i="10"/>
  <c r="AF399" i="10"/>
  <c r="AG399" i="10" s="1"/>
  <c r="Z399" i="10"/>
  <c r="W399" i="10"/>
  <c r="X399" i="10" s="1"/>
  <c r="AA399" i="10" s="1"/>
  <c r="AR398" i="10"/>
  <c r="AN398" i="10"/>
  <c r="AL398" i="10"/>
  <c r="AJ398" i="10"/>
  <c r="AJ399" i="10" s="1"/>
  <c r="AG398" i="10"/>
  <c r="Z398" i="10"/>
  <c r="X398" i="10"/>
  <c r="AA398" i="10" s="1"/>
  <c r="Q398" i="10"/>
  <c r="O398" i="10"/>
  <c r="AS397" i="10"/>
  <c r="AL397" i="10"/>
  <c r="AK397" i="10"/>
  <c r="AJ397" i="10"/>
  <c r="AG397" i="10"/>
  <c r="AB397" i="10"/>
  <c r="AA397" i="10"/>
  <c r="Z397" i="10"/>
  <c r="X397" i="10"/>
  <c r="P397" i="10"/>
  <c r="N397" i="10" s="1"/>
  <c r="O397" i="10"/>
  <c r="AS396" i="10"/>
  <c r="AN396" i="10"/>
  <c r="AL396" i="10"/>
  <c r="AI396" i="10"/>
  <c r="AG396" i="10"/>
  <c r="AF396" i="10"/>
  <c r="AR396" i="10" s="1"/>
  <c r="X396" i="10"/>
  <c r="AA396" i="10" s="1"/>
  <c r="W396" i="10"/>
  <c r="Z396" i="10" s="1"/>
  <c r="Q396" i="10"/>
  <c r="P396" i="10" s="1"/>
  <c r="N396" i="10" s="1"/>
  <c r="O396" i="10"/>
  <c r="AS395" i="10"/>
  <c r="AR395" i="10"/>
  <c r="AN395" i="10"/>
  <c r="AL395" i="10"/>
  <c r="AJ395" i="10"/>
  <c r="AJ396" i="10" s="1"/>
  <c r="AG395" i="10"/>
  <c r="Z395" i="10"/>
  <c r="X395" i="10"/>
  <c r="AA395" i="10" s="1"/>
  <c r="Q395" i="10"/>
  <c r="P395" i="10"/>
  <c r="N395" i="10" s="1"/>
  <c r="O395" i="10"/>
  <c r="AS394" i="10"/>
  <c r="AL394" i="10"/>
  <c r="AK394" i="10"/>
  <c r="AJ394" i="10"/>
  <c r="AJ377" i="10" s="1"/>
  <c r="AG394" i="10"/>
  <c r="AB394" i="10"/>
  <c r="AA394" i="10"/>
  <c r="Z394" i="10"/>
  <c r="X394" i="10"/>
  <c r="P394" i="10"/>
  <c r="O394" i="10"/>
  <c r="N394" i="10"/>
  <c r="AR393" i="10"/>
  <c r="AS393" i="10" s="1"/>
  <c r="AL393" i="10"/>
  <c r="AI393" i="10"/>
  <c r="AF393" i="10"/>
  <c r="Z393" i="10"/>
  <c r="X393" i="10"/>
  <c r="AA393" i="10" s="1"/>
  <c r="W393" i="10"/>
  <c r="AR392" i="10"/>
  <c r="AS392" i="10" s="1"/>
  <c r="AN392" i="10"/>
  <c r="AL392" i="10"/>
  <c r="AJ392" i="10"/>
  <c r="AJ393" i="10" s="1"/>
  <c r="AG392" i="10"/>
  <c r="AA392" i="10"/>
  <c r="Z392" i="10"/>
  <c r="X392" i="10"/>
  <c r="Q392" i="10"/>
  <c r="AS391" i="10"/>
  <c r="AL391" i="10"/>
  <c r="AK391" i="10"/>
  <c r="AJ391" i="10"/>
  <c r="AG391" i="10"/>
  <c r="AB391" i="10"/>
  <c r="Z391" i="10"/>
  <c r="X391" i="10"/>
  <c r="AA391" i="10" s="1"/>
  <c r="P391" i="10"/>
  <c r="N391" i="10" s="1"/>
  <c r="O391" i="10"/>
  <c r="AS390" i="10"/>
  <c r="AR390" i="10"/>
  <c r="AN390" i="10"/>
  <c r="AL390" i="10"/>
  <c r="AI390" i="10"/>
  <c r="AG390" i="10"/>
  <c r="AF390" i="10"/>
  <c r="AA390" i="10"/>
  <c r="Z390" i="10"/>
  <c r="X390" i="10"/>
  <c r="W390" i="10"/>
  <c r="Q390" i="10"/>
  <c r="P390" i="10" s="1"/>
  <c r="N390" i="10" s="1"/>
  <c r="O390" i="10"/>
  <c r="AS389" i="10"/>
  <c r="AR389" i="10"/>
  <c r="AN389" i="10"/>
  <c r="AL389" i="10"/>
  <c r="AJ389" i="10"/>
  <c r="AJ390" i="10" s="1"/>
  <c r="AG389" i="10"/>
  <c r="Z389" i="10"/>
  <c r="X389" i="10"/>
  <c r="AA389" i="10" s="1"/>
  <c r="Q389" i="10"/>
  <c r="P389" i="10" s="1"/>
  <c r="N389" i="10" s="1"/>
  <c r="AS388" i="10"/>
  <c r="AL388" i="10"/>
  <c r="AK388" i="10"/>
  <c r="AJ388" i="10"/>
  <c r="AG388" i="10"/>
  <c r="AB388" i="10"/>
  <c r="Z388" i="10"/>
  <c r="X388" i="10"/>
  <c r="AA388" i="10" s="1"/>
  <c r="P388" i="10"/>
  <c r="N388" i="10" s="1"/>
  <c r="O388" i="10"/>
  <c r="AL387" i="10"/>
  <c r="AI387" i="10"/>
  <c r="AF387" i="10"/>
  <c r="W387" i="10"/>
  <c r="Z387" i="10" s="1"/>
  <c r="AS386" i="10"/>
  <c r="AR386" i="10"/>
  <c r="AN386" i="10"/>
  <c r="AL386" i="10"/>
  <c r="AJ386" i="10"/>
  <c r="AJ387" i="10" s="1"/>
  <c r="AG386" i="10"/>
  <c r="Z386" i="10"/>
  <c r="X386" i="10"/>
  <c r="AA386" i="10" s="1"/>
  <c r="Q386" i="10"/>
  <c r="P386" i="10" s="1"/>
  <c r="N386" i="10" s="1"/>
  <c r="O386" i="10"/>
  <c r="AS385" i="10"/>
  <c r="AL385" i="10"/>
  <c r="AK385" i="10"/>
  <c r="AJ385" i="10"/>
  <c r="AG385" i="10"/>
  <c r="AB385" i="10"/>
  <c r="Z385" i="10"/>
  <c r="X385" i="10"/>
  <c r="P385" i="10"/>
  <c r="O385" i="10"/>
  <c r="N385" i="10"/>
  <c r="AN384" i="10"/>
  <c r="AL384" i="10"/>
  <c r="AJ384" i="10"/>
  <c r="AI384" i="10"/>
  <c r="AG384" i="10"/>
  <c r="AF384" i="10"/>
  <c r="AR384" i="10" s="1"/>
  <c r="AS384" i="10" s="1"/>
  <c r="X384" i="10"/>
  <c r="AA384" i="10" s="1"/>
  <c r="W384" i="10"/>
  <c r="Z384" i="10" s="1"/>
  <c r="Q384" i="10"/>
  <c r="AS383" i="10"/>
  <c r="AR383" i="10"/>
  <c r="AN383" i="10"/>
  <c r="AL383" i="10"/>
  <c r="AJ383" i="10"/>
  <c r="AG383" i="10"/>
  <c r="AA383" i="10"/>
  <c r="Z383" i="10"/>
  <c r="X383" i="10"/>
  <c r="Q383" i="10"/>
  <c r="P383" i="10"/>
  <c r="O383" i="10"/>
  <c r="N383" i="10"/>
  <c r="AS382" i="10"/>
  <c r="AL382" i="10"/>
  <c r="AK382" i="10"/>
  <c r="AJ382" i="10"/>
  <c r="AG382" i="10"/>
  <c r="AB382" i="10"/>
  <c r="AA382" i="10"/>
  <c r="Z382" i="10"/>
  <c r="X382" i="10"/>
  <c r="P382" i="10"/>
  <c r="N382" i="10" s="1"/>
  <c r="N377" i="10" s="1"/>
  <c r="O382" i="10"/>
  <c r="AS381" i="10"/>
  <c r="AM381" i="10"/>
  <c r="AL381" i="10"/>
  <c r="AD381" i="10"/>
  <c r="W381" i="10"/>
  <c r="Z381" i="10" s="1"/>
  <c r="J381" i="10"/>
  <c r="I381" i="10"/>
  <c r="E381" i="10"/>
  <c r="AS380" i="10"/>
  <c r="AM380" i="10"/>
  <c r="AM378" i="10" s="1"/>
  <c r="AJ380" i="10"/>
  <c r="AI380" i="10"/>
  <c r="AI381" i="10" s="1"/>
  <c r="AD380" i="10"/>
  <c r="AD378" i="10" s="1"/>
  <c r="AC380" i="10"/>
  <c r="AL380" i="10" s="1"/>
  <c r="Z380" i="10"/>
  <c r="X380" i="10"/>
  <c r="J380" i="10"/>
  <c r="F380" i="10"/>
  <c r="F381" i="10" s="1"/>
  <c r="E380" i="10"/>
  <c r="AS379" i="10"/>
  <c r="AS377" i="10" s="1"/>
  <c r="AL379" i="10"/>
  <c r="AK379" i="10"/>
  <c r="AK377" i="10" s="1"/>
  <c r="AJ379" i="10"/>
  <c r="AI379" i="10"/>
  <c r="AD379" i="10"/>
  <c r="AB379" i="10"/>
  <c r="AB377" i="10" s="1"/>
  <c r="AA379" i="10"/>
  <c r="Z379" i="10"/>
  <c r="X379" i="10"/>
  <c r="Q379" i="10"/>
  <c r="N379" i="10"/>
  <c r="J379" i="10"/>
  <c r="F379" i="10"/>
  <c r="BM378" i="10"/>
  <c r="BL378" i="10"/>
  <c r="BK378" i="10"/>
  <c r="BH378" i="10"/>
  <c r="BG378" i="10"/>
  <c r="BF378" i="10"/>
  <c r="BE378" i="10"/>
  <c r="BD378" i="10"/>
  <c r="BC378" i="10"/>
  <c r="BB378" i="10"/>
  <c r="BA378" i="10"/>
  <c r="AZ378" i="10"/>
  <c r="AY378" i="10"/>
  <c r="AX378" i="10"/>
  <c r="AW378" i="10"/>
  <c r="AV378" i="10"/>
  <c r="AU378" i="10"/>
  <c r="AT378" i="10"/>
  <c r="AO378" i="10"/>
  <c r="AL378" i="10"/>
  <c r="AI378" i="10"/>
  <c r="AC378" i="10"/>
  <c r="W378" i="10"/>
  <c r="U378" i="10"/>
  <c r="T378" i="10"/>
  <c r="J378" i="10"/>
  <c r="I378" i="10"/>
  <c r="E378" i="10"/>
  <c r="BM377" i="10"/>
  <c r="BL377" i="10"/>
  <c r="BK377" i="10"/>
  <c r="BH377" i="10"/>
  <c r="BG377" i="10"/>
  <c r="BF377" i="10"/>
  <c r="BE377" i="10"/>
  <c r="BD377" i="10"/>
  <c r="BC377" i="10"/>
  <c r="BB377" i="10"/>
  <c r="BA377" i="10"/>
  <c r="AZ377" i="10"/>
  <c r="AY377" i="10"/>
  <c r="AX377" i="10"/>
  <c r="AW377" i="10"/>
  <c r="AV377" i="10"/>
  <c r="AU377" i="10"/>
  <c r="AT377" i="10"/>
  <c r="AR377" i="10"/>
  <c r="AO377" i="10"/>
  <c r="AN377" i="10"/>
  <c r="AM377" i="10"/>
  <c r="AI377" i="10"/>
  <c r="AE377" i="10"/>
  <c r="AD377" i="10"/>
  <c r="AC377" i="10"/>
  <c r="AL377" i="10" s="1"/>
  <c r="Y377" i="10"/>
  <c r="W377" i="10"/>
  <c r="V377" i="10"/>
  <c r="U377" i="10"/>
  <c r="T377" i="10"/>
  <c r="S377" i="10"/>
  <c r="P377" i="10"/>
  <c r="J377" i="10"/>
  <c r="I377" i="10"/>
  <c r="H377" i="10"/>
  <c r="F377" i="10"/>
  <c r="E377" i="10"/>
  <c r="AS376" i="10"/>
  <c r="AR376" i="10"/>
  <c r="AN376" i="10"/>
  <c r="AL376" i="10"/>
  <c r="AJ376" i="10"/>
  <c r="AI376" i="10"/>
  <c r="W376" i="10"/>
  <c r="Z376" i="10" s="1"/>
  <c r="AS375" i="10"/>
  <c r="AR375" i="10"/>
  <c r="AN375" i="10"/>
  <c r="AL375" i="10"/>
  <c r="AJ375" i="10"/>
  <c r="Z375" i="10"/>
  <c r="X375" i="10"/>
  <c r="AA375" i="10" s="1"/>
  <c r="Q375" i="10"/>
  <c r="O375" i="10"/>
  <c r="AS374" i="10"/>
  <c r="AL374" i="10"/>
  <c r="AK374" i="10"/>
  <c r="AJ374" i="10"/>
  <c r="AB374" i="10"/>
  <c r="AB354" i="10" s="1"/>
  <c r="Z374" i="10"/>
  <c r="X374" i="10"/>
  <c r="P374" i="10"/>
  <c r="O374" i="10"/>
  <c r="N374" i="10"/>
  <c r="AR373" i="10"/>
  <c r="AS373" i="10" s="1"/>
  <c r="AN373" i="10"/>
  <c r="AL373" i="10"/>
  <c r="AJ373" i="10"/>
  <c r="AI373" i="10"/>
  <c r="W373" i="10"/>
  <c r="P373" i="10"/>
  <c r="N373" i="10" s="1"/>
  <c r="AR372" i="10"/>
  <c r="AS372" i="10" s="1"/>
  <c r="AN372" i="10"/>
  <c r="AL372" i="10"/>
  <c r="AJ372" i="10"/>
  <c r="AA372" i="10"/>
  <c r="Z372" i="10"/>
  <c r="X372" i="10"/>
  <c r="Q372" i="10"/>
  <c r="Q373" i="10" s="1"/>
  <c r="O373" i="10" s="1"/>
  <c r="P372" i="10"/>
  <c r="O372" i="10"/>
  <c r="N372" i="10"/>
  <c r="AS371" i="10"/>
  <c r="AL371" i="10"/>
  <c r="AK371" i="10"/>
  <c r="AJ371" i="10"/>
  <c r="AB371" i="10"/>
  <c r="Z371" i="10"/>
  <c r="X371" i="10"/>
  <c r="AA371" i="10" s="1"/>
  <c r="P371" i="10"/>
  <c r="O371" i="10"/>
  <c r="N371" i="10"/>
  <c r="AS370" i="10"/>
  <c r="AR370" i="10"/>
  <c r="AN370" i="10"/>
  <c r="AL370" i="10"/>
  <c r="AI370" i="10"/>
  <c r="AA370" i="10"/>
  <c r="Z370" i="10"/>
  <c r="X370" i="10"/>
  <c r="W370" i="10"/>
  <c r="AR369" i="10"/>
  <c r="AS369" i="10" s="1"/>
  <c r="AN369" i="10"/>
  <c r="AL369" i="10"/>
  <c r="AJ369" i="10"/>
  <c r="AJ370" i="10" s="1"/>
  <c r="AA369" i="10"/>
  <c r="Z369" i="10"/>
  <c r="X369" i="10"/>
  <c r="Q369" i="10"/>
  <c r="O369" i="10" s="1"/>
  <c r="P369" i="10"/>
  <c r="N369" i="10" s="1"/>
  <c r="AS368" i="10"/>
  <c r="AL368" i="10"/>
  <c r="AK368" i="10"/>
  <c r="AJ368" i="10"/>
  <c r="AB368" i="10"/>
  <c r="AA368" i="10"/>
  <c r="Z368" i="10"/>
  <c r="X368" i="10"/>
  <c r="P368" i="10"/>
  <c r="O368" i="10"/>
  <c r="N368" i="10"/>
  <c r="AR367" i="10"/>
  <c r="AS367" i="10" s="1"/>
  <c r="AN367" i="10"/>
  <c r="AL367" i="10"/>
  <c r="AI367" i="10"/>
  <c r="Z367" i="10"/>
  <c r="W367" i="10"/>
  <c r="X367" i="10" s="1"/>
  <c r="AA367" i="10" s="1"/>
  <c r="Q367" i="10"/>
  <c r="AR366" i="10"/>
  <c r="AS366" i="10" s="1"/>
  <c r="AN366" i="10"/>
  <c r="AL366" i="10"/>
  <c r="AJ366" i="10"/>
  <c r="AJ367" i="10" s="1"/>
  <c r="Z366" i="10"/>
  <c r="X366" i="10"/>
  <c r="AA366" i="10" s="1"/>
  <c r="Q366" i="10"/>
  <c r="O366" i="10" s="1"/>
  <c r="P366" i="10"/>
  <c r="N366" i="10" s="1"/>
  <c r="AS365" i="10"/>
  <c r="AL365" i="10"/>
  <c r="AK365" i="10"/>
  <c r="AJ365" i="10"/>
  <c r="AB365" i="10"/>
  <c r="AA365" i="10"/>
  <c r="Z365" i="10"/>
  <c r="X365" i="10"/>
  <c r="P365" i="10"/>
  <c r="N365" i="10" s="1"/>
  <c r="O365" i="10"/>
  <c r="AS364" i="10"/>
  <c r="AR364" i="10"/>
  <c r="AN364" i="10"/>
  <c r="AL364" i="10"/>
  <c r="AI364" i="10"/>
  <c r="X364" i="10"/>
  <c r="AA364" i="10" s="1"/>
  <c r="W364" i="10"/>
  <c r="Z364" i="10" s="1"/>
  <c r="Q364" i="10"/>
  <c r="P364" i="10" s="1"/>
  <c r="N364" i="10" s="1"/>
  <c r="O364" i="10"/>
  <c r="AS363" i="10"/>
  <c r="AR363" i="10"/>
  <c r="AN363" i="10"/>
  <c r="AL363" i="10"/>
  <c r="AJ363" i="10"/>
  <c r="AJ364" i="10" s="1"/>
  <c r="Z363" i="10"/>
  <c r="X363" i="10"/>
  <c r="AA363" i="10" s="1"/>
  <c r="Q363" i="10"/>
  <c r="P363" i="10" s="1"/>
  <c r="N363" i="10" s="1"/>
  <c r="O363" i="10"/>
  <c r="AS362" i="10"/>
  <c r="AL362" i="10"/>
  <c r="AK362" i="10"/>
  <c r="AJ362" i="10"/>
  <c r="AB362" i="10"/>
  <c r="Z362" i="10"/>
  <c r="X362" i="10"/>
  <c r="AA362" i="10" s="1"/>
  <c r="P362" i="10"/>
  <c r="O362" i="10"/>
  <c r="AS361" i="10"/>
  <c r="AR361" i="10"/>
  <c r="AN361" i="10"/>
  <c r="AL361" i="10"/>
  <c r="AJ361" i="10"/>
  <c r="AI361" i="10"/>
  <c r="Z361" i="10"/>
  <c r="X361" i="10"/>
  <c r="AA361" i="10" s="1"/>
  <c r="W361" i="10"/>
  <c r="P361" i="10"/>
  <c r="N361" i="10" s="1"/>
  <c r="AR360" i="10"/>
  <c r="AN360" i="10"/>
  <c r="AL360" i="10"/>
  <c r="AJ360" i="10"/>
  <c r="Z360" i="10"/>
  <c r="X360" i="10"/>
  <c r="AA360" i="10" s="1"/>
  <c r="Q360" i="10"/>
  <c r="Q361" i="10" s="1"/>
  <c r="O361" i="10" s="1"/>
  <c r="P360" i="10"/>
  <c r="N360" i="10" s="1"/>
  <c r="O360" i="10"/>
  <c r="AS359" i="10"/>
  <c r="AL359" i="10"/>
  <c r="AK359" i="10"/>
  <c r="AJ359" i="10"/>
  <c r="AB359" i="10"/>
  <c r="AA359" i="10"/>
  <c r="Z359" i="10"/>
  <c r="X359" i="10"/>
  <c r="P359" i="10"/>
  <c r="O359" i="10"/>
  <c r="N359" i="10"/>
  <c r="AS358" i="10"/>
  <c r="AL358" i="10"/>
  <c r="AG358" i="10"/>
  <c r="AF358" i="10"/>
  <c r="AN358" i="10" s="1"/>
  <c r="AA358" i="10"/>
  <c r="X358" i="10"/>
  <c r="W358" i="10"/>
  <c r="Z358" i="10" s="1"/>
  <c r="J358" i="10"/>
  <c r="I358" i="10"/>
  <c r="F358" i="10"/>
  <c r="E358" i="10"/>
  <c r="AS357" i="10"/>
  <c r="AG357" i="10"/>
  <c r="AF357" i="10"/>
  <c r="AN357" i="10" s="1"/>
  <c r="AN355" i="10" s="1"/>
  <c r="AD357" i="10"/>
  <c r="Z357" i="10"/>
  <c r="X357" i="10"/>
  <c r="J357" i="10"/>
  <c r="J355" i="10" s="1"/>
  <c r="F357" i="10"/>
  <c r="E357" i="10"/>
  <c r="AS356" i="10"/>
  <c r="AL356" i="10"/>
  <c r="AK356" i="10"/>
  <c r="AI356" i="10"/>
  <c r="AD356" i="10"/>
  <c r="AD354" i="10" s="1"/>
  <c r="AB356" i="10"/>
  <c r="Z356" i="10"/>
  <c r="X356" i="10"/>
  <c r="AA356" i="10" s="1"/>
  <c r="Q356" i="10"/>
  <c r="N356" i="10"/>
  <c r="J356" i="10"/>
  <c r="J354" i="10" s="1"/>
  <c r="F356" i="10"/>
  <c r="BM355" i="10"/>
  <c r="BL355" i="10"/>
  <c r="BK355" i="10"/>
  <c r="BH355" i="10"/>
  <c r="BG355" i="10"/>
  <c r="BF355" i="10"/>
  <c r="BE355" i="10"/>
  <c r="BD355" i="10"/>
  <c r="BC355" i="10"/>
  <c r="BB355" i="10"/>
  <c r="BA355" i="10"/>
  <c r="AZ355" i="10"/>
  <c r="AY355" i="10"/>
  <c r="AX355" i="10"/>
  <c r="AW355" i="10"/>
  <c r="AV355" i="10"/>
  <c r="AU355" i="10"/>
  <c r="AT355" i="10"/>
  <c r="AO355" i="10"/>
  <c r="AM355" i="10"/>
  <c r="AG355" i="10"/>
  <c r="AF355" i="10"/>
  <c r="AC355" i="10"/>
  <c r="W355" i="10"/>
  <c r="U355" i="10"/>
  <c r="T355" i="10"/>
  <c r="I355" i="10"/>
  <c r="F355" i="10"/>
  <c r="E355" i="10"/>
  <c r="BM354" i="10"/>
  <c r="BL354" i="10"/>
  <c r="BK354" i="10"/>
  <c r="BH354" i="10"/>
  <c r="BG354" i="10"/>
  <c r="BF354" i="10"/>
  <c r="BE354" i="10"/>
  <c r="BD354" i="10"/>
  <c r="BC354" i="10"/>
  <c r="BB354" i="10"/>
  <c r="BA354" i="10"/>
  <c r="AZ354" i="10"/>
  <c r="AY354" i="10"/>
  <c r="AX354" i="10"/>
  <c r="AW354" i="10"/>
  <c r="AV354" i="10"/>
  <c r="AU354" i="10"/>
  <c r="AT354" i="10"/>
  <c r="AS354" i="10"/>
  <c r="AR354" i="10"/>
  <c r="AO354" i="10"/>
  <c r="AN354" i="10"/>
  <c r="AM354" i="10"/>
  <c r="AC354" i="10"/>
  <c r="AL354" i="10" s="1"/>
  <c r="Z354" i="10"/>
  <c r="Y354" i="10"/>
  <c r="W354" i="10"/>
  <c r="V354" i="10"/>
  <c r="U354" i="10"/>
  <c r="T354" i="10"/>
  <c r="S354" i="10"/>
  <c r="Q354" i="10"/>
  <c r="I354" i="10"/>
  <c r="F354" i="10"/>
  <c r="E354" i="10"/>
  <c r="AS353" i="10"/>
  <c r="AR353" i="10"/>
  <c r="AN353" i="10"/>
  <c r="AL353" i="10"/>
  <c r="AI353" i="10"/>
  <c r="Z353" i="10"/>
  <c r="X353" i="10"/>
  <c r="AA353" i="10" s="1"/>
  <c r="W353" i="10"/>
  <c r="Q353" i="10"/>
  <c r="AR352" i="10"/>
  <c r="AS352" i="10" s="1"/>
  <c r="AN352" i="10"/>
  <c r="AL352" i="10"/>
  <c r="AJ352" i="10"/>
  <c r="AJ353" i="10" s="1"/>
  <c r="AA352" i="10"/>
  <c r="Z352" i="10"/>
  <c r="Z332" i="10" s="1"/>
  <c r="X352" i="10"/>
  <c r="Q352" i="10"/>
  <c r="P352" i="10"/>
  <c r="N352" i="10" s="1"/>
  <c r="O352" i="10"/>
  <c r="AS351" i="10"/>
  <c r="AL351" i="10"/>
  <c r="AK351" i="10"/>
  <c r="AJ351" i="10"/>
  <c r="AB351" i="10"/>
  <c r="AA351" i="10"/>
  <c r="Z351" i="10"/>
  <c r="X351" i="10"/>
  <c r="P351" i="10"/>
  <c r="P331" i="10" s="1"/>
  <c r="O351" i="10"/>
  <c r="AR350" i="10"/>
  <c r="AS350" i="10" s="1"/>
  <c r="AN350" i="10"/>
  <c r="AL350" i="10"/>
  <c r="AI350" i="10"/>
  <c r="AA350" i="10"/>
  <c r="Z350" i="10"/>
  <c r="W350" i="10"/>
  <c r="X350" i="10" s="1"/>
  <c r="Q350" i="10"/>
  <c r="AR349" i="10"/>
  <c r="AS349" i="10" s="1"/>
  <c r="AN349" i="10"/>
  <c r="AL349" i="10"/>
  <c r="AJ349" i="10"/>
  <c r="AJ350" i="10" s="1"/>
  <c r="AA349" i="10"/>
  <c r="Z349" i="10"/>
  <c r="X349" i="10"/>
  <c r="Q349" i="10"/>
  <c r="O349" i="10" s="1"/>
  <c r="P349" i="10"/>
  <c r="N349" i="10" s="1"/>
  <c r="AS348" i="10"/>
  <c r="AL348" i="10"/>
  <c r="AK348" i="10"/>
  <c r="AJ348" i="10"/>
  <c r="AB348" i="10"/>
  <c r="Z348" i="10"/>
  <c r="X348" i="10"/>
  <c r="AA348" i="10" s="1"/>
  <c r="P348" i="10"/>
  <c r="N348" i="10" s="1"/>
  <c r="O348" i="10"/>
  <c r="AS347" i="10"/>
  <c r="AR347" i="10"/>
  <c r="AN347" i="10"/>
  <c r="AL347" i="10"/>
  <c r="AI347" i="10"/>
  <c r="W347" i="10"/>
  <c r="Q347" i="10"/>
  <c r="P347" i="10" s="1"/>
  <c r="N347" i="10" s="1"/>
  <c r="AS346" i="10"/>
  <c r="AR346" i="10"/>
  <c r="AN346" i="10"/>
  <c r="AL346" i="10"/>
  <c r="AJ346" i="10"/>
  <c r="AJ347" i="10" s="1"/>
  <c r="Z346" i="10"/>
  <c r="X346" i="10"/>
  <c r="AA346" i="10" s="1"/>
  <c r="Q346" i="10"/>
  <c r="P346" i="10" s="1"/>
  <c r="O346" i="10"/>
  <c r="N346" i="10"/>
  <c r="AS345" i="10"/>
  <c r="AL345" i="10"/>
  <c r="AK345" i="10"/>
  <c r="AJ345" i="10"/>
  <c r="AB345" i="10"/>
  <c r="Z345" i="10"/>
  <c r="X345" i="10"/>
  <c r="AA345" i="10" s="1"/>
  <c r="P345" i="10"/>
  <c r="O345" i="10"/>
  <c r="N345" i="10"/>
  <c r="AS344" i="10"/>
  <c r="AR344" i="10"/>
  <c r="AN344" i="10"/>
  <c r="AL344" i="10"/>
  <c r="AJ344" i="10"/>
  <c r="AI344" i="10"/>
  <c r="Z344" i="10"/>
  <c r="X344" i="10"/>
  <c r="AA344" i="10" s="1"/>
  <c r="W344" i="10"/>
  <c r="AR343" i="10"/>
  <c r="AS343" i="10" s="1"/>
  <c r="AS332" i="10" s="1"/>
  <c r="AN343" i="10"/>
  <c r="AL343" i="10"/>
  <c r="AJ343" i="10"/>
  <c r="Z343" i="10"/>
  <c r="X343" i="10"/>
  <c r="AA343" i="10" s="1"/>
  <c r="Q343" i="10"/>
  <c r="Q344" i="10" s="1"/>
  <c r="P343" i="10"/>
  <c r="N343" i="10" s="1"/>
  <c r="O343" i="10"/>
  <c r="AS342" i="10"/>
  <c r="AL342" i="10"/>
  <c r="AK342" i="10"/>
  <c r="AJ342" i="10"/>
  <c r="AB342" i="10"/>
  <c r="AA342" i="10"/>
  <c r="Z342" i="10"/>
  <c r="X342" i="10"/>
  <c r="P342" i="10"/>
  <c r="O342" i="10"/>
  <c r="N342" i="10"/>
  <c r="AS341" i="10"/>
  <c r="AR341" i="10"/>
  <c r="AN341" i="10"/>
  <c r="AL341" i="10"/>
  <c r="AI341" i="10"/>
  <c r="Z341" i="10"/>
  <c r="X341" i="10"/>
  <c r="AA341" i="10" s="1"/>
  <c r="W341" i="10"/>
  <c r="Q341" i="10"/>
  <c r="AS340" i="10"/>
  <c r="AR340" i="10"/>
  <c r="AN340" i="10"/>
  <c r="AN332" i="10" s="1"/>
  <c r="AL340" i="10"/>
  <c r="AJ340" i="10"/>
  <c r="AJ341" i="10" s="1"/>
  <c r="AA340" i="10"/>
  <c r="Z340" i="10"/>
  <c r="X340" i="10"/>
  <c r="Q340" i="10"/>
  <c r="P340" i="10" s="1"/>
  <c r="N340" i="10" s="1"/>
  <c r="O340" i="10"/>
  <c r="AS339" i="10"/>
  <c r="AL339" i="10"/>
  <c r="AK339" i="10"/>
  <c r="AJ339" i="10"/>
  <c r="AB339" i="10"/>
  <c r="AA339" i="10"/>
  <c r="Z339" i="10"/>
  <c r="X339" i="10"/>
  <c r="P339" i="10"/>
  <c r="N339" i="10" s="1"/>
  <c r="O339" i="10"/>
  <c r="AR338" i="10"/>
  <c r="AS338" i="10" s="1"/>
  <c r="AN338" i="10"/>
  <c r="AL338" i="10"/>
  <c r="AI338" i="10"/>
  <c r="W338" i="10"/>
  <c r="Z338" i="10" s="1"/>
  <c r="AS337" i="10"/>
  <c r="AR337" i="10"/>
  <c r="AN337" i="10"/>
  <c r="AL337" i="10"/>
  <c r="AJ337" i="10"/>
  <c r="AJ338" i="10" s="1"/>
  <c r="AA337" i="10"/>
  <c r="Z337" i="10"/>
  <c r="X337" i="10"/>
  <c r="Q337" i="10"/>
  <c r="P337" i="10" s="1"/>
  <c r="N337" i="10" s="1"/>
  <c r="AS336" i="10"/>
  <c r="AL336" i="10"/>
  <c r="AK336" i="10"/>
  <c r="AJ336" i="10"/>
  <c r="AB336" i="10"/>
  <c r="Z336" i="10"/>
  <c r="X336" i="10"/>
  <c r="AA336" i="10" s="1"/>
  <c r="P336" i="10"/>
  <c r="N336" i="10" s="1"/>
  <c r="O336" i="10"/>
  <c r="AS335" i="10"/>
  <c r="AN335" i="10"/>
  <c r="AL335" i="10"/>
  <c r="AA335" i="10"/>
  <c r="X335" i="10"/>
  <c r="W335" i="10"/>
  <c r="Z335" i="10" s="1"/>
  <c r="J335" i="10"/>
  <c r="I335" i="10"/>
  <c r="F335" i="10"/>
  <c r="E335" i="10"/>
  <c r="AS334" i="10"/>
  <c r="AN334" i="10"/>
  <c r="AI334" i="10"/>
  <c r="AG334" i="10"/>
  <c r="AD334" i="10"/>
  <c r="AD335" i="10" s="1"/>
  <c r="AC334" i="10"/>
  <c r="AL334" i="10" s="1"/>
  <c r="Z334" i="10"/>
  <c r="X334" i="10"/>
  <c r="AA334" i="10" s="1"/>
  <c r="Q334" i="10"/>
  <c r="Q335" i="10" s="1"/>
  <c r="P334" i="10"/>
  <c r="J334" i="10"/>
  <c r="F334" i="10"/>
  <c r="E334" i="10"/>
  <c r="AS333" i="10"/>
  <c r="AL333" i="10"/>
  <c r="AK333" i="10"/>
  <c r="AI333" i="10"/>
  <c r="AG333" i="10"/>
  <c r="AG331" i="10" s="1"/>
  <c r="AD333" i="10"/>
  <c r="AB333" i="10"/>
  <c r="Z333" i="10"/>
  <c r="X333" i="10"/>
  <c r="Q333" i="10"/>
  <c r="O333" i="10"/>
  <c r="O331" i="10" s="1"/>
  <c r="N333" i="10"/>
  <c r="J333" i="10"/>
  <c r="F333" i="10"/>
  <c r="BM332" i="10"/>
  <c r="BL332" i="10"/>
  <c r="BK332" i="10"/>
  <c r="BH332" i="10"/>
  <c r="BG332" i="10"/>
  <c r="BF332" i="10"/>
  <c r="BE332" i="10"/>
  <c r="BD332" i="10"/>
  <c r="BC332" i="10"/>
  <c r="BB332" i="10"/>
  <c r="BA332" i="10"/>
  <c r="AZ332" i="10"/>
  <c r="AY332" i="10"/>
  <c r="AX332" i="10"/>
  <c r="AW332" i="10"/>
  <c r="AV332" i="10"/>
  <c r="AU332" i="10"/>
  <c r="AT332" i="10"/>
  <c r="AO332" i="10"/>
  <c r="AM332" i="10"/>
  <c r="AG332" i="10"/>
  <c r="AF332" i="10"/>
  <c r="AD332" i="10"/>
  <c r="AC332" i="10"/>
  <c r="AL332" i="10" s="1"/>
  <c r="W332" i="10"/>
  <c r="U332" i="10"/>
  <c r="T332" i="10"/>
  <c r="Q332" i="10"/>
  <c r="J332" i="10"/>
  <c r="I332" i="10"/>
  <c r="F332" i="10"/>
  <c r="E332" i="10"/>
  <c r="BM331" i="10"/>
  <c r="BL331" i="10"/>
  <c r="BK331" i="10"/>
  <c r="BH331" i="10"/>
  <c r="BG331" i="10"/>
  <c r="BF331" i="10"/>
  <c r="BE331" i="10"/>
  <c r="BD331" i="10"/>
  <c r="BC331" i="10"/>
  <c r="BB331" i="10"/>
  <c r="BA331" i="10"/>
  <c r="AZ331" i="10"/>
  <c r="AY331" i="10"/>
  <c r="AX331" i="10"/>
  <c r="AW331" i="10"/>
  <c r="AV331" i="10"/>
  <c r="AU331" i="10"/>
  <c r="AT331" i="10"/>
  <c r="AR331" i="10"/>
  <c r="AO331" i="10"/>
  <c r="AN331" i="10"/>
  <c r="AM331" i="10"/>
  <c r="AK331" i="10"/>
  <c r="AF331" i="10"/>
  <c r="AE331" i="10"/>
  <c r="AD331" i="10"/>
  <c r="AC331" i="10"/>
  <c r="AL331" i="10" s="1"/>
  <c r="AB331" i="10"/>
  <c r="Y331" i="10"/>
  <c r="W331" i="10"/>
  <c r="V331" i="10"/>
  <c r="U331" i="10"/>
  <c r="T331" i="10"/>
  <c r="S331" i="10"/>
  <c r="Q331" i="10"/>
  <c r="J331" i="10"/>
  <c r="I331" i="10"/>
  <c r="F331" i="10"/>
  <c r="E331" i="10"/>
  <c r="AR330" i="10"/>
  <c r="AS330" i="10" s="1"/>
  <c r="AN330" i="10"/>
  <c r="AL330" i="10"/>
  <c r="AJ330" i="10"/>
  <c r="AI330" i="10"/>
  <c r="Z330" i="10"/>
  <c r="W330" i="10"/>
  <c r="X330" i="10" s="1"/>
  <c r="AA330" i="10" s="1"/>
  <c r="AS329" i="10"/>
  <c r="AR329" i="10"/>
  <c r="AN329" i="10"/>
  <c r="AL329" i="10"/>
  <c r="AJ329" i="10"/>
  <c r="AA329" i="10"/>
  <c r="Z329" i="10"/>
  <c r="X329" i="10"/>
  <c r="Q329" i="10"/>
  <c r="AS328" i="10"/>
  <c r="AL328" i="10"/>
  <c r="AK328" i="10"/>
  <c r="AJ328" i="10"/>
  <c r="AB328" i="10"/>
  <c r="AA328" i="10"/>
  <c r="Z328" i="10"/>
  <c r="X328" i="10"/>
  <c r="P328" i="10"/>
  <c r="O328" i="10"/>
  <c r="N328" i="10"/>
  <c r="AR327" i="10"/>
  <c r="AS327" i="10" s="1"/>
  <c r="AN327" i="10"/>
  <c r="AL327" i="10"/>
  <c r="AI327" i="10"/>
  <c r="Z327" i="10"/>
  <c r="W327" i="10"/>
  <c r="X327" i="10" s="1"/>
  <c r="AA327" i="10" s="1"/>
  <c r="Q327" i="10"/>
  <c r="P327" i="10" s="1"/>
  <c r="N327" i="10" s="1"/>
  <c r="AR326" i="10"/>
  <c r="AS326" i="10" s="1"/>
  <c r="AN326" i="10"/>
  <c r="AL326" i="10"/>
  <c r="AJ326" i="10"/>
  <c r="AJ327" i="10" s="1"/>
  <c r="Z326" i="10"/>
  <c r="X326" i="10"/>
  <c r="AA326" i="10" s="1"/>
  <c r="Q326" i="10"/>
  <c r="O326" i="10" s="1"/>
  <c r="P326" i="10"/>
  <c r="N326" i="10"/>
  <c r="AS325" i="10"/>
  <c r="AL325" i="10"/>
  <c r="AK325" i="10"/>
  <c r="AJ325" i="10"/>
  <c r="AB325" i="10"/>
  <c r="Z325" i="10"/>
  <c r="X325" i="10"/>
  <c r="AA325" i="10" s="1"/>
  <c r="P325" i="10"/>
  <c r="N325" i="10" s="1"/>
  <c r="O325" i="10"/>
  <c r="AS324" i="10"/>
  <c r="AR324" i="10"/>
  <c r="AN324" i="10"/>
  <c r="AL324" i="10"/>
  <c r="AI324" i="10"/>
  <c r="X324" i="10"/>
  <c r="AA324" i="10" s="1"/>
  <c r="W324" i="10"/>
  <c r="Z324" i="10" s="1"/>
  <c r="Q324" i="10"/>
  <c r="AR323" i="10"/>
  <c r="AS323" i="10" s="1"/>
  <c r="AN323" i="10"/>
  <c r="AL323" i="10"/>
  <c r="AJ323" i="10"/>
  <c r="AJ324" i="10" s="1"/>
  <c r="Z323" i="10"/>
  <c r="X323" i="10"/>
  <c r="AA323" i="10" s="1"/>
  <c r="Q323" i="10"/>
  <c r="P323" i="10"/>
  <c r="O323" i="10"/>
  <c r="N323" i="10"/>
  <c r="AS322" i="10"/>
  <c r="AL322" i="10"/>
  <c r="AK322" i="10"/>
  <c r="AJ322" i="10"/>
  <c r="AB322" i="10"/>
  <c r="Z322" i="10"/>
  <c r="X322" i="10"/>
  <c r="AA322" i="10" s="1"/>
  <c r="P322" i="10"/>
  <c r="O322" i="10"/>
  <c r="N322" i="10"/>
  <c r="AS321" i="10"/>
  <c r="AR321" i="10"/>
  <c r="AN321" i="10"/>
  <c r="AL321" i="10"/>
  <c r="AJ321" i="10"/>
  <c r="AI321" i="10"/>
  <c r="Z321" i="10"/>
  <c r="X321" i="10"/>
  <c r="AA321" i="10" s="1"/>
  <c r="W321" i="10"/>
  <c r="AR320" i="10"/>
  <c r="AS320" i="10" s="1"/>
  <c r="AS309" i="10" s="1"/>
  <c r="AN320" i="10"/>
  <c r="AL320" i="10"/>
  <c r="AJ320" i="10"/>
  <c r="Z320" i="10"/>
  <c r="X320" i="10"/>
  <c r="AA320" i="10" s="1"/>
  <c r="Q320" i="10"/>
  <c r="Q321" i="10" s="1"/>
  <c r="P320" i="10"/>
  <c r="N320" i="10" s="1"/>
  <c r="O320" i="10"/>
  <c r="AS319" i="10"/>
  <c r="AL319" i="10"/>
  <c r="AK319" i="10"/>
  <c r="AJ319" i="10"/>
  <c r="AB319" i="10"/>
  <c r="AA319" i="10"/>
  <c r="Z319" i="10"/>
  <c r="X319" i="10"/>
  <c r="P319" i="10"/>
  <c r="O319" i="10"/>
  <c r="N319" i="10"/>
  <c r="AS318" i="10"/>
  <c r="AR318" i="10"/>
  <c r="AN318" i="10"/>
  <c r="AL318" i="10"/>
  <c r="AI318" i="10"/>
  <c r="Z318" i="10"/>
  <c r="X318" i="10"/>
  <c r="AA318" i="10" s="1"/>
  <c r="W318" i="10"/>
  <c r="Q318" i="10"/>
  <c r="AS317" i="10"/>
  <c r="AR317" i="10"/>
  <c r="AN317" i="10"/>
  <c r="AL317" i="10"/>
  <c r="AJ317" i="10"/>
  <c r="AJ318" i="10" s="1"/>
  <c r="AA317" i="10"/>
  <c r="Z317" i="10"/>
  <c r="X317" i="10"/>
  <c r="Q317" i="10"/>
  <c r="P317" i="10" s="1"/>
  <c r="N317" i="10" s="1"/>
  <c r="O317" i="10"/>
  <c r="AS316" i="10"/>
  <c r="AL316" i="10"/>
  <c r="AK316" i="10"/>
  <c r="AJ316" i="10"/>
  <c r="AB316" i="10"/>
  <c r="AA316" i="10"/>
  <c r="Z316" i="10"/>
  <c r="X316" i="10"/>
  <c r="P316" i="10"/>
  <c r="N316" i="10" s="1"/>
  <c r="O316" i="10"/>
  <c r="AR315" i="10"/>
  <c r="AS315" i="10" s="1"/>
  <c r="AN315" i="10"/>
  <c r="AL315" i="10"/>
  <c r="AI315" i="10"/>
  <c r="W315" i="10"/>
  <c r="Z315" i="10" s="1"/>
  <c r="AS314" i="10"/>
  <c r="AR314" i="10"/>
  <c r="AN314" i="10"/>
  <c r="AL314" i="10"/>
  <c r="AJ314" i="10"/>
  <c r="AJ315" i="10" s="1"/>
  <c r="AA314" i="10"/>
  <c r="Z314" i="10"/>
  <c r="X314" i="10"/>
  <c r="Q314" i="10"/>
  <c r="P314" i="10" s="1"/>
  <c r="N314" i="10" s="1"/>
  <c r="AS313" i="10"/>
  <c r="AL313" i="10"/>
  <c r="AK313" i="10"/>
  <c r="AJ313" i="10"/>
  <c r="AB313" i="10"/>
  <c r="Z313" i="10"/>
  <c r="X313" i="10"/>
  <c r="AA313" i="10" s="1"/>
  <c r="P313" i="10"/>
  <c r="N313" i="10" s="1"/>
  <c r="O313" i="10"/>
  <c r="AS312" i="10"/>
  <c r="AR312" i="10"/>
  <c r="AN312" i="10"/>
  <c r="AL312" i="10"/>
  <c r="AI312" i="10"/>
  <c r="AD312" i="10"/>
  <c r="AC312" i="10"/>
  <c r="AA312" i="10"/>
  <c r="Z312" i="10"/>
  <c r="W312" i="10"/>
  <c r="X312" i="10" s="1"/>
  <c r="J312" i="10"/>
  <c r="I312" i="10"/>
  <c r="AS311" i="10"/>
  <c r="AR311" i="10"/>
  <c r="AR309" i="10" s="1"/>
  <c r="AN311" i="10"/>
  <c r="AN309" i="10" s="1"/>
  <c r="AL311" i="10"/>
  <c r="AJ311" i="10"/>
  <c r="AD311" i="10"/>
  <c r="Z311" i="10"/>
  <c r="X311" i="10"/>
  <c r="AA311" i="10" s="1"/>
  <c r="J311" i="10"/>
  <c r="J309" i="10" s="1"/>
  <c r="I311" i="10"/>
  <c r="E311" i="10"/>
  <c r="E312" i="10" s="1"/>
  <c r="AS310" i="10"/>
  <c r="AL310" i="10"/>
  <c r="AK310" i="10"/>
  <c r="AJ310" i="10"/>
  <c r="AD310" i="10"/>
  <c r="AD308" i="10" s="1"/>
  <c r="AB310" i="10"/>
  <c r="Z310" i="10"/>
  <c r="X310" i="10"/>
  <c r="AA310" i="10" s="1"/>
  <c r="Q310" i="10"/>
  <c r="N310" i="10"/>
  <c r="J310" i="10"/>
  <c r="J308" i="10" s="1"/>
  <c r="E310" i="10"/>
  <c r="F310" i="10" s="1"/>
  <c r="F308" i="10" s="1"/>
  <c r="BM309" i="10"/>
  <c r="BL309" i="10"/>
  <c r="BK309" i="10"/>
  <c r="BH309" i="10"/>
  <c r="BG309" i="10"/>
  <c r="BF309" i="10"/>
  <c r="BE309" i="10"/>
  <c r="BD309" i="10"/>
  <c r="BC309" i="10"/>
  <c r="BB309" i="10"/>
  <c r="BA309" i="10"/>
  <c r="AZ309" i="10"/>
  <c r="AY309" i="10"/>
  <c r="AX309" i="10"/>
  <c r="AW309" i="10"/>
  <c r="AV309" i="10"/>
  <c r="AU309" i="10"/>
  <c r="AT309" i="10"/>
  <c r="AO309" i="10"/>
  <c r="AM309" i="10"/>
  <c r="AI309" i="10"/>
  <c r="AD309" i="10"/>
  <c r="AC309" i="10"/>
  <c r="AL309" i="10" s="1"/>
  <c r="AA309" i="10"/>
  <c r="W309" i="10"/>
  <c r="U309" i="10"/>
  <c r="T309" i="10"/>
  <c r="I309" i="10"/>
  <c r="BM308" i="10"/>
  <c r="BL308" i="10"/>
  <c r="BK308" i="10"/>
  <c r="BH308" i="10"/>
  <c r="BG308" i="10"/>
  <c r="BF308" i="10"/>
  <c r="BE308" i="10"/>
  <c r="BD308" i="10"/>
  <c r="BC308" i="10"/>
  <c r="BB308" i="10"/>
  <c r="BA308" i="10"/>
  <c r="AZ308" i="10"/>
  <c r="AY308" i="10"/>
  <c r="AX308" i="10"/>
  <c r="AW308" i="10"/>
  <c r="AV308" i="10"/>
  <c r="AU308" i="10"/>
  <c r="AT308" i="10"/>
  <c r="AS308" i="10"/>
  <c r="AR308" i="10"/>
  <c r="AO308" i="10"/>
  <c r="AN308" i="10"/>
  <c r="AM308" i="10"/>
  <c r="AL308" i="10"/>
  <c r="AK308" i="10"/>
  <c r="AI308" i="10"/>
  <c r="AE308" i="10"/>
  <c r="AC308" i="10"/>
  <c r="AB308" i="10"/>
  <c r="Z308" i="10"/>
  <c r="Y308" i="10"/>
  <c r="W308" i="10"/>
  <c r="V308" i="10"/>
  <c r="U308" i="10"/>
  <c r="T308" i="10"/>
  <c r="S308" i="10"/>
  <c r="Q308" i="10"/>
  <c r="I308" i="10"/>
  <c r="H308" i="10"/>
  <c r="E308" i="10"/>
  <c r="AR307" i="10"/>
  <c r="AS307" i="10" s="1"/>
  <c r="AN307" i="10"/>
  <c r="AL307" i="10"/>
  <c r="AI307" i="10"/>
  <c r="W307" i="10"/>
  <c r="Q307" i="10"/>
  <c r="AR306" i="10"/>
  <c r="AS306" i="10" s="1"/>
  <c r="AN306" i="10"/>
  <c r="AL306" i="10"/>
  <c r="AJ306" i="10"/>
  <c r="AJ307" i="10" s="1"/>
  <c r="Z306" i="10"/>
  <c r="X306" i="10"/>
  <c r="AA306" i="10" s="1"/>
  <c r="Q306" i="10"/>
  <c r="O306" i="10" s="1"/>
  <c r="P306" i="10"/>
  <c r="N306" i="10" s="1"/>
  <c r="BV305" i="10"/>
  <c r="BU305" i="10"/>
  <c r="AS305" i="10"/>
  <c r="AL305" i="10"/>
  <c r="AK305" i="10"/>
  <c r="AJ305" i="10"/>
  <c r="AB305" i="10"/>
  <c r="AA305" i="10"/>
  <c r="Z305" i="10"/>
  <c r="X305" i="10"/>
  <c r="P305" i="10"/>
  <c r="O305" i="10"/>
  <c r="N305" i="10"/>
  <c r="AS304" i="10"/>
  <c r="AR304" i="10"/>
  <c r="AN304" i="10"/>
  <c r="AL304" i="10"/>
  <c r="AI304" i="10"/>
  <c r="AA304" i="10"/>
  <c r="Z304" i="10"/>
  <c r="X304" i="10"/>
  <c r="W304" i="10"/>
  <c r="Q304" i="10"/>
  <c r="O304" i="10" s="1"/>
  <c r="AS303" i="10"/>
  <c r="AR303" i="10"/>
  <c r="AN303" i="10"/>
  <c r="AN286" i="10" s="1"/>
  <c r="AL303" i="10"/>
  <c r="AJ303" i="10"/>
  <c r="AJ304" i="10" s="1"/>
  <c r="AA303" i="10"/>
  <c r="Z303" i="10"/>
  <c r="X303" i="10"/>
  <c r="Q303" i="10"/>
  <c r="P303" i="10" s="1"/>
  <c r="N303" i="10" s="1"/>
  <c r="O303" i="10"/>
  <c r="BV302" i="10"/>
  <c r="BU302" i="10"/>
  <c r="AS302" i="10"/>
  <c r="AL302" i="10"/>
  <c r="AK302" i="10"/>
  <c r="AJ302" i="10"/>
  <c r="AB302" i="10"/>
  <c r="Z302" i="10"/>
  <c r="X302" i="10"/>
  <c r="AA302" i="10" s="1"/>
  <c r="P302" i="10"/>
  <c r="O302" i="10"/>
  <c r="N302" i="10"/>
  <c r="AR301" i="10"/>
  <c r="AS301" i="10" s="1"/>
  <c r="AN301" i="10"/>
  <c r="AL301" i="10"/>
  <c r="AJ301" i="10"/>
  <c r="AI301" i="10"/>
  <c r="W301" i="10"/>
  <c r="P301" i="10"/>
  <c r="N301" i="10" s="1"/>
  <c r="AR300" i="10"/>
  <c r="AS300" i="10" s="1"/>
  <c r="AN300" i="10"/>
  <c r="AL300" i="10"/>
  <c r="AJ300" i="10"/>
  <c r="AA300" i="10"/>
  <c r="Z300" i="10"/>
  <c r="X300" i="10"/>
  <c r="Q300" i="10"/>
  <c r="Q301" i="10" s="1"/>
  <c r="O301" i="10" s="1"/>
  <c r="P300" i="10"/>
  <c r="O300" i="10"/>
  <c r="N300" i="10"/>
  <c r="BU299" i="10"/>
  <c r="AS299" i="10"/>
  <c r="AL299" i="10"/>
  <c r="AK299" i="10"/>
  <c r="AJ299" i="10"/>
  <c r="AB299" i="10"/>
  <c r="AA299" i="10"/>
  <c r="Z299" i="10"/>
  <c r="X299" i="10"/>
  <c r="P299" i="10"/>
  <c r="N299" i="10" s="1"/>
  <c r="O299" i="10"/>
  <c r="AR298" i="10"/>
  <c r="AS298" i="10" s="1"/>
  <c r="AN298" i="10"/>
  <c r="AL298" i="10"/>
  <c r="AI298" i="10"/>
  <c r="W298" i="10"/>
  <c r="AS297" i="10"/>
  <c r="AR297" i="10"/>
  <c r="AN297" i="10"/>
  <c r="AL297" i="10"/>
  <c r="AJ297" i="10"/>
  <c r="AJ298" i="10" s="1"/>
  <c r="AA297" i="10"/>
  <c r="Z297" i="10"/>
  <c r="X297" i="10"/>
  <c r="Q297" i="10"/>
  <c r="BU296" i="10"/>
  <c r="AS296" i="10"/>
  <c r="AL296" i="10"/>
  <c r="AK296" i="10"/>
  <c r="BV296" i="10" s="1"/>
  <c r="AJ296" i="10"/>
  <c r="AB296" i="10"/>
  <c r="AA296" i="10"/>
  <c r="Z296" i="10"/>
  <c r="X296" i="10"/>
  <c r="P296" i="10"/>
  <c r="O296" i="10"/>
  <c r="O285" i="10" s="1"/>
  <c r="N296" i="10"/>
  <c r="AR295" i="10"/>
  <c r="AS295" i="10" s="1"/>
  <c r="AN295" i="10"/>
  <c r="AL295" i="10"/>
  <c r="AI295" i="10"/>
  <c r="Z295" i="10"/>
  <c r="W295" i="10"/>
  <c r="X295" i="10" s="1"/>
  <c r="AA295" i="10" s="1"/>
  <c r="AS294" i="10"/>
  <c r="AR294" i="10"/>
  <c r="AR286" i="10" s="1"/>
  <c r="AN294" i="10"/>
  <c r="AL294" i="10"/>
  <c r="AJ294" i="10"/>
  <c r="AJ295" i="10" s="1"/>
  <c r="AA294" i="10"/>
  <c r="Z294" i="10"/>
  <c r="X294" i="10"/>
  <c r="Q294" i="10"/>
  <c r="O294" i="10" s="1"/>
  <c r="BU293" i="10"/>
  <c r="AS293" i="10"/>
  <c r="AL293" i="10"/>
  <c r="AK293" i="10"/>
  <c r="AJ293" i="10"/>
  <c r="AB293" i="10"/>
  <c r="Z293" i="10"/>
  <c r="X293" i="10"/>
  <c r="AA293" i="10" s="1"/>
  <c r="P293" i="10"/>
  <c r="N293" i="10" s="1"/>
  <c r="O293" i="10"/>
  <c r="AR292" i="10"/>
  <c r="AS292" i="10" s="1"/>
  <c r="AN292" i="10"/>
  <c r="AL292" i="10"/>
  <c r="AJ292" i="10"/>
  <c r="AI292" i="10"/>
  <c r="W292" i="10"/>
  <c r="Z292" i="10" s="1"/>
  <c r="AS291" i="10"/>
  <c r="AR291" i="10"/>
  <c r="AN291" i="10"/>
  <c r="AL291" i="10"/>
  <c r="AJ291" i="10"/>
  <c r="Z291" i="10"/>
  <c r="X291" i="10"/>
  <c r="AA291" i="10" s="1"/>
  <c r="Q291" i="10"/>
  <c r="BU290" i="10"/>
  <c r="AS290" i="10"/>
  <c r="AL290" i="10"/>
  <c r="AK290" i="10"/>
  <c r="AJ290" i="10"/>
  <c r="AB290" i="10"/>
  <c r="AA290" i="10"/>
  <c r="Z290" i="10"/>
  <c r="X290" i="10"/>
  <c r="P290" i="10"/>
  <c r="N290" i="10" s="1"/>
  <c r="N285" i="10" s="1"/>
  <c r="O290" i="10"/>
  <c r="AR289" i="10"/>
  <c r="AS289" i="10" s="1"/>
  <c r="AN289" i="10"/>
  <c r="AC289" i="10"/>
  <c r="Z289" i="10"/>
  <c r="X289" i="10"/>
  <c r="AA289" i="10" s="1"/>
  <c r="W289" i="10"/>
  <c r="O289" i="10"/>
  <c r="N289" i="10"/>
  <c r="I289" i="10"/>
  <c r="AS288" i="10"/>
  <c r="AN288" i="10"/>
  <c r="AC288" i="10"/>
  <c r="Z288" i="10"/>
  <c r="X288" i="10"/>
  <c r="Q288" i="10"/>
  <c r="Q289" i="10" s="1"/>
  <c r="P289" i="10" s="1"/>
  <c r="P288" i="10"/>
  <c r="O288" i="10"/>
  <c r="N288" i="10"/>
  <c r="J288" i="10"/>
  <c r="E288" i="10"/>
  <c r="E289" i="10" s="1"/>
  <c r="BU287" i="10"/>
  <c r="AS287" i="10"/>
  <c r="AL287" i="10"/>
  <c r="AK287" i="10"/>
  <c r="AJ287" i="10"/>
  <c r="AD287" i="10"/>
  <c r="AB287" i="10"/>
  <c r="Z287" i="10"/>
  <c r="Z285" i="10" s="1"/>
  <c r="X287" i="10"/>
  <c r="AA287" i="10" s="1"/>
  <c r="P287" i="10"/>
  <c r="N287" i="10"/>
  <c r="J287" i="10"/>
  <c r="F287" i="10"/>
  <c r="F285" i="10" s="1"/>
  <c r="E287" i="10"/>
  <c r="BM286" i="10"/>
  <c r="BL286" i="10"/>
  <c r="BK286" i="10"/>
  <c r="BH286" i="10"/>
  <c r="BG286" i="10"/>
  <c r="BF286" i="10"/>
  <c r="BE286" i="10"/>
  <c r="BD286" i="10"/>
  <c r="BC286" i="10"/>
  <c r="BB286" i="10"/>
  <c r="BA286" i="10"/>
  <c r="AZ286" i="10"/>
  <c r="AY286" i="10"/>
  <c r="AX286" i="10"/>
  <c r="AW286" i="10"/>
  <c r="AV286" i="10"/>
  <c r="AU286" i="10"/>
  <c r="AT286" i="10"/>
  <c r="AS286" i="10"/>
  <c r="AO286" i="10"/>
  <c r="AM286" i="10"/>
  <c r="AG286" i="10"/>
  <c r="AF286" i="10"/>
  <c r="AC286" i="10"/>
  <c r="AL286" i="10" s="1"/>
  <c r="W286" i="10"/>
  <c r="U286" i="10"/>
  <c r="T286" i="10"/>
  <c r="I286" i="10"/>
  <c r="E286" i="10"/>
  <c r="BM285" i="10"/>
  <c r="BL285" i="10"/>
  <c r="BK285" i="10"/>
  <c r="BH285" i="10"/>
  <c r="BG285" i="10"/>
  <c r="BF285" i="10"/>
  <c r="BE285" i="10"/>
  <c r="BD285" i="10"/>
  <c r="BC285" i="10"/>
  <c r="BB285" i="10"/>
  <c r="BA285" i="10"/>
  <c r="AZ285" i="10"/>
  <c r="AY285" i="10"/>
  <c r="AX285" i="10"/>
  <c r="AW285" i="10"/>
  <c r="AV285" i="10"/>
  <c r="AU285" i="10"/>
  <c r="AT285" i="10"/>
  <c r="AS285" i="10"/>
  <c r="AR285" i="10"/>
  <c r="AO285" i="10"/>
  <c r="AN285" i="10"/>
  <c r="AM285" i="10"/>
  <c r="AL285" i="10"/>
  <c r="AJ285" i="10"/>
  <c r="AI285" i="10"/>
  <c r="AH285" i="10"/>
  <c r="AG285" i="10"/>
  <c r="AF285" i="10"/>
  <c r="AE285" i="10"/>
  <c r="AD285" i="10"/>
  <c r="AC285" i="10"/>
  <c r="AB285" i="10"/>
  <c r="Y285" i="10"/>
  <c r="W285" i="10"/>
  <c r="V285" i="10"/>
  <c r="U285" i="10"/>
  <c r="T285" i="10"/>
  <c r="S285" i="10"/>
  <c r="Q285" i="10"/>
  <c r="P285" i="10"/>
  <c r="J285" i="10"/>
  <c r="I285" i="10"/>
  <c r="E285" i="10"/>
  <c r="AR284" i="10"/>
  <c r="AS284" i="10" s="1"/>
  <c r="AM284" i="10"/>
  <c r="AL284" i="10"/>
  <c r="AI284" i="10"/>
  <c r="AG284" i="10"/>
  <c r="AF284" i="10"/>
  <c r="AA284" i="10"/>
  <c r="Z284" i="10"/>
  <c r="X284" i="10"/>
  <c r="W284" i="10"/>
  <c r="AS283" i="10"/>
  <c r="AR283" i="10"/>
  <c r="AM283" i="10"/>
  <c r="AL283" i="10"/>
  <c r="AJ283" i="10"/>
  <c r="AJ284" i="10" s="1"/>
  <c r="AG283" i="10"/>
  <c r="AA283" i="10"/>
  <c r="Z283" i="10"/>
  <c r="X283" i="10"/>
  <c r="Q283" i="10"/>
  <c r="P283" i="10" s="1"/>
  <c r="N283" i="10" s="1"/>
  <c r="AS282" i="10"/>
  <c r="AL282" i="10"/>
  <c r="AK282" i="10"/>
  <c r="AJ282" i="10"/>
  <c r="AG282" i="10"/>
  <c r="Z282" i="10"/>
  <c r="Y282" i="10"/>
  <c r="AB282" i="10" s="1"/>
  <c r="X282" i="10"/>
  <c r="W282" i="10"/>
  <c r="P282" i="10"/>
  <c r="N282" i="10" s="1"/>
  <c r="O282" i="10"/>
  <c r="AM281" i="10"/>
  <c r="AL281" i="10"/>
  <c r="AI281" i="10"/>
  <c r="AG281" i="10"/>
  <c r="AF281" i="10"/>
  <c r="AR281" i="10" s="1"/>
  <c r="AS281" i="10" s="1"/>
  <c r="W281" i="10"/>
  <c r="P281" i="10"/>
  <c r="N281" i="10" s="1"/>
  <c r="AS280" i="10"/>
  <c r="AR280" i="10"/>
  <c r="AM280" i="10"/>
  <c r="AL280" i="10"/>
  <c r="AJ280" i="10"/>
  <c r="AJ281" i="10" s="1"/>
  <c r="AG280" i="10"/>
  <c r="AA280" i="10"/>
  <c r="Z280" i="10"/>
  <c r="X280" i="10"/>
  <c r="Q280" i="10"/>
  <c r="Q281" i="10" s="1"/>
  <c r="O281" i="10" s="1"/>
  <c r="P280" i="10"/>
  <c r="N280" i="10" s="1"/>
  <c r="O280" i="10"/>
  <c r="AS279" i="10"/>
  <c r="AL279" i="10"/>
  <c r="AK279" i="10"/>
  <c r="AJ279" i="10"/>
  <c r="AG279" i="10"/>
  <c r="AA279" i="10"/>
  <c r="Z279" i="10"/>
  <c r="Y279" i="10"/>
  <c r="AB279" i="10" s="1"/>
  <c r="X279" i="10"/>
  <c r="P279" i="10"/>
  <c r="N279" i="10" s="1"/>
  <c r="O279" i="10"/>
  <c r="AR278" i="10"/>
  <c r="AS278" i="10" s="1"/>
  <c r="AL278" i="10"/>
  <c r="AI278" i="10"/>
  <c r="AG278" i="10"/>
  <c r="AF278" i="10"/>
  <c r="AM278" i="10" s="1"/>
  <c r="W278" i="10"/>
  <c r="AR277" i="10"/>
  <c r="AS277" i="10" s="1"/>
  <c r="AM277" i="10"/>
  <c r="AL277" i="10"/>
  <c r="AJ277" i="10"/>
  <c r="AJ278" i="10" s="1"/>
  <c r="AG277" i="10"/>
  <c r="Z277" i="10"/>
  <c r="X277" i="10"/>
  <c r="AA277" i="10" s="1"/>
  <c r="Q277" i="10"/>
  <c r="AS276" i="10"/>
  <c r="AL276" i="10"/>
  <c r="AK276" i="10"/>
  <c r="AJ276" i="10"/>
  <c r="AG276" i="10"/>
  <c r="AA276" i="10"/>
  <c r="Z276" i="10"/>
  <c r="Y276" i="10"/>
  <c r="AB276" i="10" s="1"/>
  <c r="X276" i="10"/>
  <c r="P276" i="10"/>
  <c r="O276" i="10"/>
  <c r="N276" i="10"/>
  <c r="AR275" i="10"/>
  <c r="AS275" i="10" s="1"/>
  <c r="AL275" i="10"/>
  <c r="AI275" i="10"/>
  <c r="AF275" i="10"/>
  <c r="Z275" i="10"/>
  <c r="X275" i="10"/>
  <c r="AA275" i="10" s="1"/>
  <c r="W275" i="10"/>
  <c r="AR274" i="10"/>
  <c r="AS274" i="10" s="1"/>
  <c r="AM274" i="10"/>
  <c r="AL274" i="10"/>
  <c r="AJ274" i="10"/>
  <c r="AJ275" i="10" s="1"/>
  <c r="AG274" i="10"/>
  <c r="AA274" i="10"/>
  <c r="Z274" i="10"/>
  <c r="X274" i="10"/>
  <c r="Q274" i="10"/>
  <c r="AS273" i="10"/>
  <c r="AL273" i="10"/>
  <c r="AK273" i="10"/>
  <c r="AJ273" i="10"/>
  <c r="AG273" i="10"/>
  <c r="AB273" i="10"/>
  <c r="Z273" i="10"/>
  <c r="Y273" i="10"/>
  <c r="X273" i="10"/>
  <c r="AA273" i="10" s="1"/>
  <c r="P273" i="10"/>
  <c r="N273" i="10" s="1"/>
  <c r="O273" i="10"/>
  <c r="AL272" i="10"/>
  <c r="AI272" i="10"/>
  <c r="AF272" i="10"/>
  <c r="AA272" i="10"/>
  <c r="Z272" i="10"/>
  <c r="X272" i="10"/>
  <c r="W272" i="10"/>
  <c r="Q272" i="10"/>
  <c r="O272" i="10" s="1"/>
  <c r="P272" i="10"/>
  <c r="N272" i="10" s="1"/>
  <c r="AS271" i="10"/>
  <c r="AR271" i="10"/>
  <c r="AM271" i="10"/>
  <c r="AL271" i="10"/>
  <c r="AJ271" i="10"/>
  <c r="AJ272" i="10" s="1"/>
  <c r="AG271" i="10"/>
  <c r="Z271" i="10"/>
  <c r="X271" i="10"/>
  <c r="AA271" i="10" s="1"/>
  <c r="Q271" i="10"/>
  <c r="P271" i="10" s="1"/>
  <c r="N271" i="10"/>
  <c r="AS270" i="10"/>
  <c r="AL270" i="10"/>
  <c r="AK270" i="10"/>
  <c r="AJ270" i="10"/>
  <c r="AG270" i="10"/>
  <c r="Y270" i="10"/>
  <c r="AB270" i="10" s="1"/>
  <c r="W270" i="10"/>
  <c r="X270" i="10" s="1"/>
  <c r="AA270" i="10" s="1"/>
  <c r="P270" i="10"/>
  <c r="N270" i="10" s="1"/>
  <c r="O270" i="10"/>
  <c r="AR269" i="10"/>
  <c r="AS269" i="10" s="1"/>
  <c r="AM269" i="10"/>
  <c r="AL269" i="10"/>
  <c r="AJ269" i="10"/>
  <c r="AI269" i="10"/>
  <c r="AG269" i="10"/>
  <c r="AF269" i="10"/>
  <c r="Z269" i="10"/>
  <c r="X269" i="10"/>
  <c r="AA269" i="10" s="1"/>
  <c r="W269" i="10"/>
  <c r="Q269" i="10"/>
  <c r="AR268" i="10"/>
  <c r="AS268" i="10" s="1"/>
  <c r="AM268" i="10"/>
  <c r="AL268" i="10"/>
  <c r="AJ268" i="10"/>
  <c r="AG268" i="10"/>
  <c r="AA268" i="10"/>
  <c r="Z268" i="10"/>
  <c r="X268" i="10"/>
  <c r="Q268" i="10"/>
  <c r="O268" i="10" s="1"/>
  <c r="AS267" i="10"/>
  <c r="AL267" i="10"/>
  <c r="AK267" i="10"/>
  <c r="AJ267" i="10"/>
  <c r="AG267" i="10"/>
  <c r="AB267" i="10"/>
  <c r="Z267" i="10"/>
  <c r="Y267" i="10"/>
  <c r="X267" i="10"/>
  <c r="AA267" i="10" s="1"/>
  <c r="P267" i="10"/>
  <c r="O267" i="10"/>
  <c r="N267" i="10"/>
  <c r="N262" i="10" s="1"/>
  <c r="AL266" i="10"/>
  <c r="AF266" i="10"/>
  <c r="AD266" i="10"/>
  <c r="AC266" i="10"/>
  <c r="J266" i="10"/>
  <c r="I266" i="10"/>
  <c r="AR265" i="10"/>
  <c r="AM265" i="10"/>
  <c r="AL265" i="10"/>
  <c r="AJ265" i="10"/>
  <c r="AI265" i="10"/>
  <c r="AI266" i="10" s="1"/>
  <c r="AG265" i="10"/>
  <c r="AD265" i="10"/>
  <c r="Z265" i="10"/>
  <c r="X265" i="10"/>
  <c r="W265" i="10"/>
  <c r="W266" i="10" s="1"/>
  <c r="Q265" i="10"/>
  <c r="J265" i="10"/>
  <c r="F265" i="10"/>
  <c r="E265" i="10"/>
  <c r="AS264" i="10"/>
  <c r="AL264" i="10"/>
  <c r="AK264" i="10"/>
  <c r="AK262" i="10" s="1"/>
  <c r="AJ264" i="10"/>
  <c r="AJ262" i="10" s="1"/>
  <c r="AG264" i="10"/>
  <c r="AD264" i="10"/>
  <c r="AB264" i="10"/>
  <c r="AB262" i="10" s="1"/>
  <c r="AA264" i="10"/>
  <c r="Z264" i="10"/>
  <c r="Y264" i="10"/>
  <c r="X264" i="10"/>
  <c r="P264" i="10"/>
  <c r="N264" i="10" s="1"/>
  <c r="O264" i="10"/>
  <c r="J264" i="10"/>
  <c r="J262" i="10" s="1"/>
  <c r="F264" i="10"/>
  <c r="F262" i="10" s="1"/>
  <c r="BM263" i="10"/>
  <c r="BL263" i="10"/>
  <c r="BK263" i="10"/>
  <c r="BH263" i="10"/>
  <c r="BG263" i="10"/>
  <c r="BF263" i="10"/>
  <c r="BE263" i="10"/>
  <c r="BD263" i="10"/>
  <c r="BC263" i="10"/>
  <c r="BB263" i="10"/>
  <c r="BA263" i="10"/>
  <c r="AZ263" i="10"/>
  <c r="AY263" i="10"/>
  <c r="AX263" i="10"/>
  <c r="AW263" i="10"/>
  <c r="AV263" i="10"/>
  <c r="AU263" i="10"/>
  <c r="AT263" i="10"/>
  <c r="AO263" i="10"/>
  <c r="AN263" i="10"/>
  <c r="AM263" i="10"/>
  <c r="AL263" i="10"/>
  <c r="AI263" i="10"/>
  <c r="AF263" i="10"/>
  <c r="AD263" i="10"/>
  <c r="AC263" i="10"/>
  <c r="Z263" i="10"/>
  <c r="W263" i="10"/>
  <c r="U263" i="10"/>
  <c r="T263" i="10"/>
  <c r="J263" i="10"/>
  <c r="I263" i="10"/>
  <c r="BM262" i="10"/>
  <c r="BL262" i="10"/>
  <c r="BK262" i="10"/>
  <c r="BH262" i="10"/>
  <c r="BG262" i="10"/>
  <c r="BF262" i="10"/>
  <c r="BE262" i="10"/>
  <c r="BD262" i="10"/>
  <c r="BC262" i="10"/>
  <c r="BB262" i="10"/>
  <c r="BA262" i="10"/>
  <c r="AZ262" i="10"/>
  <c r="AY262" i="10"/>
  <c r="AX262" i="10"/>
  <c r="AW262" i="10"/>
  <c r="AV262" i="10"/>
  <c r="AU262" i="10"/>
  <c r="AT262" i="10"/>
  <c r="AS262" i="10"/>
  <c r="AR262" i="10"/>
  <c r="AO262" i="10"/>
  <c r="AN262" i="10"/>
  <c r="AM262" i="10"/>
  <c r="AL262" i="10"/>
  <c r="AI262" i="10"/>
  <c r="AH262" i="10"/>
  <c r="AF262" i="10"/>
  <c r="AE262" i="10"/>
  <c r="AD262" i="10"/>
  <c r="AC262" i="10"/>
  <c r="V262" i="10"/>
  <c r="U262" i="10"/>
  <c r="T262" i="10"/>
  <c r="S262" i="10"/>
  <c r="Q262" i="10"/>
  <c r="O262" i="10"/>
  <c r="I262" i="10"/>
  <c r="H262" i="10"/>
  <c r="E262" i="10"/>
  <c r="AL261" i="10"/>
  <c r="AI261" i="10"/>
  <c r="AF261" i="10"/>
  <c r="Z261" i="10"/>
  <c r="X261" i="10"/>
  <c r="AA261" i="10" s="1"/>
  <c r="W261" i="10"/>
  <c r="AR260" i="10"/>
  <c r="AS260" i="10" s="1"/>
  <c r="AM260" i="10"/>
  <c r="AL260" i="10"/>
  <c r="AJ260" i="10"/>
  <c r="AJ261" i="10" s="1"/>
  <c r="AG260" i="10"/>
  <c r="AA260" i="10"/>
  <c r="Z260" i="10"/>
  <c r="X260" i="10"/>
  <c r="Q260" i="10"/>
  <c r="P260" i="10" s="1"/>
  <c r="N260" i="10" s="1"/>
  <c r="AS259" i="10"/>
  <c r="AL259" i="10"/>
  <c r="AK259" i="10"/>
  <c r="AK245" i="10" s="1"/>
  <c r="AJ259" i="10"/>
  <c r="AG259" i="10"/>
  <c r="AB259" i="10"/>
  <c r="Z259" i="10"/>
  <c r="Y259" i="10"/>
  <c r="X259" i="10"/>
  <c r="AA259" i="10" s="1"/>
  <c r="P259" i="10"/>
  <c r="O259" i="10"/>
  <c r="N259" i="10"/>
  <c r="AL258" i="10"/>
  <c r="AJ258" i="10"/>
  <c r="AI258" i="10"/>
  <c r="AF258" i="10"/>
  <c r="Z258" i="10"/>
  <c r="W258" i="10"/>
  <c r="X258" i="10" s="1"/>
  <c r="AA258" i="10" s="1"/>
  <c r="Q258" i="10"/>
  <c r="O258" i="10" s="1"/>
  <c r="AS257" i="10"/>
  <c r="AR257" i="10"/>
  <c r="AM257" i="10"/>
  <c r="AL257" i="10"/>
  <c r="AJ257" i="10"/>
  <c r="AG257" i="10"/>
  <c r="Z257" i="10"/>
  <c r="X257" i="10"/>
  <c r="AA257" i="10" s="1"/>
  <c r="Q257" i="10"/>
  <c r="P257" i="10" s="1"/>
  <c r="N257" i="10"/>
  <c r="AS256" i="10"/>
  <c r="AL256" i="10"/>
  <c r="AK256" i="10"/>
  <c r="AJ256" i="10"/>
  <c r="AG256" i="10"/>
  <c r="AA256" i="10"/>
  <c r="Z256" i="10"/>
  <c r="Y256" i="10"/>
  <c r="AB256" i="10" s="1"/>
  <c r="X256" i="10"/>
  <c r="P256" i="10"/>
  <c r="O256" i="10"/>
  <c r="AM255" i="10"/>
  <c r="AL255" i="10"/>
  <c r="AI255" i="10"/>
  <c r="AG255" i="10"/>
  <c r="AF255" i="10"/>
  <c r="AR255" i="10" s="1"/>
  <c r="AS255" i="10" s="1"/>
  <c r="W255" i="10"/>
  <c r="P255" i="10"/>
  <c r="N255" i="10" s="1"/>
  <c r="O255" i="10"/>
  <c r="AR254" i="10"/>
  <c r="AS254" i="10" s="1"/>
  <c r="AM254" i="10"/>
  <c r="AL254" i="10"/>
  <c r="AJ254" i="10"/>
  <c r="AJ255" i="10" s="1"/>
  <c r="AG254" i="10"/>
  <c r="AA254" i="10"/>
  <c r="Z254" i="10"/>
  <c r="X254" i="10"/>
  <c r="Q254" i="10"/>
  <c r="Q255" i="10" s="1"/>
  <c r="P254" i="10"/>
  <c r="N254" i="10" s="1"/>
  <c r="O254" i="10"/>
  <c r="AS253" i="10"/>
  <c r="AL253" i="10"/>
  <c r="AK253" i="10"/>
  <c r="AJ253" i="10"/>
  <c r="AG253" i="10"/>
  <c r="AA253" i="10"/>
  <c r="Z253" i="10"/>
  <c r="Y253" i="10"/>
  <c r="X253" i="10"/>
  <c r="P253" i="10"/>
  <c r="N253" i="10" s="1"/>
  <c r="O253" i="10"/>
  <c r="AS252" i="10"/>
  <c r="AR252" i="10"/>
  <c r="AL252" i="10"/>
  <c r="AI252" i="10"/>
  <c r="AF252" i="10"/>
  <c r="AG252" i="10" s="1"/>
  <c r="AA252" i="10"/>
  <c r="Z252" i="10"/>
  <c r="W252" i="10"/>
  <c r="X252" i="10" s="1"/>
  <c r="AS251" i="10"/>
  <c r="AR251" i="10"/>
  <c r="AM251" i="10"/>
  <c r="AL251" i="10"/>
  <c r="AJ251" i="10"/>
  <c r="AG251" i="10"/>
  <c r="AG246" i="10" s="1"/>
  <c r="Z251" i="10"/>
  <c r="X251" i="10"/>
  <c r="AA251" i="10" s="1"/>
  <c r="Q251" i="10"/>
  <c r="P251" i="10" s="1"/>
  <c r="P246" i="10" s="1"/>
  <c r="N251" i="10"/>
  <c r="AS250" i="10"/>
  <c r="AL250" i="10"/>
  <c r="AK250" i="10"/>
  <c r="AJ250" i="10"/>
  <c r="AG250" i="10"/>
  <c r="AA250" i="10"/>
  <c r="Z250" i="10"/>
  <c r="Y250" i="10"/>
  <c r="AB250" i="10" s="1"/>
  <c r="W250" i="10"/>
  <c r="X250" i="10" s="1"/>
  <c r="P250" i="10"/>
  <c r="N250" i="10" s="1"/>
  <c r="O250" i="10"/>
  <c r="AS249" i="10"/>
  <c r="AR249" i="10"/>
  <c r="AM249" i="10"/>
  <c r="AI249" i="10"/>
  <c r="AG249" i="10"/>
  <c r="AF249" i="10"/>
  <c r="AD249" i="10"/>
  <c r="AC249" i="10"/>
  <c r="AL249" i="10" s="1"/>
  <c r="Q249" i="10"/>
  <c r="P249" i="10" s="1"/>
  <c r="O249" i="10"/>
  <c r="N249" i="10"/>
  <c r="I249" i="10"/>
  <c r="AS248" i="10"/>
  <c r="AS246" i="10" s="1"/>
  <c r="AR248" i="10"/>
  <c r="AM248" i="10"/>
  <c r="AL248" i="10"/>
  <c r="AJ248" i="10"/>
  <c r="AJ249" i="10" s="1"/>
  <c r="AI248" i="10"/>
  <c r="AG248" i="10"/>
  <c r="AD248" i="10"/>
  <c r="AA248" i="10"/>
  <c r="AA246" i="10" s="1"/>
  <c r="X248" i="10"/>
  <c r="W248" i="10"/>
  <c r="Q248" i="10"/>
  <c r="P248" i="10" s="1"/>
  <c r="N248" i="10"/>
  <c r="J248" i="10"/>
  <c r="J249" i="10" s="1"/>
  <c r="E248" i="10"/>
  <c r="AS247" i="10"/>
  <c r="AL247" i="10"/>
  <c r="AK247" i="10"/>
  <c r="AJ247" i="10"/>
  <c r="AG247" i="10"/>
  <c r="AD247" i="10"/>
  <c r="AD245" i="10" s="1"/>
  <c r="AA247" i="10"/>
  <c r="Z247" i="10"/>
  <c r="Y247" i="10"/>
  <c r="AB247" i="10" s="1"/>
  <c r="X247" i="10"/>
  <c r="P247" i="10"/>
  <c r="O247" i="10"/>
  <c r="N247" i="10"/>
  <c r="J247" i="10"/>
  <c r="F247" i="10"/>
  <c r="F245" i="10" s="1"/>
  <c r="BM246" i="10"/>
  <c r="BL246" i="10"/>
  <c r="BK246" i="10"/>
  <c r="BH246" i="10"/>
  <c r="BG246" i="10"/>
  <c r="BF246" i="10"/>
  <c r="BE246" i="10"/>
  <c r="BD246" i="10"/>
  <c r="BC246" i="10"/>
  <c r="BB246" i="10"/>
  <c r="BA246" i="10"/>
  <c r="AZ246" i="10"/>
  <c r="AY246" i="10"/>
  <c r="AX246" i="10"/>
  <c r="AW246" i="10"/>
  <c r="AV246" i="10"/>
  <c r="AU246" i="10"/>
  <c r="AT246" i="10"/>
  <c r="AO246" i="10"/>
  <c r="AN246" i="10"/>
  <c r="AL246" i="10"/>
  <c r="AI246" i="10"/>
  <c r="AF246" i="10"/>
  <c r="AD246" i="10"/>
  <c r="AC246" i="10"/>
  <c r="U246" i="10"/>
  <c r="T246" i="10"/>
  <c r="Q246" i="10"/>
  <c r="I246" i="10"/>
  <c r="BM245" i="10"/>
  <c r="BL245" i="10"/>
  <c r="BK245" i="10"/>
  <c r="BH245" i="10"/>
  <c r="BG245" i="10"/>
  <c r="BF245" i="10"/>
  <c r="BE245" i="10"/>
  <c r="BD245" i="10"/>
  <c r="BC245" i="10"/>
  <c r="BB245" i="10"/>
  <c r="BA245" i="10"/>
  <c r="AZ245" i="10"/>
  <c r="AY245" i="10"/>
  <c r="AX245" i="10"/>
  <c r="AW245" i="10"/>
  <c r="AV245" i="10"/>
  <c r="AU245" i="10"/>
  <c r="AT245" i="10"/>
  <c r="AR245" i="10"/>
  <c r="AO245" i="10"/>
  <c r="AN245" i="10"/>
  <c r="AM245" i="10"/>
  <c r="AJ245" i="10"/>
  <c r="AI245" i="10"/>
  <c r="AH245" i="10"/>
  <c r="AG245" i="10"/>
  <c r="AF245" i="10"/>
  <c r="AE245" i="10"/>
  <c r="AC245" i="10"/>
  <c r="AL245" i="10" s="1"/>
  <c r="Z245" i="10"/>
  <c r="W245" i="10"/>
  <c r="V245" i="10"/>
  <c r="U245" i="10"/>
  <c r="T245" i="10"/>
  <c r="S245" i="10"/>
  <c r="Q245" i="10"/>
  <c r="J245" i="10"/>
  <c r="I245" i="10"/>
  <c r="H245" i="10"/>
  <c r="E245" i="10"/>
  <c r="AL244" i="10"/>
  <c r="AI244" i="10"/>
  <c r="AF244" i="10"/>
  <c r="Z244" i="10"/>
  <c r="W244" i="10"/>
  <c r="X244" i="10" s="1"/>
  <c r="AA244" i="10" s="1"/>
  <c r="Q244" i="10"/>
  <c r="O244" i="10" s="1"/>
  <c r="P244" i="10"/>
  <c r="N244" i="10" s="1"/>
  <c r="AS243" i="10"/>
  <c r="AR243" i="10"/>
  <c r="AN243" i="10"/>
  <c r="AL243" i="10"/>
  <c r="AJ243" i="10"/>
  <c r="AJ244" i="10" s="1"/>
  <c r="AI243" i="10"/>
  <c r="AG243" i="10"/>
  <c r="AA243" i="10"/>
  <c r="Z243" i="10"/>
  <c r="X243" i="10"/>
  <c r="Q243" i="10"/>
  <c r="P243" i="10"/>
  <c r="O243" i="10"/>
  <c r="N243" i="10"/>
  <c r="AS242" i="10"/>
  <c r="AL242" i="10"/>
  <c r="AK242" i="10"/>
  <c r="AK234" i="10" s="1"/>
  <c r="AJ242" i="10"/>
  <c r="AI242" i="10"/>
  <c r="AG242" i="10"/>
  <c r="AB242" i="10"/>
  <c r="AA242" i="10"/>
  <c r="Z242" i="10"/>
  <c r="X242" i="10"/>
  <c r="P242" i="10"/>
  <c r="N242" i="10" s="1"/>
  <c r="O242" i="10"/>
  <c r="AR241" i="10"/>
  <c r="AS241" i="10" s="1"/>
  <c r="AM241" i="10"/>
  <c r="AJ241" i="10"/>
  <c r="AI241" i="10"/>
  <c r="AG241" i="10"/>
  <c r="AF241" i="10"/>
  <c r="AC241" i="10"/>
  <c r="AL241" i="10" s="1"/>
  <c r="AA241" i="10"/>
  <c r="X241" i="10"/>
  <c r="W241" i="10"/>
  <c r="Z241" i="10" s="1"/>
  <c r="AS240" i="10"/>
  <c r="AR240" i="10"/>
  <c r="AM240" i="10"/>
  <c r="AL240" i="10"/>
  <c r="AJ240" i="10"/>
  <c r="AI240" i="10"/>
  <c r="AG240" i="10"/>
  <c r="AD240" i="10"/>
  <c r="AD241" i="10" s="1"/>
  <c r="AA240" i="10"/>
  <c r="Z240" i="10"/>
  <c r="X240" i="10"/>
  <c r="Q240" i="10"/>
  <c r="AS239" i="10"/>
  <c r="AS234" i="10" s="1"/>
  <c r="AL239" i="10"/>
  <c r="AK239" i="10"/>
  <c r="AJ239" i="10"/>
  <c r="AI239" i="10"/>
  <c r="AI234" i="10" s="1"/>
  <c r="AG239" i="10"/>
  <c r="AB239" i="10"/>
  <c r="Z239" i="10"/>
  <c r="Z234" i="10" s="1"/>
  <c r="X239" i="10"/>
  <c r="AA239" i="10" s="1"/>
  <c r="P239" i="10"/>
  <c r="O239" i="10"/>
  <c r="N239" i="10"/>
  <c r="AL238" i="10"/>
  <c r="AF238" i="10"/>
  <c r="AD238" i="10"/>
  <c r="AC238" i="10"/>
  <c r="Q238" i="10"/>
  <c r="O238" i="10" s="1"/>
  <c r="P238" i="10"/>
  <c r="N238" i="10" s="1"/>
  <c r="I238" i="10"/>
  <c r="AS237" i="10"/>
  <c r="AR237" i="10"/>
  <c r="AM237" i="10"/>
  <c r="AM235" i="10" s="1"/>
  <c r="AL237" i="10"/>
  <c r="AI237" i="10"/>
  <c r="AG237" i="10"/>
  <c r="AG235" i="10" s="1"/>
  <c r="AD237" i="10"/>
  <c r="AA237" i="10"/>
  <c r="AA235" i="10" s="1"/>
  <c r="Z237" i="10"/>
  <c r="X237" i="10"/>
  <c r="W237" i="10"/>
  <c r="W238" i="10" s="1"/>
  <c r="Z238" i="10" s="1"/>
  <c r="Q237" i="10"/>
  <c r="P237" i="10"/>
  <c r="O237" i="10"/>
  <c r="J237" i="10"/>
  <c r="F237" i="10"/>
  <c r="F235" i="10" s="1"/>
  <c r="E237" i="10"/>
  <c r="E238" i="10" s="1"/>
  <c r="AS236" i="10"/>
  <c r="AL236" i="10"/>
  <c r="AK236" i="10"/>
  <c r="AJ236" i="10"/>
  <c r="AJ234" i="10" s="1"/>
  <c r="AI236" i="10"/>
  <c r="AG236" i="10"/>
  <c r="AG234" i="10" s="1"/>
  <c r="AD236" i="10"/>
  <c r="Z236" i="10"/>
  <c r="Y236" i="10"/>
  <c r="AB236" i="10" s="1"/>
  <c r="AB234" i="10" s="1"/>
  <c r="X236" i="10"/>
  <c r="AA236" i="10" s="1"/>
  <c r="W236" i="10"/>
  <c r="P236" i="10"/>
  <c r="O236" i="10"/>
  <c r="O234" i="10" s="1"/>
  <c r="N236" i="10"/>
  <c r="N234" i="10" s="1"/>
  <c r="J236" i="10"/>
  <c r="F236" i="10"/>
  <c r="BM235" i="10"/>
  <c r="BL235" i="10"/>
  <c r="BK235" i="10"/>
  <c r="BH235" i="10"/>
  <c r="BG235" i="10"/>
  <c r="BF235" i="10"/>
  <c r="BE235" i="10"/>
  <c r="BD235" i="10"/>
  <c r="BC235" i="10"/>
  <c r="BB235" i="10"/>
  <c r="BA235" i="10"/>
  <c r="AZ235" i="10"/>
  <c r="AY235" i="10"/>
  <c r="AX235" i="10"/>
  <c r="AW235" i="10"/>
  <c r="AV235" i="10"/>
  <c r="AU235" i="10"/>
  <c r="AT235" i="10"/>
  <c r="AR235" i="10"/>
  <c r="AO235" i="10"/>
  <c r="AN235" i="10"/>
  <c r="AF235" i="10"/>
  <c r="AD235" i="10"/>
  <c r="AC235" i="10"/>
  <c r="AL235" i="10" s="1"/>
  <c r="X235" i="10"/>
  <c r="W235" i="10"/>
  <c r="U235" i="10"/>
  <c r="T235" i="10"/>
  <c r="I235" i="10"/>
  <c r="E235" i="10"/>
  <c r="BM234" i="10"/>
  <c r="BL234" i="10"/>
  <c r="BK234" i="10"/>
  <c r="BH234" i="10"/>
  <c r="BG234" i="10"/>
  <c r="BF234" i="10"/>
  <c r="BE234" i="10"/>
  <c r="BD234" i="10"/>
  <c r="BC234" i="10"/>
  <c r="BB234" i="10"/>
  <c r="BA234" i="10"/>
  <c r="AZ234" i="10"/>
  <c r="AY234" i="10"/>
  <c r="AX234" i="10"/>
  <c r="AW234" i="10"/>
  <c r="AV234" i="10"/>
  <c r="AU234" i="10"/>
  <c r="AT234" i="10"/>
  <c r="AR234" i="10"/>
  <c r="AO234" i="10"/>
  <c r="AN234" i="10"/>
  <c r="AM234" i="10"/>
  <c r="AH234" i="10"/>
  <c r="AF234" i="10"/>
  <c r="AE234" i="10"/>
  <c r="AD234" i="10"/>
  <c r="AC234" i="10"/>
  <c r="AL234" i="10" s="1"/>
  <c r="X234" i="10"/>
  <c r="W234" i="10"/>
  <c r="V234" i="10"/>
  <c r="U234" i="10"/>
  <c r="T234" i="10"/>
  <c r="S234" i="10"/>
  <c r="J234" i="10"/>
  <c r="I234" i="10"/>
  <c r="H234" i="10"/>
  <c r="F234" i="10"/>
  <c r="E234" i="10"/>
  <c r="AR233" i="10"/>
  <c r="AS233" i="10" s="1"/>
  <c r="AM233" i="10"/>
  <c r="AI233" i="10"/>
  <c r="AG233" i="10"/>
  <c r="AF233" i="10"/>
  <c r="AC233" i="10"/>
  <c r="AL233" i="10" s="1"/>
  <c r="W233" i="10"/>
  <c r="Q233" i="10"/>
  <c r="AS232" i="10"/>
  <c r="AR232" i="10"/>
  <c r="AM232" i="10"/>
  <c r="AL232" i="10"/>
  <c r="AJ232" i="10"/>
  <c r="AJ233" i="10" s="1"/>
  <c r="AG232" i="10"/>
  <c r="AD232" i="10"/>
  <c r="AD233" i="10" s="1"/>
  <c r="AA232" i="10"/>
  <c r="Z232" i="10"/>
  <c r="W232" i="10"/>
  <c r="X232" i="10" s="1"/>
  <c r="Q232" i="10"/>
  <c r="O232" i="10" s="1"/>
  <c r="P232" i="10"/>
  <c r="N232" i="10" s="1"/>
  <c r="AS231" i="10"/>
  <c r="AL231" i="10"/>
  <c r="AK231" i="10"/>
  <c r="AJ231" i="10"/>
  <c r="AG231" i="10"/>
  <c r="Z231" i="10"/>
  <c r="Y231" i="10"/>
  <c r="AB231" i="10" s="1"/>
  <c r="X231" i="10"/>
  <c r="AA231" i="10" s="1"/>
  <c r="W231" i="10"/>
  <c r="P231" i="10"/>
  <c r="O231" i="10"/>
  <c r="N231" i="10"/>
  <c r="AL230" i="10"/>
  <c r="AI230" i="10"/>
  <c r="AF230" i="10"/>
  <c r="AC230" i="10"/>
  <c r="AA230" i="10"/>
  <c r="Z230" i="10"/>
  <c r="W230" i="10"/>
  <c r="X230" i="10" s="1"/>
  <c r="AR229" i="10"/>
  <c r="AS229" i="10" s="1"/>
  <c r="AM229" i="10"/>
  <c r="AL229" i="10"/>
  <c r="AJ229" i="10"/>
  <c r="AJ230" i="10" s="1"/>
  <c r="AG229" i="10"/>
  <c r="AD229" i="10"/>
  <c r="AD230" i="10" s="1"/>
  <c r="Z229" i="10"/>
  <c r="X229" i="10"/>
  <c r="AA229" i="10" s="1"/>
  <c r="W229" i="10"/>
  <c r="Q229" i="10"/>
  <c r="Q230" i="10" s="1"/>
  <c r="P229" i="10"/>
  <c r="N229" i="10" s="1"/>
  <c r="O229" i="10"/>
  <c r="AS228" i="10"/>
  <c r="AL228" i="10"/>
  <c r="AK228" i="10"/>
  <c r="AJ228" i="10"/>
  <c r="AG228" i="10"/>
  <c r="AG223" i="10" s="1"/>
  <c r="AB228" i="10"/>
  <c r="AA228" i="10"/>
  <c r="Y228" i="10"/>
  <c r="X228" i="10"/>
  <c r="W228" i="10"/>
  <c r="Z228" i="10" s="1"/>
  <c r="P228" i="10"/>
  <c r="O228" i="10"/>
  <c r="O223" i="10" s="1"/>
  <c r="N228" i="10"/>
  <c r="AL227" i="10"/>
  <c r="AJ227" i="10"/>
  <c r="AI227" i="10"/>
  <c r="AF227" i="10"/>
  <c r="AC227" i="10"/>
  <c r="X227" i="10"/>
  <c r="AA227" i="10" s="1"/>
  <c r="Q227" i="10"/>
  <c r="P227" i="10" s="1"/>
  <c r="N227" i="10" s="1"/>
  <c r="I227" i="10"/>
  <c r="AS226" i="10"/>
  <c r="AR226" i="10"/>
  <c r="AM226" i="10"/>
  <c r="AM224" i="10" s="1"/>
  <c r="AL226" i="10"/>
  <c r="AJ226" i="10"/>
  <c r="AG226" i="10"/>
  <c r="AD226" i="10"/>
  <c r="AD227" i="10" s="1"/>
  <c r="Z226" i="10"/>
  <c r="X226" i="10"/>
  <c r="AA226" i="10" s="1"/>
  <c r="W226" i="10"/>
  <c r="W227" i="10" s="1"/>
  <c r="Z227" i="10" s="1"/>
  <c r="Q226" i="10"/>
  <c r="P226" i="10" s="1"/>
  <c r="O226" i="10"/>
  <c r="I226" i="10"/>
  <c r="J226" i="10" s="1"/>
  <c r="J227" i="10" s="1"/>
  <c r="F226" i="10"/>
  <c r="F224" i="10" s="1"/>
  <c r="E226" i="10"/>
  <c r="E227" i="10" s="1"/>
  <c r="AS225" i="10"/>
  <c r="AL225" i="10"/>
  <c r="AK225" i="10"/>
  <c r="AK223" i="10" s="1"/>
  <c r="AJ225" i="10"/>
  <c r="AG225" i="10"/>
  <c r="AD225" i="10"/>
  <c r="AB225" i="10"/>
  <c r="AB223" i="10" s="1"/>
  <c r="Y225" i="10"/>
  <c r="W225" i="10"/>
  <c r="P225" i="10"/>
  <c r="O225" i="10"/>
  <c r="N225" i="10"/>
  <c r="J225" i="10"/>
  <c r="J223" i="10" s="1"/>
  <c r="E225" i="10"/>
  <c r="F225" i="10" s="1"/>
  <c r="BM224" i="10"/>
  <c r="BL224" i="10"/>
  <c r="BK224" i="10"/>
  <c r="BH224" i="10"/>
  <c r="BG224" i="10"/>
  <c r="BF224" i="10"/>
  <c r="BE224" i="10"/>
  <c r="BD224" i="10"/>
  <c r="BC224" i="10"/>
  <c r="BB224" i="10"/>
  <c r="BA224" i="10"/>
  <c r="AZ224" i="10"/>
  <c r="AY224" i="10"/>
  <c r="AX224" i="10"/>
  <c r="AW224" i="10"/>
  <c r="AV224" i="10"/>
  <c r="AU224" i="10"/>
  <c r="AT224" i="10"/>
  <c r="AR224" i="10"/>
  <c r="AO224" i="10"/>
  <c r="AN224" i="10"/>
  <c r="AI224" i="10"/>
  <c r="AF224" i="10"/>
  <c r="AD224" i="10"/>
  <c r="AC224" i="10"/>
  <c r="AL224" i="10" s="1"/>
  <c r="X224" i="10"/>
  <c r="W224" i="10"/>
  <c r="U224" i="10"/>
  <c r="T224" i="10"/>
  <c r="Q224" i="10"/>
  <c r="O224" i="10"/>
  <c r="J224" i="10"/>
  <c r="I224" i="10"/>
  <c r="E224" i="10"/>
  <c r="BM223" i="10"/>
  <c r="BL223" i="10"/>
  <c r="BK223" i="10"/>
  <c r="BH223" i="10"/>
  <c r="BG223" i="10"/>
  <c r="BF223" i="10"/>
  <c r="BE223" i="10"/>
  <c r="BD223" i="10"/>
  <c r="BC223" i="10"/>
  <c r="BB223" i="10"/>
  <c r="BA223" i="10"/>
  <c r="AZ223" i="10"/>
  <c r="AY223" i="10"/>
  <c r="AX223" i="10"/>
  <c r="AW223" i="10"/>
  <c r="AV223" i="10"/>
  <c r="AU223" i="10"/>
  <c r="AT223" i="10"/>
  <c r="AS223" i="10"/>
  <c r="AR223" i="10"/>
  <c r="AO223" i="10"/>
  <c r="AN223" i="10"/>
  <c r="AM223" i="10"/>
  <c r="AL223" i="10"/>
  <c r="AI223" i="10"/>
  <c r="AH223" i="10"/>
  <c r="AF223" i="10"/>
  <c r="AE223" i="10"/>
  <c r="AD223" i="10"/>
  <c r="AC223" i="10"/>
  <c r="Y223" i="10"/>
  <c r="W223" i="10"/>
  <c r="V223" i="10"/>
  <c r="U223" i="10"/>
  <c r="T223" i="10"/>
  <c r="S223" i="10"/>
  <c r="Q223" i="10"/>
  <c r="P223" i="10"/>
  <c r="N223" i="10"/>
  <c r="I223" i="10"/>
  <c r="H223" i="10"/>
  <c r="F223" i="10"/>
  <c r="E223" i="10"/>
  <c r="AS222" i="10"/>
  <c r="AN222" i="10"/>
  <c r="AL222" i="10"/>
  <c r="AG222" i="10"/>
  <c r="AF222" i="10"/>
  <c r="AR222" i="10" s="1"/>
  <c r="AA222" i="10"/>
  <c r="X222" i="10"/>
  <c r="W222" i="10"/>
  <c r="Z222" i="10" s="1"/>
  <c r="AS221" i="10"/>
  <c r="AR221" i="10"/>
  <c r="AN221" i="10"/>
  <c r="AN204" i="10" s="1"/>
  <c r="AL221" i="10"/>
  <c r="AJ221" i="10"/>
  <c r="AJ222" i="10" s="1"/>
  <c r="AI221" i="10"/>
  <c r="AI222" i="10" s="1"/>
  <c r="AG221" i="10"/>
  <c r="AA221" i="10"/>
  <c r="Z221" i="10"/>
  <c r="X221" i="10"/>
  <c r="Q221" i="10"/>
  <c r="AS220" i="10"/>
  <c r="AL220" i="10"/>
  <c r="AK220" i="10"/>
  <c r="AI220" i="10"/>
  <c r="AJ220" i="10" s="1"/>
  <c r="AG220" i="10"/>
  <c r="AB220" i="10"/>
  <c r="Z220" i="10"/>
  <c r="X220" i="10"/>
  <c r="AA220" i="10" s="1"/>
  <c r="P220" i="10"/>
  <c r="N220" i="10" s="1"/>
  <c r="O220" i="10"/>
  <c r="AL219" i="10"/>
  <c r="AI219" i="10"/>
  <c r="AF219" i="10"/>
  <c r="W219" i="10"/>
  <c r="Z219" i="10" s="1"/>
  <c r="Q219" i="10"/>
  <c r="O219" i="10" s="1"/>
  <c r="P219" i="10"/>
  <c r="N219" i="10" s="1"/>
  <c r="AS218" i="10"/>
  <c r="AR218" i="10"/>
  <c r="AN218" i="10"/>
  <c r="AL218" i="10"/>
  <c r="AI218" i="10"/>
  <c r="AJ218" i="10" s="1"/>
  <c r="AJ219" i="10" s="1"/>
  <c r="AG218" i="10"/>
  <c r="AA218" i="10"/>
  <c r="Z218" i="10"/>
  <c r="X218" i="10"/>
  <c r="Q218" i="10"/>
  <c r="P218" i="10"/>
  <c r="O218" i="10"/>
  <c r="N218" i="10"/>
  <c r="AS217" i="10"/>
  <c r="AL217" i="10"/>
  <c r="AK217" i="10"/>
  <c r="AJ217" i="10"/>
  <c r="AI217" i="10"/>
  <c r="AG217" i="10"/>
  <c r="AB217" i="10"/>
  <c r="Z217" i="10"/>
  <c r="X217" i="10"/>
  <c r="AA217" i="10" s="1"/>
  <c r="P217" i="10"/>
  <c r="N217" i="10" s="1"/>
  <c r="O217" i="10"/>
  <c r="AS216" i="10"/>
  <c r="AR216" i="10"/>
  <c r="AM216" i="10"/>
  <c r="AJ216" i="10"/>
  <c r="AI216" i="10"/>
  <c r="AG216" i="10"/>
  <c r="AF216" i="10"/>
  <c r="AC216" i="10"/>
  <c r="AL216" i="10" s="1"/>
  <c r="AS215" i="10"/>
  <c r="AR215" i="10"/>
  <c r="AM215" i="10"/>
  <c r="AL215" i="10"/>
  <c r="AJ215" i="10"/>
  <c r="AG215" i="10"/>
  <c r="AD215" i="10"/>
  <c r="AD216" i="10" s="1"/>
  <c r="W215" i="10"/>
  <c r="Q215" i="10"/>
  <c r="Q216" i="10" s="1"/>
  <c r="AS214" i="10"/>
  <c r="AL214" i="10"/>
  <c r="AK214" i="10"/>
  <c r="AJ214" i="10"/>
  <c r="AG214" i="10"/>
  <c r="Z214" i="10"/>
  <c r="Y214" i="10"/>
  <c r="AB214" i="10" s="1"/>
  <c r="X214" i="10"/>
  <c r="AA214" i="10" s="1"/>
  <c r="W214" i="10"/>
  <c r="P214" i="10"/>
  <c r="N214" i="10" s="1"/>
  <c r="O214" i="10"/>
  <c r="AM213" i="10"/>
  <c r="AL213" i="10"/>
  <c r="AI213" i="10"/>
  <c r="AG213" i="10"/>
  <c r="AF213" i="10"/>
  <c r="AC213" i="10"/>
  <c r="Z213" i="10"/>
  <c r="W213" i="10"/>
  <c r="Q213" i="10"/>
  <c r="P213" i="10" s="1"/>
  <c r="N213" i="10" s="1"/>
  <c r="J213" i="10"/>
  <c r="F213" i="10"/>
  <c r="AR212" i="10"/>
  <c r="AM212" i="10"/>
  <c r="AL212" i="10"/>
  <c r="AI212" i="10"/>
  <c r="AJ212" i="10" s="1"/>
  <c r="AJ213" i="10" s="1"/>
  <c r="AG212" i="10"/>
  <c r="AD212" i="10"/>
  <c r="AD213" i="10" s="1"/>
  <c r="Z212" i="10"/>
  <c r="X212" i="10"/>
  <c r="X213" i="10" s="1"/>
  <c r="AA213" i="10" s="1"/>
  <c r="W212" i="10"/>
  <c r="Q212" i="10"/>
  <c r="P212" i="10"/>
  <c r="O212" i="10"/>
  <c r="N212" i="10"/>
  <c r="J212" i="10"/>
  <c r="F212" i="10"/>
  <c r="AT211" i="10"/>
  <c r="AL211" i="10"/>
  <c r="AK211" i="10"/>
  <c r="AJ211" i="10"/>
  <c r="AG211" i="10"/>
  <c r="AB211" i="10"/>
  <c r="Y211" i="10"/>
  <c r="X211" i="10"/>
  <c r="AA211" i="10" s="1"/>
  <c r="W211" i="10"/>
  <c r="Z211" i="10" s="1"/>
  <c r="P211" i="10"/>
  <c r="N211" i="10" s="1"/>
  <c r="O211" i="10"/>
  <c r="F211" i="10"/>
  <c r="AS210" i="10"/>
  <c r="AR210" i="10"/>
  <c r="AM210" i="10"/>
  <c r="AL210" i="10"/>
  <c r="AJ210" i="10"/>
  <c r="AI210" i="10"/>
  <c r="AF210" i="10"/>
  <c r="AC210" i="10"/>
  <c r="X210" i="10"/>
  <c r="AA210" i="10" s="1"/>
  <c r="Q210" i="10"/>
  <c r="AS209" i="10"/>
  <c r="AM209" i="10"/>
  <c r="AL209" i="10"/>
  <c r="AJ209" i="10"/>
  <c r="AG209" i="10"/>
  <c r="AG210" i="10" s="1"/>
  <c r="AD209" i="10"/>
  <c r="AD210" i="10" s="1"/>
  <c r="X209" i="10"/>
  <c r="AA209" i="10" s="1"/>
  <c r="W209" i="10"/>
  <c r="Z209" i="10" s="1"/>
  <c r="Q209" i="10"/>
  <c r="O209" i="10"/>
  <c r="AT208" i="10"/>
  <c r="AS208" i="10"/>
  <c r="AL208" i="10"/>
  <c r="AK208" i="10"/>
  <c r="AJ208" i="10"/>
  <c r="AG208" i="10"/>
  <c r="AB208" i="10"/>
  <c r="Y208" i="10"/>
  <c r="X208" i="10"/>
  <c r="AA208" i="10" s="1"/>
  <c r="W208" i="10"/>
  <c r="Z208" i="10" s="1"/>
  <c r="P208" i="10"/>
  <c r="O208" i="10"/>
  <c r="AS207" i="10"/>
  <c r="AR207" i="10"/>
  <c r="AM207" i="10"/>
  <c r="AI207" i="10"/>
  <c r="AG207" i="10"/>
  <c r="AF207" i="10"/>
  <c r="AD207" i="10"/>
  <c r="AC207" i="10"/>
  <c r="Q207" i="10"/>
  <c r="P207" i="10" s="1"/>
  <c r="N207" i="10" s="1"/>
  <c r="O207" i="10"/>
  <c r="AS206" i="10"/>
  <c r="AM206" i="10"/>
  <c r="AJ206" i="10"/>
  <c r="AJ207" i="10" s="1"/>
  <c r="AG206" i="10"/>
  <c r="AD206" i="10"/>
  <c r="W206" i="10"/>
  <c r="Q206" i="10"/>
  <c r="P206" i="10"/>
  <c r="N206" i="10" s="1"/>
  <c r="O206" i="10"/>
  <c r="I206" i="10"/>
  <c r="I204" i="10" s="1"/>
  <c r="AT205" i="10"/>
  <c r="AS205" i="10"/>
  <c r="AK205" i="10"/>
  <c r="AK203" i="10" s="1"/>
  <c r="AJ205" i="10"/>
  <c r="AG205" i="10"/>
  <c r="AD205" i="10"/>
  <c r="AA205" i="10"/>
  <c r="Y205" i="10"/>
  <c r="X205" i="10"/>
  <c r="W205" i="10"/>
  <c r="W203" i="10" s="1"/>
  <c r="P205" i="10"/>
  <c r="O205" i="10"/>
  <c r="O203" i="10" s="1"/>
  <c r="N205" i="10"/>
  <c r="J205" i="10"/>
  <c r="J203" i="10" s="1"/>
  <c r="E205" i="10"/>
  <c r="BM204" i="10"/>
  <c r="BL204" i="10"/>
  <c r="BK204" i="10"/>
  <c r="BH204" i="10"/>
  <c r="BG204" i="10"/>
  <c r="BF204" i="10"/>
  <c r="BE204" i="10"/>
  <c r="BD204" i="10"/>
  <c r="BC204" i="10"/>
  <c r="BB204" i="10"/>
  <c r="BA204" i="10"/>
  <c r="AZ204" i="10"/>
  <c r="AY204" i="10"/>
  <c r="AX204" i="10"/>
  <c r="AW204" i="10"/>
  <c r="AV204" i="10"/>
  <c r="AU204" i="10"/>
  <c r="AT204" i="10"/>
  <c r="AO204" i="10"/>
  <c r="AF204" i="10"/>
  <c r="AC204" i="10"/>
  <c r="AL204" i="10" s="1"/>
  <c r="U204" i="10"/>
  <c r="T204" i="10"/>
  <c r="BM203" i="10"/>
  <c r="BL203" i="10"/>
  <c r="BK203" i="10"/>
  <c r="BH203" i="10"/>
  <c r="BG203" i="10"/>
  <c r="BF203" i="10"/>
  <c r="BE203" i="10"/>
  <c r="BD203" i="10"/>
  <c r="BC203" i="10"/>
  <c r="BB203" i="10"/>
  <c r="BA203" i="10"/>
  <c r="AZ203" i="10"/>
  <c r="AY203" i="10"/>
  <c r="AX203" i="10"/>
  <c r="AW203" i="10"/>
  <c r="AV203" i="10"/>
  <c r="AU203" i="10"/>
  <c r="AT203" i="10"/>
  <c r="AO203" i="10"/>
  <c r="AN203" i="10"/>
  <c r="AM203" i="10"/>
  <c r="AL203" i="10"/>
  <c r="AJ203" i="10"/>
  <c r="AH203" i="10"/>
  <c r="AG203" i="10"/>
  <c r="AF203" i="10"/>
  <c r="AI203" i="10" s="1"/>
  <c r="AE203" i="10"/>
  <c r="AD203" i="10"/>
  <c r="AC203" i="10"/>
  <c r="V203" i="10"/>
  <c r="U203" i="10"/>
  <c r="T203" i="10"/>
  <c r="S203" i="10"/>
  <c r="Q203" i="10"/>
  <c r="I203" i="10"/>
  <c r="H203" i="10"/>
  <c r="H135" i="10" s="1"/>
  <c r="E203" i="10"/>
  <c r="AL202" i="10"/>
  <c r="AI202" i="10"/>
  <c r="AF202" i="10"/>
  <c r="W202" i="10"/>
  <c r="Z202" i="10" s="1"/>
  <c r="Q202" i="10"/>
  <c r="O202" i="10" s="1"/>
  <c r="P202" i="10"/>
  <c r="N202" i="10"/>
  <c r="AS201" i="10"/>
  <c r="AR201" i="10"/>
  <c r="AN201" i="10"/>
  <c r="AL201" i="10"/>
  <c r="AI201" i="10"/>
  <c r="AJ201" i="10" s="1"/>
  <c r="AJ202" i="10" s="1"/>
  <c r="AG201" i="10"/>
  <c r="AA201" i="10"/>
  <c r="Z201" i="10"/>
  <c r="X201" i="10"/>
  <c r="Q201" i="10"/>
  <c r="P201" i="10"/>
  <c r="O201" i="10"/>
  <c r="N201" i="10"/>
  <c r="AS200" i="10"/>
  <c r="AL200" i="10"/>
  <c r="AK200" i="10"/>
  <c r="AJ200" i="10"/>
  <c r="AI200" i="10"/>
  <c r="AG200" i="10"/>
  <c r="AB200" i="10"/>
  <c r="Z200" i="10"/>
  <c r="X200" i="10"/>
  <c r="AA200" i="10" s="1"/>
  <c r="P200" i="10"/>
  <c r="N200" i="10" s="1"/>
  <c r="O200" i="10"/>
  <c r="AS199" i="10"/>
  <c r="AR199" i="10"/>
  <c r="AM199" i="10"/>
  <c r="AJ199" i="10"/>
  <c r="AI199" i="10"/>
  <c r="AG199" i="10"/>
  <c r="AF199" i="10"/>
  <c r="AC199" i="10"/>
  <c r="AL199" i="10" s="1"/>
  <c r="AS198" i="10"/>
  <c r="AR198" i="10"/>
  <c r="AM198" i="10"/>
  <c r="AL198" i="10"/>
  <c r="AJ198" i="10"/>
  <c r="AG198" i="10"/>
  <c r="AD198" i="10"/>
  <c r="AD199" i="10" s="1"/>
  <c r="W198" i="10"/>
  <c r="Q198" i="10"/>
  <c r="Q199" i="10" s="1"/>
  <c r="AS197" i="10"/>
  <c r="AL197" i="10"/>
  <c r="AK197" i="10"/>
  <c r="AJ197" i="10"/>
  <c r="AG197" i="10"/>
  <c r="Z197" i="10"/>
  <c r="Y197" i="10"/>
  <c r="AB197" i="10" s="1"/>
  <c r="X197" i="10"/>
  <c r="AA197" i="10" s="1"/>
  <c r="W197" i="10"/>
  <c r="P197" i="10"/>
  <c r="O197" i="10"/>
  <c r="AR196" i="10"/>
  <c r="AS196" i="10" s="1"/>
  <c r="AM196" i="10"/>
  <c r="AL196" i="10"/>
  <c r="AI196" i="10"/>
  <c r="AG196" i="10"/>
  <c r="AF196" i="10"/>
  <c r="AC196" i="10"/>
  <c r="W196" i="10"/>
  <c r="X196" i="10" s="1"/>
  <c r="AA196" i="10" s="1"/>
  <c r="AR195" i="10"/>
  <c r="AS195" i="10" s="1"/>
  <c r="AM195" i="10"/>
  <c r="AL195" i="10"/>
  <c r="AJ195" i="10"/>
  <c r="AJ196" i="10" s="1"/>
  <c r="AG195" i="10"/>
  <c r="AD195" i="10"/>
  <c r="AD196" i="10" s="1"/>
  <c r="Z195" i="10"/>
  <c r="X195" i="10"/>
  <c r="AA195" i="10" s="1"/>
  <c r="W195" i="10"/>
  <c r="Q195" i="10"/>
  <c r="AS194" i="10"/>
  <c r="AL194" i="10"/>
  <c r="AK194" i="10"/>
  <c r="AJ194" i="10"/>
  <c r="AG194" i="10"/>
  <c r="Y194" i="10"/>
  <c r="AB194" i="10" s="1"/>
  <c r="W194" i="10"/>
  <c r="P194" i="10"/>
  <c r="O194" i="10"/>
  <c r="N194" i="10"/>
  <c r="AM193" i="10"/>
  <c r="AL193" i="10"/>
  <c r="AJ193" i="10"/>
  <c r="AI193" i="10"/>
  <c r="AG193" i="10"/>
  <c r="AF193" i="10"/>
  <c r="AC193" i="10"/>
  <c r="X193" i="10"/>
  <c r="AA193" i="10" s="1"/>
  <c r="Q193" i="10"/>
  <c r="J193" i="10"/>
  <c r="I193" i="10"/>
  <c r="F193" i="10"/>
  <c r="E193" i="10"/>
  <c r="AS192" i="10"/>
  <c r="AR192" i="10"/>
  <c r="AR193" i="10" s="1"/>
  <c r="AS193" i="10" s="1"/>
  <c r="AM192" i="10"/>
  <c r="AL192" i="10"/>
  <c r="AJ192" i="10"/>
  <c r="AG192" i="10"/>
  <c r="AD192" i="10"/>
  <c r="Z192" i="10"/>
  <c r="X192" i="10"/>
  <c r="AA192" i="10" s="1"/>
  <c r="W192" i="10"/>
  <c r="W193" i="10" s="1"/>
  <c r="Z193" i="10" s="1"/>
  <c r="Q192" i="10"/>
  <c r="P192" i="10"/>
  <c r="O192" i="10"/>
  <c r="N192" i="10"/>
  <c r="J192" i="10"/>
  <c r="F192" i="10"/>
  <c r="E192" i="10"/>
  <c r="AT191" i="10"/>
  <c r="AR191" i="10"/>
  <c r="AS191" i="10" s="1"/>
  <c r="AL191" i="10"/>
  <c r="AK191" i="10"/>
  <c r="AJ191" i="10"/>
  <c r="AG191" i="10"/>
  <c r="Y191" i="10"/>
  <c r="AB191" i="10" s="1"/>
  <c r="W191" i="10"/>
  <c r="P191" i="10"/>
  <c r="O191" i="10"/>
  <c r="N191" i="10"/>
  <c r="F191" i="10"/>
  <c r="AR190" i="10"/>
  <c r="AS190" i="10" s="1"/>
  <c r="AM190" i="10"/>
  <c r="AL190" i="10"/>
  <c r="AI190" i="10"/>
  <c r="AF190" i="10"/>
  <c r="AC190" i="10"/>
  <c r="Q190" i="10"/>
  <c r="P190" i="10" s="1"/>
  <c r="N190" i="10" s="1"/>
  <c r="AS189" i="10"/>
  <c r="AM189" i="10"/>
  <c r="AL189" i="10"/>
  <c r="AJ189" i="10"/>
  <c r="AJ190" i="10" s="1"/>
  <c r="AG189" i="10"/>
  <c r="AG190" i="10" s="1"/>
  <c r="AD189" i="10"/>
  <c r="AD190" i="10" s="1"/>
  <c r="W189" i="10"/>
  <c r="Q189" i="10"/>
  <c r="P189" i="10"/>
  <c r="N189" i="10" s="1"/>
  <c r="O189" i="10"/>
  <c r="AT188" i="10"/>
  <c r="AS188" i="10"/>
  <c r="AL188" i="10"/>
  <c r="AK188" i="10"/>
  <c r="AK183" i="10" s="1"/>
  <c r="AJ188" i="10"/>
  <c r="AG188" i="10"/>
  <c r="Y188" i="10"/>
  <c r="AB188" i="10" s="1"/>
  <c r="W188" i="10"/>
  <c r="P188" i="10"/>
  <c r="O188" i="10"/>
  <c r="N188" i="10"/>
  <c r="AS187" i="10"/>
  <c r="AR187" i="10"/>
  <c r="AI187" i="10"/>
  <c r="AF187" i="10"/>
  <c r="AD187" i="10"/>
  <c r="AC187" i="10"/>
  <c r="W187" i="10"/>
  <c r="I187" i="10"/>
  <c r="E187" i="10"/>
  <c r="AS186" i="10"/>
  <c r="AM186" i="10"/>
  <c r="AJ186" i="10"/>
  <c r="AJ187" i="10" s="1"/>
  <c r="AG186" i="10"/>
  <c r="AD186" i="10"/>
  <c r="Z186" i="10"/>
  <c r="X186" i="10"/>
  <c r="AA186" i="10" s="1"/>
  <c r="W186" i="10"/>
  <c r="Q186" i="10"/>
  <c r="J186" i="10"/>
  <c r="J187" i="10" s="1"/>
  <c r="AT185" i="10"/>
  <c r="AS185" i="10"/>
  <c r="AK185" i="10"/>
  <c r="AJ185" i="10"/>
  <c r="AG185" i="10"/>
  <c r="AD185" i="10"/>
  <c r="AD183" i="10" s="1"/>
  <c r="AA185" i="10"/>
  <c r="Y185" i="10"/>
  <c r="AB185" i="10" s="1"/>
  <c r="X185" i="10"/>
  <c r="W185" i="10"/>
  <c r="Z185" i="10" s="1"/>
  <c r="P185" i="10"/>
  <c r="O185" i="10"/>
  <c r="N185" i="10"/>
  <c r="J185" i="10"/>
  <c r="J183" i="10" s="1"/>
  <c r="F185" i="10"/>
  <c r="BM184" i="10"/>
  <c r="BL184" i="10"/>
  <c r="BK184" i="10"/>
  <c r="BH184" i="10"/>
  <c r="BG184" i="10"/>
  <c r="BF184" i="10"/>
  <c r="BE184" i="10"/>
  <c r="BD184" i="10"/>
  <c r="BC184" i="10"/>
  <c r="BB184" i="10"/>
  <c r="BA184" i="10"/>
  <c r="AZ184" i="10"/>
  <c r="AY184" i="10"/>
  <c r="AX184" i="10"/>
  <c r="AW184" i="10"/>
  <c r="AV184" i="10"/>
  <c r="AU184" i="10"/>
  <c r="AT184" i="10"/>
  <c r="AO184" i="10"/>
  <c r="AN184" i="10"/>
  <c r="AM184" i="10"/>
  <c r="AI184" i="10"/>
  <c r="AF184" i="10"/>
  <c r="AC184" i="10"/>
  <c r="AL184" i="10" s="1"/>
  <c r="U184" i="10"/>
  <c r="T184" i="10"/>
  <c r="J184" i="10"/>
  <c r="I184" i="10"/>
  <c r="BM183" i="10"/>
  <c r="BL183" i="10"/>
  <c r="BK183" i="10"/>
  <c r="BH183" i="10"/>
  <c r="BG183" i="10"/>
  <c r="BF183" i="10"/>
  <c r="BE183" i="10"/>
  <c r="BD183" i="10"/>
  <c r="BC183" i="10"/>
  <c r="BB183" i="10"/>
  <c r="BA183" i="10"/>
  <c r="AZ183" i="10"/>
  <c r="AY183" i="10"/>
  <c r="AX183" i="10"/>
  <c r="AW183" i="10"/>
  <c r="AV183" i="10"/>
  <c r="AU183" i="10"/>
  <c r="AT183" i="10"/>
  <c r="AS183" i="10"/>
  <c r="AO183" i="10"/>
  <c r="AN183" i="10"/>
  <c r="AM183" i="10"/>
  <c r="AI183" i="10"/>
  <c r="AH183" i="10"/>
  <c r="AF183" i="10"/>
  <c r="AE183" i="10"/>
  <c r="AC183" i="10"/>
  <c r="AL183" i="10" s="1"/>
  <c r="Y183" i="10"/>
  <c r="V183" i="10"/>
  <c r="U183" i="10"/>
  <c r="T183" i="10"/>
  <c r="S183" i="10"/>
  <c r="Q183" i="10"/>
  <c r="I183" i="10"/>
  <c r="H183" i="10"/>
  <c r="F183" i="10"/>
  <c r="E183" i="10"/>
  <c r="AS182" i="10"/>
  <c r="AR182" i="10"/>
  <c r="AM182" i="10"/>
  <c r="AI182" i="10"/>
  <c r="AG182" i="10"/>
  <c r="AF182" i="10"/>
  <c r="AD182" i="10"/>
  <c r="AC182" i="10"/>
  <c r="AL182" i="10" s="1"/>
  <c r="Q182" i="10"/>
  <c r="P182" i="10" s="1"/>
  <c r="N182" i="10" s="1"/>
  <c r="O182" i="10"/>
  <c r="AS181" i="10"/>
  <c r="AR181" i="10"/>
  <c r="AM181" i="10"/>
  <c r="AL181" i="10"/>
  <c r="AJ181" i="10"/>
  <c r="AJ182" i="10" s="1"/>
  <c r="AG181" i="10"/>
  <c r="AD181" i="10"/>
  <c r="W181" i="10"/>
  <c r="Z181" i="10" s="1"/>
  <c r="Z176" i="10" s="1"/>
  <c r="Q181" i="10"/>
  <c r="O181" i="10" s="1"/>
  <c r="P181" i="10"/>
  <c r="N181" i="10"/>
  <c r="AS180" i="10"/>
  <c r="AL180" i="10"/>
  <c r="AK180" i="10"/>
  <c r="AJ180" i="10"/>
  <c r="AJ175" i="10" s="1"/>
  <c r="AG180" i="10"/>
  <c r="AB180" i="10"/>
  <c r="Z180" i="10"/>
  <c r="Y180" i="10"/>
  <c r="X180" i="10"/>
  <c r="AA180" i="10" s="1"/>
  <c r="W180" i="10"/>
  <c r="P180" i="10"/>
  <c r="O180" i="10"/>
  <c r="N180" i="10"/>
  <c r="AI179" i="10"/>
  <c r="AF179" i="10"/>
  <c r="AC179" i="10"/>
  <c r="AL179" i="10" s="1"/>
  <c r="W179" i="10"/>
  <c r="Z179" i="10" s="1"/>
  <c r="AR178" i="10"/>
  <c r="AM178" i="10"/>
  <c r="AL178" i="10"/>
  <c r="AJ178" i="10"/>
  <c r="AG178" i="10"/>
  <c r="AD178" i="10"/>
  <c r="AD179" i="10" s="1"/>
  <c r="Z178" i="10"/>
  <c r="X178" i="10"/>
  <c r="W178" i="10"/>
  <c r="Q178" i="10"/>
  <c r="J178" i="10"/>
  <c r="J179" i="10" s="1"/>
  <c r="I178" i="10"/>
  <c r="I179" i="10" s="1"/>
  <c r="F178" i="10"/>
  <c r="AS177" i="10"/>
  <c r="AS175" i="10" s="1"/>
  <c r="AL177" i="10"/>
  <c r="AK177" i="10"/>
  <c r="AJ177" i="10"/>
  <c r="AG177" i="10"/>
  <c r="AG175" i="10" s="1"/>
  <c r="AD177" i="10"/>
  <c r="AB177" i="10"/>
  <c r="Z177" i="10"/>
  <c r="Z175" i="10" s="1"/>
  <c r="Y177" i="10"/>
  <c r="Y175" i="10" s="1"/>
  <c r="X177" i="10"/>
  <c r="X175" i="10" s="1"/>
  <c r="W177" i="10"/>
  <c r="P177" i="10"/>
  <c r="P175" i="10" s="1"/>
  <c r="O177" i="10"/>
  <c r="O175" i="10" s="1"/>
  <c r="N177" i="10"/>
  <c r="J177" i="10"/>
  <c r="F177" i="10"/>
  <c r="F175" i="10" s="1"/>
  <c r="E177" i="10"/>
  <c r="E178" i="10" s="1"/>
  <c r="BM176" i="10"/>
  <c r="BL176" i="10"/>
  <c r="BK176" i="10"/>
  <c r="BH176" i="10"/>
  <c r="BG176" i="10"/>
  <c r="BF176" i="10"/>
  <c r="BE176" i="10"/>
  <c r="BE136" i="10" s="1"/>
  <c r="BE137" i="10" s="1"/>
  <c r="BD176" i="10"/>
  <c r="BC176" i="10"/>
  <c r="BB176" i="10"/>
  <c r="BA176" i="10"/>
  <c r="AZ176" i="10"/>
  <c r="AY176" i="10"/>
  <c r="AX176" i="10"/>
  <c r="AW176" i="10"/>
  <c r="AW136" i="10" s="1"/>
  <c r="AW137" i="10" s="1"/>
  <c r="AV176" i="10"/>
  <c r="AU176" i="10"/>
  <c r="AT176" i="10"/>
  <c r="AO176" i="10"/>
  <c r="AN176" i="10"/>
  <c r="AM176" i="10"/>
  <c r="AL176" i="10"/>
  <c r="AI176" i="10"/>
  <c r="AG176" i="10"/>
  <c r="AF176" i="10"/>
  <c r="AD176" i="10"/>
  <c r="AC176" i="10"/>
  <c r="U176" i="10"/>
  <c r="T176" i="10"/>
  <c r="Q176" i="10"/>
  <c r="BM175" i="10"/>
  <c r="BL175" i="10"/>
  <c r="BK175" i="10"/>
  <c r="BH175" i="10"/>
  <c r="BG175" i="10"/>
  <c r="BF175" i="10"/>
  <c r="BE175" i="10"/>
  <c r="BD175" i="10"/>
  <c r="BC175" i="10"/>
  <c r="BB175" i="10"/>
  <c r="BA175" i="10"/>
  <c r="AZ175" i="10"/>
  <c r="AY175" i="10"/>
  <c r="AX175" i="10"/>
  <c r="AW175" i="10"/>
  <c r="AV175" i="10"/>
  <c r="AU175" i="10"/>
  <c r="AT175" i="10"/>
  <c r="AR175" i="10"/>
  <c r="AO175" i="10"/>
  <c r="AN175" i="10"/>
  <c r="AM175" i="10"/>
  <c r="AK175" i="10"/>
  <c r="AI175" i="10"/>
  <c r="AH175" i="10"/>
  <c r="AF175" i="10"/>
  <c r="AE175" i="10"/>
  <c r="AD175" i="10"/>
  <c r="AC175" i="10"/>
  <c r="AL175" i="10" s="1"/>
  <c r="W175" i="10"/>
  <c r="V175" i="10"/>
  <c r="U175" i="10"/>
  <c r="T175" i="10"/>
  <c r="S175" i="10"/>
  <c r="Q175" i="10"/>
  <c r="N175" i="10"/>
  <c r="J175" i="10"/>
  <c r="I175" i="10"/>
  <c r="H175" i="10"/>
  <c r="E175" i="10"/>
  <c r="AS174" i="10"/>
  <c r="AR174" i="10"/>
  <c r="AN174" i="10"/>
  <c r="AL174" i="10"/>
  <c r="AJ174" i="10"/>
  <c r="AG174" i="10"/>
  <c r="AF174" i="10"/>
  <c r="AB174" i="10"/>
  <c r="Z174" i="10"/>
  <c r="W174" i="10"/>
  <c r="X174" i="10" s="1"/>
  <c r="AA174" i="10" s="1"/>
  <c r="P174" i="10"/>
  <c r="N174" i="10" s="1"/>
  <c r="AS173" i="10"/>
  <c r="AN173" i="10"/>
  <c r="AL173" i="10"/>
  <c r="AJ173" i="10"/>
  <c r="AI173" i="10"/>
  <c r="AI174" i="10" s="1"/>
  <c r="AG173" i="10"/>
  <c r="AB173" i="10"/>
  <c r="Z173" i="10"/>
  <c r="X173" i="10"/>
  <c r="AA173" i="10" s="1"/>
  <c r="Q173" i="10"/>
  <c r="Q174" i="10" s="1"/>
  <c r="O174" i="10" s="1"/>
  <c r="P173" i="10"/>
  <c r="N173" i="10" s="1"/>
  <c r="AS172" i="10"/>
  <c r="AL172" i="10"/>
  <c r="AK172" i="10"/>
  <c r="AJ172" i="10"/>
  <c r="AI172" i="10"/>
  <c r="AG172" i="10"/>
  <c r="AB172" i="10"/>
  <c r="AA172" i="10"/>
  <c r="Z172" i="10"/>
  <c r="X172" i="10"/>
  <c r="P172" i="10"/>
  <c r="O172" i="10"/>
  <c r="N172" i="10"/>
  <c r="AS171" i="10"/>
  <c r="AR171" i="10"/>
  <c r="AN171" i="10"/>
  <c r="AL171" i="10"/>
  <c r="AG171" i="10"/>
  <c r="AF171" i="10"/>
  <c r="AB171" i="10"/>
  <c r="Z171" i="10"/>
  <c r="X171" i="10"/>
  <c r="AA171" i="10" s="1"/>
  <c r="W171" i="10"/>
  <c r="AS170" i="10"/>
  <c r="AN170" i="10"/>
  <c r="AL170" i="10"/>
  <c r="AJ170" i="10"/>
  <c r="AJ171" i="10" s="1"/>
  <c r="AI170" i="10"/>
  <c r="AI171" i="10" s="1"/>
  <c r="AG170" i="10"/>
  <c r="AB170" i="10"/>
  <c r="AA170" i="10"/>
  <c r="Z170" i="10"/>
  <c r="X170" i="10"/>
  <c r="Q170" i="10"/>
  <c r="P170" i="10" s="1"/>
  <c r="N170" i="10"/>
  <c r="AS169" i="10"/>
  <c r="AL169" i="10"/>
  <c r="AK169" i="10"/>
  <c r="AJ169" i="10"/>
  <c r="AI169" i="10"/>
  <c r="AG169" i="10"/>
  <c r="AB169" i="10"/>
  <c r="AA169" i="10"/>
  <c r="Z169" i="10"/>
  <c r="X169" i="10"/>
  <c r="P169" i="10"/>
  <c r="O169" i="10"/>
  <c r="N169" i="10"/>
  <c r="AS168" i="10"/>
  <c r="AR168" i="10"/>
  <c r="AN168" i="10"/>
  <c r="AL168" i="10"/>
  <c r="AG168" i="10"/>
  <c r="AF168" i="10"/>
  <c r="Z168" i="10"/>
  <c r="X168" i="10"/>
  <c r="Q168" i="10"/>
  <c r="O168" i="10" s="1"/>
  <c r="P168" i="10"/>
  <c r="N168" i="10" s="1"/>
  <c r="AS167" i="10"/>
  <c r="AN167" i="10"/>
  <c r="AL167" i="10"/>
  <c r="AJ167" i="10"/>
  <c r="AJ168" i="10" s="1"/>
  <c r="AI167" i="10"/>
  <c r="AI168" i="10" s="1"/>
  <c r="AG167" i="10"/>
  <c r="Z167" i="10"/>
  <c r="W167" i="10"/>
  <c r="Q167" i="10"/>
  <c r="P167" i="10"/>
  <c r="O167" i="10"/>
  <c r="N167" i="10"/>
  <c r="AS166" i="10"/>
  <c r="AL166" i="10"/>
  <c r="AK166" i="10"/>
  <c r="AJ166" i="10"/>
  <c r="AI166" i="10"/>
  <c r="AG166" i="10"/>
  <c r="AB166" i="10"/>
  <c r="AA166" i="10"/>
  <c r="Z166" i="10"/>
  <c r="X166" i="10"/>
  <c r="P166" i="10"/>
  <c r="N166" i="10" s="1"/>
  <c r="O166" i="10"/>
  <c r="AS165" i="10"/>
  <c r="AR165" i="10"/>
  <c r="AM165" i="10"/>
  <c r="AJ165" i="10"/>
  <c r="AI165" i="10"/>
  <c r="AG165" i="10"/>
  <c r="AF165" i="10"/>
  <c r="AD165" i="10"/>
  <c r="AC165" i="10"/>
  <c r="AL165" i="10" s="1"/>
  <c r="AS164" i="10"/>
  <c r="AR164" i="10"/>
  <c r="AM164" i="10"/>
  <c r="AL164" i="10"/>
  <c r="AJ164" i="10"/>
  <c r="AG164" i="10"/>
  <c r="AD164" i="10"/>
  <c r="Z164" i="10"/>
  <c r="W164" i="10"/>
  <c r="Q164" i="10"/>
  <c r="AS163" i="10"/>
  <c r="AL163" i="10"/>
  <c r="AK163" i="10"/>
  <c r="AJ163" i="10"/>
  <c r="AG163" i="10"/>
  <c r="Z163" i="10"/>
  <c r="Y163" i="10"/>
  <c r="AB163" i="10" s="1"/>
  <c r="X163" i="10"/>
  <c r="AA163" i="10" s="1"/>
  <c r="W163" i="10"/>
  <c r="P163" i="10"/>
  <c r="O163" i="10"/>
  <c r="AR162" i="10"/>
  <c r="AS162" i="10" s="1"/>
  <c r="AM162" i="10"/>
  <c r="AI162" i="10"/>
  <c r="AG162" i="10"/>
  <c r="AF162" i="10"/>
  <c r="AC162" i="10"/>
  <c r="AL162" i="10" s="1"/>
  <c r="W162" i="10"/>
  <c r="Z162" i="10" s="1"/>
  <c r="AR161" i="10"/>
  <c r="AS161" i="10" s="1"/>
  <c r="AM161" i="10"/>
  <c r="AL161" i="10"/>
  <c r="AJ161" i="10"/>
  <c r="AJ162" i="10" s="1"/>
  <c r="AG161" i="10"/>
  <c r="AD161" i="10"/>
  <c r="AD162" i="10" s="1"/>
  <c r="AA161" i="10"/>
  <c r="Z161" i="10"/>
  <c r="X161" i="10"/>
  <c r="X162" i="10" s="1"/>
  <c r="AA162" i="10" s="1"/>
  <c r="W161" i="10"/>
  <c r="Q161" i="10"/>
  <c r="O161" i="10" s="1"/>
  <c r="P161" i="10"/>
  <c r="N161" i="10" s="1"/>
  <c r="AS160" i="10"/>
  <c r="AL160" i="10"/>
  <c r="AK160" i="10"/>
  <c r="AJ160" i="10"/>
  <c r="AG160" i="10"/>
  <c r="AB160" i="10"/>
  <c r="Y160" i="10"/>
  <c r="W160" i="10"/>
  <c r="P160" i="10"/>
  <c r="O160" i="10"/>
  <c r="N160" i="10"/>
  <c r="AS159" i="10"/>
  <c r="AR159" i="10"/>
  <c r="AM159" i="10"/>
  <c r="AL159" i="10"/>
  <c r="AF159" i="10"/>
  <c r="AG159" i="10" s="1"/>
  <c r="AC159" i="10"/>
  <c r="Q159" i="10"/>
  <c r="O159" i="10" s="1"/>
  <c r="P159" i="10"/>
  <c r="N159" i="10" s="1"/>
  <c r="AS158" i="10"/>
  <c r="AM158" i="10"/>
  <c r="AL158" i="10"/>
  <c r="AI158" i="10"/>
  <c r="AG158" i="10"/>
  <c r="AD158" i="10"/>
  <c r="AD159" i="10" s="1"/>
  <c r="W158" i="10"/>
  <c r="Q158" i="10"/>
  <c r="P158" i="10"/>
  <c r="N158" i="10" s="1"/>
  <c r="O158" i="10"/>
  <c r="AS157" i="10"/>
  <c r="AL157" i="10"/>
  <c r="AK157" i="10"/>
  <c r="AJ157" i="10"/>
  <c r="AG157" i="10"/>
  <c r="AB157" i="10"/>
  <c r="Y157" i="10"/>
  <c r="W157" i="10"/>
  <c r="P157" i="10"/>
  <c r="O157" i="10"/>
  <c r="N157" i="10"/>
  <c r="AS156" i="10"/>
  <c r="AR156" i="10"/>
  <c r="AM156" i="10"/>
  <c r="AL156" i="10"/>
  <c r="AJ156" i="10"/>
  <c r="AI156" i="10"/>
  <c r="AF156" i="10"/>
  <c r="AC156" i="10"/>
  <c r="X156" i="10"/>
  <c r="AA156" i="10" s="1"/>
  <c r="AS155" i="10"/>
  <c r="AM155" i="10"/>
  <c r="AL155" i="10"/>
  <c r="AJ155" i="10"/>
  <c r="AG155" i="10"/>
  <c r="AG156" i="10" s="1"/>
  <c r="AD155" i="10"/>
  <c r="AD156" i="10" s="1"/>
  <c r="X155" i="10"/>
  <c r="AA155" i="10" s="1"/>
  <c r="W155" i="10"/>
  <c r="Z155" i="10" s="1"/>
  <c r="Q155" i="10"/>
  <c r="AT154" i="10"/>
  <c r="AS154" i="10"/>
  <c r="AL154" i="10"/>
  <c r="AK154" i="10"/>
  <c r="AJ154" i="10"/>
  <c r="AG154" i="10"/>
  <c r="AB154" i="10"/>
  <c r="AA154" i="10"/>
  <c r="Y154" i="10"/>
  <c r="X154" i="10"/>
  <c r="W154" i="10"/>
  <c r="Z154" i="10" s="1"/>
  <c r="P154" i="10"/>
  <c r="O154" i="10"/>
  <c r="N154" i="10"/>
  <c r="AS153" i="10"/>
  <c r="AR153" i="10"/>
  <c r="AL153" i="10"/>
  <c r="AI153" i="10"/>
  <c r="AF153" i="10"/>
  <c r="AM153" i="10" s="1"/>
  <c r="AC153" i="10"/>
  <c r="P153" i="10"/>
  <c r="N153" i="10" s="1"/>
  <c r="O153" i="10"/>
  <c r="AS152" i="10"/>
  <c r="AM152" i="10"/>
  <c r="AL152" i="10"/>
  <c r="AJ152" i="10"/>
  <c r="AJ153" i="10" s="1"/>
  <c r="AG152" i="10"/>
  <c r="AG153" i="10" s="1"/>
  <c r="AD152" i="10"/>
  <c r="W152" i="10"/>
  <c r="Q152" i="10"/>
  <c r="Q153" i="10" s="1"/>
  <c r="P152" i="10"/>
  <c r="N152" i="10" s="1"/>
  <c r="AT151" i="10"/>
  <c r="AS151" i="10"/>
  <c r="AL151" i="10"/>
  <c r="AK151" i="10"/>
  <c r="AJ151" i="10"/>
  <c r="AG151" i="10"/>
  <c r="Y151" i="10"/>
  <c r="AB151" i="10" s="1"/>
  <c r="W151" i="10"/>
  <c r="P151" i="10"/>
  <c r="N151" i="10" s="1"/>
  <c r="O151" i="10"/>
  <c r="O146" i="10" s="1"/>
  <c r="AR150" i="10"/>
  <c r="AS150" i="10" s="1"/>
  <c r="AM150" i="10"/>
  <c r="AI150" i="10"/>
  <c r="AG150" i="10"/>
  <c r="AD150" i="10"/>
  <c r="AC150" i="10"/>
  <c r="AA150" i="10"/>
  <c r="Z150" i="10"/>
  <c r="X150" i="10"/>
  <c r="W150" i="10"/>
  <c r="Q150" i="10"/>
  <c r="P150" i="10" s="1"/>
  <c r="N150" i="10" s="1"/>
  <c r="O150" i="10"/>
  <c r="J150" i="10"/>
  <c r="J149" i="10" s="1"/>
  <c r="I150" i="10"/>
  <c r="F150" i="10"/>
  <c r="E150" i="10"/>
  <c r="AS149" i="10"/>
  <c r="AS147" i="10" s="1"/>
  <c r="AR149" i="10"/>
  <c r="AJ149" i="10"/>
  <c r="AJ150" i="10" s="1"/>
  <c r="AG149" i="10"/>
  <c r="AG147" i="10" s="1"/>
  <c r="AF149" i="10"/>
  <c r="AM149" i="10" s="1"/>
  <c r="AD149" i="10"/>
  <c r="Z149" i="10"/>
  <c r="X149" i="10"/>
  <c r="AA149" i="10" s="1"/>
  <c r="W149" i="10"/>
  <c r="W147" i="10" s="1"/>
  <c r="Q149" i="10"/>
  <c r="P149" i="10"/>
  <c r="O149" i="10"/>
  <c r="F149" i="10"/>
  <c r="E149" i="10"/>
  <c r="AT148" i="10"/>
  <c r="AS148" i="10"/>
  <c r="AK148" i="10"/>
  <c r="AJ148" i="10"/>
  <c r="AG148" i="10"/>
  <c r="AD148" i="10"/>
  <c r="AB148" i="10"/>
  <c r="Y148" i="10"/>
  <c r="W148" i="10"/>
  <c r="P148" i="10"/>
  <c r="O148" i="10"/>
  <c r="N148" i="10"/>
  <c r="J148" i="10"/>
  <c r="F148" i="10"/>
  <c r="F146" i="10" s="1"/>
  <c r="BM147" i="10"/>
  <c r="BL147" i="10"/>
  <c r="BK147" i="10"/>
  <c r="BK136" i="10" s="1"/>
  <c r="BK137" i="10" s="1"/>
  <c r="BH147" i="10"/>
  <c r="BG147" i="10"/>
  <c r="BF147" i="10"/>
  <c r="BE147" i="10"/>
  <c r="BD147" i="10"/>
  <c r="BD136" i="10" s="1"/>
  <c r="BC147" i="10"/>
  <c r="BB147" i="10"/>
  <c r="BA147" i="10"/>
  <c r="BA136" i="10" s="1"/>
  <c r="BA137" i="10" s="1"/>
  <c r="AZ147" i="10"/>
  <c r="AY147" i="10"/>
  <c r="AX147" i="10"/>
  <c r="AW147" i="10"/>
  <c r="AV147" i="10"/>
  <c r="AU147" i="10"/>
  <c r="AR147" i="10"/>
  <c r="AO147" i="10"/>
  <c r="AL147" i="10"/>
  <c r="AF147" i="10"/>
  <c r="AC147" i="10"/>
  <c r="U147" i="10"/>
  <c r="U136" i="10" s="1"/>
  <c r="U137" i="10" s="1"/>
  <c r="T147" i="10"/>
  <c r="J147" i="10"/>
  <c r="I147" i="10"/>
  <c r="F147" i="10"/>
  <c r="E147" i="10"/>
  <c r="BM146" i="10"/>
  <c r="BL146" i="10"/>
  <c r="BK146" i="10"/>
  <c r="BH146" i="10"/>
  <c r="BG146" i="10"/>
  <c r="BG135" i="10" s="1"/>
  <c r="BF146" i="10"/>
  <c r="BE146" i="10"/>
  <c r="BE135" i="10" s="1"/>
  <c r="BD146" i="10"/>
  <c r="BC146" i="10"/>
  <c r="BB146" i="10"/>
  <c r="BA146" i="10"/>
  <c r="AZ146" i="10"/>
  <c r="AY146" i="10"/>
  <c r="AY135" i="10" s="1"/>
  <c r="AX146" i="10"/>
  <c r="AW146" i="10"/>
  <c r="AW135" i="10" s="1"/>
  <c r="AV146" i="10"/>
  <c r="AU146" i="10"/>
  <c r="AS146" i="10"/>
  <c r="AR146" i="10"/>
  <c r="AO146" i="10"/>
  <c r="AN146" i="10"/>
  <c r="AM146" i="10"/>
  <c r="AL146" i="10"/>
  <c r="AI146" i="10"/>
  <c r="AH146" i="10"/>
  <c r="AG146" i="10"/>
  <c r="AF146" i="10"/>
  <c r="AE146" i="10"/>
  <c r="AD146" i="10"/>
  <c r="AC146" i="10"/>
  <c r="Y146" i="10"/>
  <c r="V146" i="10"/>
  <c r="U146" i="10"/>
  <c r="T146" i="10"/>
  <c r="S146" i="10"/>
  <c r="S135" i="10" s="1"/>
  <c r="Q146" i="10"/>
  <c r="J146" i="10"/>
  <c r="I146" i="10"/>
  <c r="H146" i="10"/>
  <c r="E146" i="10"/>
  <c r="AS145" i="10"/>
  <c r="AM145" i="10"/>
  <c r="AL145" i="10"/>
  <c r="AG145" i="10"/>
  <c r="AF145" i="10"/>
  <c r="AR145" i="10" s="1"/>
  <c r="AD145" i="10"/>
  <c r="AC145" i="10"/>
  <c r="AA145" i="10"/>
  <c r="Z145" i="10"/>
  <c r="X145" i="10"/>
  <c r="W145" i="10"/>
  <c r="Q145" i="10"/>
  <c r="P145" i="10" s="1"/>
  <c r="N145" i="10" s="1"/>
  <c r="O145" i="10"/>
  <c r="AS144" i="10"/>
  <c r="AR144" i="10"/>
  <c r="AM144" i="10"/>
  <c r="AL144" i="10"/>
  <c r="AJ144" i="10"/>
  <c r="AJ145" i="10" s="1"/>
  <c r="AI144" i="10"/>
  <c r="AI145" i="10" s="1"/>
  <c r="AG144" i="10"/>
  <c r="AG139" i="10" s="1"/>
  <c r="AD144" i="10"/>
  <c r="AA144" i="10"/>
  <c r="Z144" i="10"/>
  <c r="X144" i="10"/>
  <c r="Q144" i="10"/>
  <c r="P144" i="10"/>
  <c r="N144" i="10" s="1"/>
  <c r="O144" i="10"/>
  <c r="AS143" i="10"/>
  <c r="AL143" i="10"/>
  <c r="AK143" i="10"/>
  <c r="AJ143" i="10"/>
  <c r="AG143" i="10"/>
  <c r="AB143" i="10"/>
  <c r="AA143" i="10"/>
  <c r="Z143" i="10"/>
  <c r="Y143" i="10"/>
  <c r="X143" i="10"/>
  <c r="P143" i="10"/>
  <c r="N143" i="10" s="1"/>
  <c r="O143" i="10"/>
  <c r="O138" i="10" s="1"/>
  <c r="AR142" i="10"/>
  <c r="AS142" i="10" s="1"/>
  <c r="AM142" i="10"/>
  <c r="AI142" i="10"/>
  <c r="AG142" i="10"/>
  <c r="AF142" i="10"/>
  <c r="AC142" i="10"/>
  <c r="AL142" i="10" s="1"/>
  <c r="J142" i="10"/>
  <c r="I142" i="10"/>
  <c r="E142" i="10"/>
  <c r="AS141" i="10"/>
  <c r="AR141" i="10"/>
  <c r="AM141" i="10"/>
  <c r="AM139" i="10" s="1"/>
  <c r="AL141" i="10"/>
  <c r="AJ141" i="10"/>
  <c r="AJ142" i="10" s="1"/>
  <c r="AG141" i="10"/>
  <c r="AD141" i="10"/>
  <c r="AD139" i="10" s="1"/>
  <c r="W141" i="10"/>
  <c r="Q141" i="10"/>
  <c r="J141" i="10"/>
  <c r="F141" i="10"/>
  <c r="AS140" i="10"/>
  <c r="AL140" i="10"/>
  <c r="AK140" i="10"/>
  <c r="AK138" i="10" s="1"/>
  <c r="AJ140" i="10"/>
  <c r="AG140" i="10"/>
  <c r="AD140" i="10"/>
  <c r="AD138" i="10" s="1"/>
  <c r="AD135" i="10" s="1"/>
  <c r="Y140" i="10"/>
  <c r="Y138" i="10" s="1"/>
  <c r="W140" i="10"/>
  <c r="P140" i="10"/>
  <c r="O140" i="10"/>
  <c r="N140" i="10"/>
  <c r="N138" i="10" s="1"/>
  <c r="J140" i="10"/>
  <c r="E140" i="10"/>
  <c r="F140" i="10" s="1"/>
  <c r="F138" i="10" s="1"/>
  <c r="BM139" i="10"/>
  <c r="BM136" i="10" s="1"/>
  <c r="BM137" i="10" s="1"/>
  <c r="BL139" i="10"/>
  <c r="BK139" i="10"/>
  <c r="BH139" i="10"/>
  <c r="BH136" i="10" s="1"/>
  <c r="BH137" i="10" s="1"/>
  <c r="BH15" i="10" s="1"/>
  <c r="BG139" i="10"/>
  <c r="BF139" i="10"/>
  <c r="BF136" i="10" s="1"/>
  <c r="BF137" i="10" s="1"/>
  <c r="BE139" i="10"/>
  <c r="BD139" i="10"/>
  <c r="BC139" i="10"/>
  <c r="BB139" i="10"/>
  <c r="BA139" i="10"/>
  <c r="AZ139" i="10"/>
  <c r="AZ136" i="10" s="1"/>
  <c r="AZ137" i="10" s="1"/>
  <c r="AY139" i="10"/>
  <c r="AX139" i="10"/>
  <c r="AX136" i="10" s="1"/>
  <c r="AX137" i="10" s="1"/>
  <c r="AW139" i="10"/>
  <c r="AV139" i="10"/>
  <c r="AU139" i="10"/>
  <c r="AU136" i="10" s="1"/>
  <c r="AU137" i="10" s="1"/>
  <c r="AT139" i="10"/>
  <c r="AT136" i="10" s="1"/>
  <c r="AR139" i="10"/>
  <c r="AO139" i="10"/>
  <c r="AO136" i="10" s="1"/>
  <c r="AO137" i="10" s="1"/>
  <c r="AN139" i="10"/>
  <c r="AL139" i="10"/>
  <c r="AI139" i="10"/>
  <c r="AF139" i="10"/>
  <c r="AC139" i="10"/>
  <c r="W139" i="10"/>
  <c r="U139" i="10"/>
  <c r="T139" i="10"/>
  <c r="Q139" i="10"/>
  <c r="J139" i="10"/>
  <c r="I139" i="10"/>
  <c r="E139" i="10"/>
  <c r="BM138" i="10"/>
  <c r="BL138" i="10"/>
  <c r="BK138" i="10"/>
  <c r="BH138" i="10"/>
  <c r="BG138" i="10"/>
  <c r="BF138" i="10"/>
  <c r="BE138" i="10"/>
  <c r="BD138" i="10"/>
  <c r="BD135" i="10" s="1"/>
  <c r="BC138" i="10"/>
  <c r="BC135" i="10" s="1"/>
  <c r="BB138" i="10"/>
  <c r="BA138" i="10"/>
  <c r="AZ138" i="10"/>
  <c r="AY138" i="10"/>
  <c r="AX138" i="10"/>
  <c r="AW138" i="10"/>
  <c r="AV138" i="10"/>
  <c r="AV135" i="10" s="1"/>
  <c r="AU138" i="10"/>
  <c r="AU135" i="10" s="1"/>
  <c r="BS135" i="10" s="1"/>
  <c r="AT138" i="10"/>
  <c r="AS138" i="10"/>
  <c r="AR138" i="10"/>
  <c r="AO138" i="10"/>
  <c r="AN138" i="10"/>
  <c r="AN135" i="10" s="1"/>
  <c r="AM138" i="10"/>
  <c r="AJ138" i="10"/>
  <c r="AI138" i="10"/>
  <c r="AH138" i="10"/>
  <c r="AG138" i="10"/>
  <c r="AF138" i="10"/>
  <c r="AF135" i="10" s="1"/>
  <c r="AE138" i="10"/>
  <c r="AC138" i="10"/>
  <c r="V138" i="10"/>
  <c r="U138" i="10"/>
  <c r="T138" i="10"/>
  <c r="S138" i="10"/>
  <c r="Q138" i="10"/>
  <c r="P138" i="10"/>
  <c r="J138" i="10"/>
  <c r="J135" i="10" s="1"/>
  <c r="I138" i="10"/>
  <c r="I135" i="10" s="1"/>
  <c r="H138" i="10"/>
  <c r="E138" i="10"/>
  <c r="E135" i="10" s="1"/>
  <c r="BD137" i="10"/>
  <c r="AY137" i="10"/>
  <c r="AT137" i="10"/>
  <c r="BL136" i="10"/>
  <c r="BL137" i="10" s="1"/>
  <c r="BJ136" i="10"/>
  <c r="BG136" i="10"/>
  <c r="BG137" i="10" s="1"/>
  <c r="BC136" i="10"/>
  <c r="BC137" i="10" s="1"/>
  <c r="AY136" i="10"/>
  <c r="AV136" i="10"/>
  <c r="AV137" i="10" s="1"/>
  <c r="T136" i="10"/>
  <c r="T137" i="10" s="1"/>
  <c r="T15" i="10" s="1"/>
  <c r="BM135" i="10"/>
  <c r="BL135" i="10"/>
  <c r="BJ135" i="10"/>
  <c r="BH135" i="10"/>
  <c r="BF135" i="10"/>
  <c r="BB135" i="10"/>
  <c r="AZ135" i="10"/>
  <c r="AX135" i="10"/>
  <c r="AO135" i="10"/>
  <c r="AH135" i="10"/>
  <c r="U135" i="10"/>
  <c r="T135" i="10"/>
  <c r="BL134" i="10"/>
  <c r="AS134" i="10"/>
  <c r="AR134" i="10"/>
  <c r="AL134" i="10"/>
  <c r="AK134" i="10"/>
  <c r="AF134" i="10"/>
  <c r="AC134" i="10"/>
  <c r="AD134" i="10" s="1"/>
  <c r="AB134" i="10"/>
  <c r="W134" i="10"/>
  <c r="Z134" i="10" s="1"/>
  <c r="Q134" i="10"/>
  <c r="P134" i="10" s="1"/>
  <c r="J134" i="10"/>
  <c r="I134" i="10"/>
  <c r="F134" i="10"/>
  <c r="E134" i="10"/>
  <c r="AS133" i="10"/>
  <c r="AO133" i="10"/>
  <c r="AO134" i="10" s="1"/>
  <c r="AO121" i="10" s="1"/>
  <c r="AO120" i="10" s="1"/>
  <c r="AL133" i="10"/>
  <c r="AK133" i="10"/>
  <c r="AI133" i="10"/>
  <c r="AG133" i="10"/>
  <c r="AJ133" i="10" s="1"/>
  <c r="AD133" i="10"/>
  <c r="AB133" i="10"/>
  <c r="Z133" i="10"/>
  <c r="X133" i="10"/>
  <c r="AA133" i="10" s="1"/>
  <c r="Q133" i="10"/>
  <c r="P133" i="10"/>
  <c r="J133" i="10"/>
  <c r="F133" i="10"/>
  <c r="AS132" i="10"/>
  <c r="AR132" i="10"/>
  <c r="AL132" i="10"/>
  <c r="AK132" i="10"/>
  <c r="AK119" i="10" s="1"/>
  <c r="AJ132" i="10"/>
  <c r="AI132" i="10"/>
  <c r="AF132" i="10"/>
  <c r="AG132" i="10" s="1"/>
  <c r="AD132" i="10"/>
  <c r="AB132" i="10"/>
  <c r="Z132" i="10"/>
  <c r="X132" i="10"/>
  <c r="AA132" i="10" s="1"/>
  <c r="P132" i="10"/>
  <c r="O132" i="10"/>
  <c r="J132" i="10"/>
  <c r="F132" i="10"/>
  <c r="AO131" i="10"/>
  <c r="AO122" i="10" s="1"/>
  <c r="AN131" i="10"/>
  <c r="AM131" i="10"/>
  <c r="AM122" i="10" s="1"/>
  <c r="AL131" i="10"/>
  <c r="AK131" i="10"/>
  <c r="AI131" i="10"/>
  <c r="AF131" i="10"/>
  <c r="AD131" i="10"/>
  <c r="AC131" i="10"/>
  <c r="AB131" i="10"/>
  <c r="AB122" i="10" s="1"/>
  <c r="Z131" i="10"/>
  <c r="Z122" i="10" s="1"/>
  <c r="Z16" i="10" s="1"/>
  <c r="X131" i="10"/>
  <c r="W131" i="10"/>
  <c r="U131" i="10"/>
  <c r="AA131" i="10" s="1"/>
  <c r="AA122" i="10" s="1"/>
  <c r="T131" i="10"/>
  <c r="T122" i="10" s="1"/>
  <c r="J131" i="10"/>
  <c r="I131" i="10"/>
  <c r="E131" i="10"/>
  <c r="AR130" i="10"/>
  <c r="AO130" i="10"/>
  <c r="AL130" i="10"/>
  <c r="AK130" i="10"/>
  <c r="AI130" i="10"/>
  <c r="AG130" i="10"/>
  <c r="AD130" i="10"/>
  <c r="AB130" i="10"/>
  <c r="Z130" i="10"/>
  <c r="X130" i="10"/>
  <c r="AA130" i="10" s="1"/>
  <c r="U130" i="10"/>
  <c r="Q130" i="10"/>
  <c r="P130" i="10" s="1"/>
  <c r="O130" i="10"/>
  <c r="O131" i="10" s="1"/>
  <c r="O122" i="10" s="1"/>
  <c r="N130" i="10"/>
  <c r="J130" i="10"/>
  <c r="F130" i="10"/>
  <c r="AY129" i="10"/>
  <c r="AR129" i="10"/>
  <c r="AS129" i="10" s="1"/>
  <c r="AL129" i="10"/>
  <c r="AK129" i="10"/>
  <c r="AG129" i="10"/>
  <c r="AJ129" i="10" s="1"/>
  <c r="AF129" i="10"/>
  <c r="AI129" i="10" s="1"/>
  <c r="AD129" i="10"/>
  <c r="AB129" i="10"/>
  <c r="AA129" i="10"/>
  <c r="Z129" i="10"/>
  <c r="X129" i="10"/>
  <c r="U129" i="10"/>
  <c r="P129" i="10"/>
  <c r="O129" i="10"/>
  <c r="N129" i="10" s="1"/>
  <c r="J129" i="10"/>
  <c r="F129" i="10"/>
  <c r="AS128" i="10"/>
  <c r="AL128" i="10"/>
  <c r="AK128" i="10"/>
  <c r="AJ128" i="10"/>
  <c r="AI128" i="10"/>
  <c r="AB128" i="10"/>
  <c r="AA128" i="10"/>
  <c r="Z128" i="10"/>
  <c r="Z121" i="10" s="1"/>
  <c r="J128" i="10"/>
  <c r="I128" i="10"/>
  <c r="E128" i="10"/>
  <c r="F128" i="10" s="1"/>
  <c r="AS127" i="10"/>
  <c r="AL127" i="10"/>
  <c r="AK127" i="10"/>
  <c r="AJ127" i="10"/>
  <c r="AI127" i="10"/>
  <c r="AB127" i="10"/>
  <c r="AA127" i="10"/>
  <c r="Z127" i="10"/>
  <c r="N127" i="10"/>
  <c r="J127" i="10"/>
  <c r="E127" i="10"/>
  <c r="F127" i="10" s="1"/>
  <c r="AY126" i="10"/>
  <c r="AY119" i="10" s="1"/>
  <c r="AS126" i="10"/>
  <c r="AL126" i="10"/>
  <c r="AK126" i="10"/>
  <c r="AJ126" i="10"/>
  <c r="AI126" i="10"/>
  <c r="AG126" i="10"/>
  <c r="AB126" i="10"/>
  <c r="AA126" i="10"/>
  <c r="Z126" i="10"/>
  <c r="S126" i="10"/>
  <c r="S119" i="10" s="1"/>
  <c r="P126" i="10"/>
  <c r="O126" i="10"/>
  <c r="J126" i="10"/>
  <c r="H126" i="10"/>
  <c r="E126" i="10"/>
  <c r="AS125" i="10"/>
  <c r="AR125" i="10"/>
  <c r="AL125" i="10"/>
  <c r="AK125" i="10"/>
  <c r="AI125" i="10"/>
  <c r="AG125" i="10"/>
  <c r="AD125" i="10"/>
  <c r="AB125" i="10"/>
  <c r="AB121" i="10" s="1"/>
  <c r="AB120" i="10" s="1"/>
  <c r="AA125" i="10"/>
  <c r="Z125" i="10"/>
  <c r="Q125" i="10"/>
  <c r="N125" i="10"/>
  <c r="O125" i="10" s="1"/>
  <c r="I125" i="10"/>
  <c r="I121" i="10" s="1"/>
  <c r="I120" i="10" s="1"/>
  <c r="E125" i="10"/>
  <c r="AS124" i="10"/>
  <c r="AL124" i="10"/>
  <c r="AK124" i="10"/>
  <c r="AJ124" i="10"/>
  <c r="AI124" i="10"/>
  <c r="AG124" i="10"/>
  <c r="AD124" i="10"/>
  <c r="AB124" i="10"/>
  <c r="AA124" i="10"/>
  <c r="Z124" i="10"/>
  <c r="Q124" i="10"/>
  <c r="P124" i="10"/>
  <c r="P125" i="10" s="1"/>
  <c r="J124" i="10"/>
  <c r="F124" i="10"/>
  <c r="E124" i="10"/>
  <c r="AY123" i="10"/>
  <c r="AS123" i="10"/>
  <c r="AS119" i="10" s="1"/>
  <c r="AR123" i="10"/>
  <c r="AR119" i="10" s="1"/>
  <c r="AL123" i="10"/>
  <c r="AK123" i="10"/>
  <c r="AI123" i="10"/>
  <c r="AI119" i="10" s="1"/>
  <c r="AG123" i="10"/>
  <c r="AJ123" i="10" s="1"/>
  <c r="AD123" i="10"/>
  <c r="Y123" i="10"/>
  <c r="W123" i="10" s="1"/>
  <c r="V123" i="10"/>
  <c r="V119" i="10" s="1"/>
  <c r="T123" i="10"/>
  <c r="S123" i="10"/>
  <c r="Q123" i="10"/>
  <c r="O123" i="10"/>
  <c r="O119" i="10" s="1"/>
  <c r="N123" i="10"/>
  <c r="J123" i="10"/>
  <c r="J119" i="10" s="1"/>
  <c r="H123" i="10"/>
  <c r="F123" i="10"/>
  <c r="BM122" i="10"/>
  <c r="BM120" i="10" s="1"/>
  <c r="BL122" i="10"/>
  <c r="BK122" i="10"/>
  <c r="BJ122" i="10"/>
  <c r="BJ120" i="10" s="1"/>
  <c r="BH122" i="10"/>
  <c r="BG122" i="10"/>
  <c r="BF122" i="10"/>
  <c r="BE122" i="10"/>
  <c r="BD122" i="10"/>
  <c r="BC122" i="10"/>
  <c r="BB122" i="10"/>
  <c r="BA122" i="10"/>
  <c r="BA120" i="10" s="1"/>
  <c r="AZ122" i="10"/>
  <c r="AY122" i="10"/>
  <c r="AX122" i="10"/>
  <c r="AW122" i="10"/>
  <c r="AV122" i="10"/>
  <c r="AU122" i="10"/>
  <c r="AT122" i="10"/>
  <c r="AT120" i="10" s="1"/>
  <c r="AN122" i="10"/>
  <c r="AN120" i="10" s="1"/>
  <c r="AI122" i="10"/>
  <c r="AI16" i="10" s="1"/>
  <c r="AI12" i="10" s="1"/>
  <c r="AD122" i="10"/>
  <c r="AC122" i="10"/>
  <c r="AL122" i="10" s="1"/>
  <c r="Y122" i="10"/>
  <c r="Y120" i="10" s="1"/>
  <c r="X122" i="10"/>
  <c r="W122" i="10"/>
  <c r="V122" i="10"/>
  <c r="U122" i="10"/>
  <c r="U16" i="10" s="1"/>
  <c r="U12" i="10" s="1"/>
  <c r="S122" i="10"/>
  <c r="S120" i="10" s="1"/>
  <c r="R122" i="10"/>
  <c r="M122" i="10"/>
  <c r="L122" i="10"/>
  <c r="K122" i="10"/>
  <c r="J122" i="10"/>
  <c r="I122" i="10"/>
  <c r="BM121" i="10"/>
  <c r="BK121" i="10"/>
  <c r="BJ121" i="10"/>
  <c r="BH121" i="10"/>
  <c r="BH120" i="10" s="1"/>
  <c r="BG121" i="10"/>
  <c r="BF121" i="10"/>
  <c r="BE121" i="10"/>
  <c r="BD121" i="10"/>
  <c r="BC121" i="10"/>
  <c r="BC120" i="10" s="1"/>
  <c r="BB121" i="10"/>
  <c r="BA121" i="10"/>
  <c r="AZ121" i="10"/>
  <c r="AZ120" i="10" s="1"/>
  <c r="AY121" i="10"/>
  <c r="AX121" i="10"/>
  <c r="AX120" i="10" s="1"/>
  <c r="AW121" i="10"/>
  <c r="AV121" i="10"/>
  <c r="AU121" i="10"/>
  <c r="AU120" i="10" s="1"/>
  <c r="AT121" i="10"/>
  <c r="AS121" i="10"/>
  <c r="AR121" i="10"/>
  <c r="AN121" i="10"/>
  <c r="AM121" i="10"/>
  <c r="AD121" i="10"/>
  <c r="AC121" i="10"/>
  <c r="AL121" i="10" s="1"/>
  <c r="Y121" i="10"/>
  <c r="W121" i="10"/>
  <c r="V121" i="10"/>
  <c r="V120" i="10" s="1"/>
  <c r="U121" i="10"/>
  <c r="T121" i="10"/>
  <c r="S121" i="10"/>
  <c r="R121" i="10"/>
  <c r="M121" i="10"/>
  <c r="L121" i="10"/>
  <c r="K121" i="10"/>
  <c r="K120" i="10" s="1"/>
  <c r="BF120" i="10"/>
  <c r="BE120" i="10"/>
  <c r="BD120" i="10"/>
  <c r="AW120" i="10"/>
  <c r="AV120" i="10"/>
  <c r="AM120" i="10"/>
  <c r="AC120" i="10"/>
  <c r="AL120" i="10" s="1"/>
  <c r="W120" i="10"/>
  <c r="T120" i="10"/>
  <c r="L120" i="10"/>
  <c r="BM119" i="10"/>
  <c r="BL119" i="10"/>
  <c r="BK119" i="10"/>
  <c r="BJ119" i="10"/>
  <c r="BH119" i="10"/>
  <c r="BG119" i="10"/>
  <c r="BF119" i="10"/>
  <c r="BE119" i="10"/>
  <c r="BD119" i="10"/>
  <c r="BC119" i="10"/>
  <c r="BB119" i="10"/>
  <c r="BA119" i="10"/>
  <c r="AZ119" i="10"/>
  <c r="AX119" i="10"/>
  <c r="AW119" i="10"/>
  <c r="AV119" i="10"/>
  <c r="AU119" i="10"/>
  <c r="BS119" i="10" s="1"/>
  <c r="AT119" i="10"/>
  <c r="AO119" i="10"/>
  <c r="AN119" i="10"/>
  <c r="AM119" i="10"/>
  <c r="AJ119" i="10"/>
  <c r="AH119" i="10"/>
  <c r="AG119" i="10"/>
  <c r="AF119" i="10"/>
  <c r="AE119" i="10"/>
  <c r="AD119" i="10"/>
  <c r="AC119" i="10"/>
  <c r="AL119" i="10" s="1"/>
  <c r="P119" i="10"/>
  <c r="I119" i="10"/>
  <c r="H119" i="10"/>
  <c r="AG118" i="10"/>
  <c r="AF118" i="10"/>
  <c r="AN118" i="10" s="1"/>
  <c r="AA118" i="10"/>
  <c r="Z118" i="10"/>
  <c r="I118" i="10"/>
  <c r="E118" i="10" s="1"/>
  <c r="AS117" i="10"/>
  <c r="AR117" i="10"/>
  <c r="AR118" i="10" s="1"/>
  <c r="AN117" i="10"/>
  <c r="AJ117" i="10"/>
  <c r="AI117" i="10"/>
  <c r="AG117" i="10"/>
  <c r="AD117" i="10"/>
  <c r="AC117" i="10"/>
  <c r="AL117" i="10" s="1"/>
  <c r="AA117" i="10"/>
  <c r="Z117" i="10"/>
  <c r="O117" i="10"/>
  <c r="Q117" i="10" s="1"/>
  <c r="J117" i="10"/>
  <c r="J118" i="10" s="1"/>
  <c r="F118" i="10" s="1"/>
  <c r="I117" i="10"/>
  <c r="E117" i="10" s="1"/>
  <c r="F117" i="10"/>
  <c r="AR116" i="10"/>
  <c r="AS116" i="10" s="1"/>
  <c r="AL116" i="10"/>
  <c r="AI116" i="10"/>
  <c r="AG116" i="10"/>
  <c r="AJ116" i="10" s="1"/>
  <c r="AD116" i="10"/>
  <c r="AA116" i="10"/>
  <c r="Z116" i="10"/>
  <c r="Q116" i="10"/>
  <c r="P116" i="10"/>
  <c r="N116" i="10"/>
  <c r="N117" i="10" s="1"/>
  <c r="J116" i="10"/>
  <c r="F116" i="10"/>
  <c r="E116" i="10"/>
  <c r="AN115" i="10"/>
  <c r="AI115" i="10"/>
  <c r="AG115" i="10"/>
  <c r="AF115" i="10"/>
  <c r="AL115" i="10" s="1"/>
  <c r="AD115" i="10"/>
  <c r="AA115" i="10"/>
  <c r="Z115" i="10"/>
  <c r="J115" i="10"/>
  <c r="I115" i="10"/>
  <c r="E115" i="10"/>
  <c r="F115" i="10" s="1"/>
  <c r="AN114" i="10"/>
  <c r="AL114" i="10"/>
  <c r="AJ114" i="10"/>
  <c r="AI114" i="10"/>
  <c r="AG114" i="10"/>
  <c r="AD114" i="10"/>
  <c r="AA114" i="10"/>
  <c r="Z114" i="10"/>
  <c r="Q114" i="10"/>
  <c r="P114" i="10"/>
  <c r="O114" i="10"/>
  <c r="O115" i="10" s="1"/>
  <c r="Q115" i="10" s="1"/>
  <c r="N114" i="10"/>
  <c r="N115" i="10" s="1"/>
  <c r="P115" i="10" s="1"/>
  <c r="J114" i="10"/>
  <c r="E114" i="10"/>
  <c r="F114" i="10" s="1"/>
  <c r="AS113" i="10"/>
  <c r="AF113" i="10"/>
  <c r="AD113" i="10"/>
  <c r="AA113" i="10"/>
  <c r="Z113" i="10"/>
  <c r="Q113" i="10"/>
  <c r="P113" i="10"/>
  <c r="AR113" i="10" s="1"/>
  <c r="AR114" i="10" s="1"/>
  <c r="AR115" i="10" s="1"/>
  <c r="AS115" i="10" s="1"/>
  <c r="N113" i="10"/>
  <c r="J113" i="10"/>
  <c r="F113" i="10"/>
  <c r="E113" i="10"/>
  <c r="AL112" i="10"/>
  <c r="AI112" i="10"/>
  <c r="AG112" i="10"/>
  <c r="AJ112" i="10" s="1"/>
  <c r="AF112" i="10"/>
  <c r="AD112" i="10"/>
  <c r="AA112" i="10"/>
  <c r="AA25" i="10" s="1"/>
  <c r="Z112" i="10"/>
  <c r="I112" i="10"/>
  <c r="E112" i="10" s="1"/>
  <c r="F112" i="10" s="1"/>
  <c r="AN111" i="10"/>
  <c r="AN112" i="10" s="1"/>
  <c r="AL111" i="10"/>
  <c r="AI111" i="10"/>
  <c r="AG111" i="10"/>
  <c r="AD111" i="10"/>
  <c r="AJ111" i="10" s="1"/>
  <c r="AA111" i="10"/>
  <c r="Z111" i="10"/>
  <c r="Q111" i="10"/>
  <c r="O111" i="10"/>
  <c r="O112" i="10" s="1"/>
  <c r="Q112" i="10" s="1"/>
  <c r="N111" i="10"/>
  <c r="J111" i="10"/>
  <c r="J112" i="10" s="1"/>
  <c r="F111" i="10"/>
  <c r="E111" i="10"/>
  <c r="AD110" i="10"/>
  <c r="AA110" i="10"/>
  <c r="AA23" i="10" s="1"/>
  <c r="Z110" i="10"/>
  <c r="Q110" i="10"/>
  <c r="P110" i="10"/>
  <c r="AR110" i="10" s="1"/>
  <c r="AR111" i="10" s="1"/>
  <c r="AS111" i="10" s="1"/>
  <c r="N110" i="10"/>
  <c r="J110" i="10"/>
  <c r="F110" i="10"/>
  <c r="E110" i="10"/>
  <c r="AL109" i="10"/>
  <c r="AI109" i="10"/>
  <c r="AG109" i="10"/>
  <c r="AF109" i="10"/>
  <c r="AD109" i="10"/>
  <c r="AA109" i="10"/>
  <c r="Z109" i="10"/>
  <c r="Q109" i="10"/>
  <c r="O109" i="10"/>
  <c r="I109" i="10"/>
  <c r="E109" i="10" s="1"/>
  <c r="F109" i="10" s="1"/>
  <c r="AN108" i="10"/>
  <c r="AN109" i="10" s="1"/>
  <c r="AL108" i="10"/>
  <c r="AI108" i="10"/>
  <c r="AG108" i="10"/>
  <c r="AJ108" i="10" s="1"/>
  <c r="AD108" i="10"/>
  <c r="AA108" i="10"/>
  <c r="Z108" i="10"/>
  <c r="Q108" i="10"/>
  <c r="O108" i="10"/>
  <c r="N108" i="10"/>
  <c r="P108" i="10" s="1"/>
  <c r="J108" i="10"/>
  <c r="J109" i="10" s="1"/>
  <c r="E108" i="10"/>
  <c r="F108" i="10" s="1"/>
  <c r="AR107" i="10"/>
  <c r="AL107" i="10"/>
  <c r="AI107" i="10"/>
  <c r="AG107" i="10"/>
  <c r="AJ107" i="10" s="1"/>
  <c r="AD107" i="10"/>
  <c r="AA107" i="10"/>
  <c r="Z107" i="10"/>
  <c r="Q107" i="10"/>
  <c r="P107" i="10"/>
  <c r="N107" i="10"/>
  <c r="J107" i="10"/>
  <c r="E107" i="10"/>
  <c r="F107" i="10" s="1"/>
  <c r="AN106" i="10"/>
  <c r="AL106" i="10"/>
  <c r="AI106" i="10"/>
  <c r="AG106" i="10"/>
  <c r="AJ106" i="10" s="1"/>
  <c r="AD106" i="10"/>
  <c r="AA106" i="10"/>
  <c r="Z106" i="10"/>
  <c r="I106" i="10"/>
  <c r="E106" i="10" s="1"/>
  <c r="F106" i="10" s="1"/>
  <c r="AL105" i="10"/>
  <c r="AI105" i="10"/>
  <c r="AG105" i="10"/>
  <c r="AJ105" i="10" s="1"/>
  <c r="AD105" i="10"/>
  <c r="AA105" i="10"/>
  <c r="Z105" i="10"/>
  <c r="O105" i="10"/>
  <c r="O106" i="10" s="1"/>
  <c r="Q106" i="10" s="1"/>
  <c r="J105" i="10"/>
  <c r="J106" i="10" s="1"/>
  <c r="E105" i="10"/>
  <c r="F105" i="10" s="1"/>
  <c r="AV104" i="10"/>
  <c r="AR104" i="10"/>
  <c r="AN104" i="10"/>
  <c r="AN105" i="10" s="1"/>
  <c r="AL104" i="10"/>
  <c r="AI104" i="10"/>
  <c r="AG104" i="10"/>
  <c r="AJ104" i="10" s="1"/>
  <c r="AD104" i="10"/>
  <c r="AA104" i="10"/>
  <c r="Z104" i="10"/>
  <c r="Q104" i="10"/>
  <c r="N104" i="10"/>
  <c r="J104" i="10"/>
  <c r="E104" i="10"/>
  <c r="F104" i="10" s="1"/>
  <c r="AR103" i="10"/>
  <c r="AS103" i="10" s="1"/>
  <c r="AN103" i="10"/>
  <c r="AL103" i="10"/>
  <c r="AJ103" i="10"/>
  <c r="AI103" i="10"/>
  <c r="AG103" i="10"/>
  <c r="AD103" i="10"/>
  <c r="AA103" i="10"/>
  <c r="Z103" i="10"/>
  <c r="O103" i="10"/>
  <c r="Q103" i="10" s="1"/>
  <c r="J103" i="10"/>
  <c r="I103" i="10"/>
  <c r="E103" i="10" s="1"/>
  <c r="F103" i="10" s="1"/>
  <c r="AR102" i="10"/>
  <c r="AS102" i="10" s="1"/>
  <c r="AL102" i="10"/>
  <c r="AI102" i="10"/>
  <c r="AG102" i="10"/>
  <c r="AD102" i="10"/>
  <c r="AJ102" i="10" s="1"/>
  <c r="AA102" i="10"/>
  <c r="Z102" i="10"/>
  <c r="O102" i="10"/>
  <c r="Q102" i="10" s="1"/>
  <c r="N102" i="10"/>
  <c r="J102" i="10"/>
  <c r="F102" i="10"/>
  <c r="E102" i="10"/>
  <c r="AV101" i="10"/>
  <c r="AS101" i="10"/>
  <c r="AR101" i="10"/>
  <c r="AN101" i="10"/>
  <c r="AN102" i="10" s="1"/>
  <c r="AL101" i="10"/>
  <c r="AI101" i="10"/>
  <c r="AG101" i="10"/>
  <c r="AJ101" i="10" s="1"/>
  <c r="AD101" i="10"/>
  <c r="AA101" i="10"/>
  <c r="Z101" i="10"/>
  <c r="Q101" i="10"/>
  <c r="P101" i="10"/>
  <c r="N101" i="10"/>
  <c r="J101" i="10"/>
  <c r="E101" i="10"/>
  <c r="F101" i="10" s="1"/>
  <c r="AS100" i="10"/>
  <c r="AN100" i="10"/>
  <c r="AL100" i="10"/>
  <c r="AI100" i="10"/>
  <c r="AG100" i="10"/>
  <c r="AJ100" i="10" s="1"/>
  <c r="AD100" i="10"/>
  <c r="AA100" i="10"/>
  <c r="Z100" i="10"/>
  <c r="Q100" i="10"/>
  <c r="I100" i="10"/>
  <c r="J100" i="10" s="1"/>
  <c r="AR99" i="10"/>
  <c r="AR100" i="10" s="1"/>
  <c r="AL99" i="10"/>
  <c r="AI99" i="10"/>
  <c r="AG99" i="10"/>
  <c r="AJ99" i="10" s="1"/>
  <c r="AD99" i="10"/>
  <c r="AA99" i="10"/>
  <c r="Z99" i="10"/>
  <c r="O99" i="10"/>
  <c r="O100" i="10" s="1"/>
  <c r="J99" i="10"/>
  <c r="E99" i="10"/>
  <c r="F99" i="10" s="1"/>
  <c r="AV98" i="10"/>
  <c r="AR98" i="10"/>
  <c r="AS98" i="10" s="1"/>
  <c r="AN98" i="10"/>
  <c r="AN99" i="10" s="1"/>
  <c r="AL98" i="10"/>
  <c r="AI98" i="10"/>
  <c r="AG98" i="10"/>
  <c r="AD98" i="10"/>
  <c r="AA98" i="10"/>
  <c r="Z98" i="10"/>
  <c r="Q98" i="10"/>
  <c r="N98" i="10"/>
  <c r="J98" i="10"/>
  <c r="E98" i="10"/>
  <c r="F98" i="10" s="1"/>
  <c r="AR97" i="10"/>
  <c r="AS97" i="10" s="1"/>
  <c r="AN97" i="10"/>
  <c r="AL97" i="10"/>
  <c r="AI97" i="10"/>
  <c r="AG97" i="10"/>
  <c r="AD97" i="10"/>
  <c r="AJ97" i="10" s="1"/>
  <c r="AA97" i="10"/>
  <c r="Z97" i="10"/>
  <c r="J97" i="10"/>
  <c r="I97" i="10"/>
  <c r="E97" i="10"/>
  <c r="F97" i="10" s="1"/>
  <c r="AR96" i="10"/>
  <c r="AS96" i="10" s="1"/>
  <c r="AL96" i="10"/>
  <c r="AJ96" i="10"/>
  <c r="AI96" i="10"/>
  <c r="AG96" i="10"/>
  <c r="AD96" i="10"/>
  <c r="AA96" i="10"/>
  <c r="Z96" i="10"/>
  <c r="O96" i="10"/>
  <c r="N96" i="10"/>
  <c r="J96" i="10"/>
  <c r="F96" i="10"/>
  <c r="E96" i="10"/>
  <c r="AY95" i="10"/>
  <c r="AV95" i="10"/>
  <c r="AS95" i="10"/>
  <c r="AN95" i="10"/>
  <c r="AN96" i="10" s="1"/>
  <c r="AL95" i="10"/>
  <c r="AI95" i="10"/>
  <c r="AG95" i="10"/>
  <c r="AJ95" i="10" s="1"/>
  <c r="AD95" i="10"/>
  <c r="AA95" i="10"/>
  <c r="Z95" i="10"/>
  <c r="Q95" i="10"/>
  <c r="P95" i="10"/>
  <c r="N95" i="10"/>
  <c r="J95" i="10"/>
  <c r="E95" i="10"/>
  <c r="F95" i="10" s="1"/>
  <c r="AS94" i="10"/>
  <c r="AN94" i="10"/>
  <c r="AL94" i="10"/>
  <c r="AI94" i="10"/>
  <c r="AG94" i="10"/>
  <c r="AJ94" i="10" s="1"/>
  <c r="AD94" i="10"/>
  <c r="AA94" i="10"/>
  <c r="Z94" i="10"/>
  <c r="Q94" i="10"/>
  <c r="I94" i="10"/>
  <c r="J94" i="10" s="1"/>
  <c r="AS93" i="10"/>
  <c r="AR93" i="10"/>
  <c r="AR94" i="10" s="1"/>
  <c r="AL93" i="10"/>
  <c r="AI93" i="10"/>
  <c r="AG93" i="10"/>
  <c r="AJ93" i="10" s="1"/>
  <c r="AD93" i="10"/>
  <c r="AA93" i="10"/>
  <c r="Z93" i="10"/>
  <c r="O93" i="10"/>
  <c r="O94" i="10" s="1"/>
  <c r="J93" i="10"/>
  <c r="E93" i="10"/>
  <c r="F93" i="10" s="1"/>
  <c r="AX92" i="10"/>
  <c r="AS92" i="10"/>
  <c r="AN92" i="10"/>
  <c r="AN93" i="10" s="1"/>
  <c r="AL92" i="10"/>
  <c r="AI92" i="10"/>
  <c r="AG92" i="10"/>
  <c r="AD92" i="10"/>
  <c r="AJ92" i="10" s="1"/>
  <c r="AA92" i="10"/>
  <c r="Z92" i="10"/>
  <c r="Q92" i="10"/>
  <c r="N92" i="10"/>
  <c r="P92" i="10" s="1"/>
  <c r="J92" i="10"/>
  <c r="E92" i="10"/>
  <c r="F92" i="10" s="1"/>
  <c r="AN91" i="10"/>
  <c r="AL91" i="10"/>
  <c r="AI91" i="10"/>
  <c r="AG91" i="10"/>
  <c r="AD91" i="10"/>
  <c r="AJ91" i="10" s="1"/>
  <c r="AA91" i="10"/>
  <c r="Z91" i="10"/>
  <c r="Q91" i="10"/>
  <c r="O91" i="10"/>
  <c r="I91" i="10"/>
  <c r="AS90" i="10"/>
  <c r="AR90" i="10"/>
  <c r="AR91" i="10" s="1"/>
  <c r="AS91" i="10" s="1"/>
  <c r="AL90" i="10"/>
  <c r="AI90" i="10"/>
  <c r="AG90" i="10"/>
  <c r="AJ90" i="10" s="1"/>
  <c r="AD90" i="10"/>
  <c r="AA90" i="10"/>
  <c r="Z90" i="10"/>
  <c r="Q90" i="10"/>
  <c r="O90" i="10"/>
  <c r="J90" i="10"/>
  <c r="E90" i="10"/>
  <c r="F90" i="10" s="1"/>
  <c r="AX89" i="10"/>
  <c r="AS89" i="10"/>
  <c r="AN89" i="10"/>
  <c r="AN90" i="10" s="1"/>
  <c r="AL89" i="10"/>
  <c r="AJ89" i="10"/>
  <c r="AI89" i="10"/>
  <c r="AG89" i="10"/>
  <c r="AD89" i="10"/>
  <c r="AA89" i="10"/>
  <c r="Z89" i="10"/>
  <c r="Q89" i="10"/>
  <c r="N89" i="10"/>
  <c r="J89" i="10"/>
  <c r="E89" i="10"/>
  <c r="F89" i="10" s="1"/>
  <c r="AR88" i="10"/>
  <c r="AS88" i="10" s="1"/>
  <c r="AN88" i="10"/>
  <c r="AL88" i="10"/>
  <c r="AI88" i="10"/>
  <c r="AG88" i="10"/>
  <c r="AD88" i="10"/>
  <c r="AJ88" i="10" s="1"/>
  <c r="AA88" i="10"/>
  <c r="Z88" i="10"/>
  <c r="O88" i="10"/>
  <c r="Q88" i="10" s="1"/>
  <c r="I88" i="10"/>
  <c r="AS87" i="10"/>
  <c r="AR87" i="10"/>
  <c r="AL87" i="10"/>
  <c r="AI87" i="10"/>
  <c r="AG87" i="10"/>
  <c r="AJ87" i="10" s="1"/>
  <c r="AD87" i="10"/>
  <c r="AA87" i="10"/>
  <c r="Z87" i="10"/>
  <c r="Q87" i="10"/>
  <c r="O87" i="10"/>
  <c r="N87" i="10"/>
  <c r="N88" i="10" s="1"/>
  <c r="P88" i="10" s="1"/>
  <c r="J87" i="10"/>
  <c r="E87" i="10"/>
  <c r="F87" i="10" s="1"/>
  <c r="AX86" i="10"/>
  <c r="AS86" i="10"/>
  <c r="AN86" i="10"/>
  <c r="AN87" i="10" s="1"/>
  <c r="AL86" i="10"/>
  <c r="AJ86" i="10"/>
  <c r="AI86" i="10"/>
  <c r="AG86" i="10"/>
  <c r="AD86" i="10"/>
  <c r="AA86" i="10"/>
  <c r="Z86" i="10"/>
  <c r="Q86" i="10"/>
  <c r="N86" i="10"/>
  <c r="P86" i="10" s="1"/>
  <c r="J86" i="10"/>
  <c r="E86" i="10"/>
  <c r="F86" i="10" s="1"/>
  <c r="AR85" i="10"/>
  <c r="AS85" i="10" s="1"/>
  <c r="AN85" i="10"/>
  <c r="AL85" i="10"/>
  <c r="AJ85" i="10"/>
  <c r="AI85" i="10"/>
  <c r="AG85" i="10"/>
  <c r="AD85" i="10"/>
  <c r="AA85" i="10"/>
  <c r="Z85" i="10"/>
  <c r="O85" i="10"/>
  <c r="Q85" i="10" s="1"/>
  <c r="I85" i="10"/>
  <c r="J85" i="10" s="1"/>
  <c r="E85" i="10"/>
  <c r="F85" i="10" s="1"/>
  <c r="AS84" i="10"/>
  <c r="AR84" i="10"/>
  <c r="AN84" i="10"/>
  <c r="AL84" i="10"/>
  <c r="AI84" i="10"/>
  <c r="AG84" i="10"/>
  <c r="AD84" i="10"/>
  <c r="AJ84" i="10" s="1"/>
  <c r="AA84" i="10"/>
  <c r="Z84" i="10"/>
  <c r="Q84" i="10"/>
  <c r="O84" i="10"/>
  <c r="N84" i="10"/>
  <c r="J84" i="10"/>
  <c r="F84" i="10"/>
  <c r="E84" i="10"/>
  <c r="AX83" i="10"/>
  <c r="AS83" i="10"/>
  <c r="AN83" i="10"/>
  <c r="AL83" i="10"/>
  <c r="AI83" i="10"/>
  <c r="AG83" i="10"/>
  <c r="AD83" i="10"/>
  <c r="AA83" i="10"/>
  <c r="Z83" i="10"/>
  <c r="Q83" i="10"/>
  <c r="N83" i="10"/>
  <c r="P83" i="10" s="1"/>
  <c r="J83" i="10"/>
  <c r="E83" i="10"/>
  <c r="F83" i="10" s="1"/>
  <c r="AR82" i="10"/>
  <c r="AS82" i="10" s="1"/>
  <c r="AN82" i="10"/>
  <c r="AL82" i="10"/>
  <c r="AI82" i="10"/>
  <c r="AG82" i="10"/>
  <c r="AJ82" i="10" s="1"/>
  <c r="AD82" i="10"/>
  <c r="AA82" i="10"/>
  <c r="Z82" i="10"/>
  <c r="O82" i="10"/>
  <c r="Q82" i="10" s="1"/>
  <c r="I82" i="10"/>
  <c r="E82" i="10" s="1"/>
  <c r="F82" i="10" s="1"/>
  <c r="AR81" i="10"/>
  <c r="AS81" i="10" s="1"/>
  <c r="AN81" i="10"/>
  <c r="AL81" i="10"/>
  <c r="AJ81" i="10"/>
  <c r="AI81" i="10"/>
  <c r="AG81" i="10"/>
  <c r="AD81" i="10"/>
  <c r="AA81" i="10"/>
  <c r="Z81" i="10"/>
  <c r="O81" i="10"/>
  <c r="Q81" i="10" s="1"/>
  <c r="J81" i="10"/>
  <c r="F81" i="10"/>
  <c r="E81" i="10"/>
  <c r="AX80" i="10"/>
  <c r="AS80" i="10"/>
  <c r="AN80" i="10"/>
  <c r="AL80" i="10"/>
  <c r="AJ80" i="10"/>
  <c r="AI80" i="10"/>
  <c r="AG80" i="10"/>
  <c r="AD80" i="10"/>
  <c r="AA80" i="10"/>
  <c r="Z80" i="10"/>
  <c r="Q80" i="10"/>
  <c r="N80" i="10"/>
  <c r="N81" i="10" s="1"/>
  <c r="J80" i="10"/>
  <c r="F80" i="10"/>
  <c r="E80" i="10"/>
  <c r="AR79" i="10"/>
  <c r="AS79" i="10" s="1"/>
  <c r="AN79" i="10"/>
  <c r="AL79" i="10"/>
  <c r="AJ79" i="10"/>
  <c r="AI79" i="10"/>
  <c r="AG79" i="10"/>
  <c r="AD79" i="10"/>
  <c r="AA79" i="10"/>
  <c r="Z79" i="10"/>
  <c r="J79" i="10"/>
  <c r="I79" i="10"/>
  <c r="E79" i="10"/>
  <c r="F79" i="10" s="1"/>
  <c r="AR78" i="10"/>
  <c r="AS78" i="10" s="1"/>
  <c r="AN78" i="10"/>
  <c r="AL78" i="10"/>
  <c r="AI78" i="10"/>
  <c r="AG78" i="10"/>
  <c r="AD78" i="10"/>
  <c r="AJ78" i="10" s="1"/>
  <c r="AA78" i="10"/>
  <c r="Z78" i="10"/>
  <c r="Q78" i="10"/>
  <c r="O78" i="10"/>
  <c r="O79" i="10" s="1"/>
  <c r="Q79" i="10" s="1"/>
  <c r="J78" i="10"/>
  <c r="F78" i="10"/>
  <c r="E78" i="10"/>
  <c r="AX77" i="10"/>
  <c r="AS77" i="10"/>
  <c r="AN77" i="10"/>
  <c r="AL77" i="10"/>
  <c r="AI77" i="10"/>
  <c r="AG77" i="10"/>
  <c r="AJ77" i="10" s="1"/>
  <c r="AD77" i="10"/>
  <c r="AA77" i="10"/>
  <c r="Z77" i="10"/>
  <c r="Q77" i="10"/>
  <c r="P77" i="10"/>
  <c r="N77" i="10"/>
  <c r="N78" i="10" s="1"/>
  <c r="J77" i="10"/>
  <c r="F77" i="10"/>
  <c r="E77" i="10"/>
  <c r="AR76" i="10"/>
  <c r="AS76" i="10" s="1"/>
  <c r="AN76" i="10"/>
  <c r="AL76" i="10"/>
  <c r="AI76" i="10"/>
  <c r="AG76" i="10"/>
  <c r="AJ76" i="10" s="1"/>
  <c r="AD76" i="10"/>
  <c r="AA76" i="10"/>
  <c r="Z76" i="10"/>
  <c r="J76" i="10"/>
  <c r="I76" i="10"/>
  <c r="F76" i="10"/>
  <c r="E76" i="10"/>
  <c r="AR75" i="10"/>
  <c r="AS75" i="10" s="1"/>
  <c r="AL75" i="10"/>
  <c r="AJ75" i="10"/>
  <c r="AI75" i="10"/>
  <c r="AG75" i="10"/>
  <c r="AD75" i="10"/>
  <c r="AA75" i="10"/>
  <c r="Z75" i="10"/>
  <c r="O75" i="10"/>
  <c r="J75" i="10"/>
  <c r="F75" i="10"/>
  <c r="E75" i="10"/>
  <c r="AV74" i="10"/>
  <c r="AR74" i="10"/>
  <c r="AS74" i="10" s="1"/>
  <c r="AN74" i="10"/>
  <c r="AN75" i="10" s="1"/>
  <c r="AL74" i="10"/>
  <c r="AI74" i="10"/>
  <c r="AG74" i="10"/>
  <c r="AD74" i="10"/>
  <c r="AJ74" i="10" s="1"/>
  <c r="AA74" i="10"/>
  <c r="Z74" i="10"/>
  <c r="Q74" i="10"/>
  <c r="N74" i="10"/>
  <c r="J74" i="10"/>
  <c r="E74" i="10"/>
  <c r="F74" i="10" s="1"/>
  <c r="AR73" i="10"/>
  <c r="AS73" i="10" s="1"/>
  <c r="AN73" i="10"/>
  <c r="AL73" i="10"/>
  <c r="AI73" i="10"/>
  <c r="AG73" i="10"/>
  <c r="AD73" i="10"/>
  <c r="AJ73" i="10" s="1"/>
  <c r="AA73" i="10"/>
  <c r="Z73" i="10"/>
  <c r="O73" i="10"/>
  <c r="Q73" i="10" s="1"/>
  <c r="I73" i="10"/>
  <c r="AS72" i="10"/>
  <c r="AR72" i="10"/>
  <c r="AN72" i="10"/>
  <c r="AL72" i="10"/>
  <c r="AI72" i="10"/>
  <c r="AG72" i="10"/>
  <c r="AJ72" i="10" s="1"/>
  <c r="AD72" i="10"/>
  <c r="AA72" i="10"/>
  <c r="Z72" i="10"/>
  <c r="Q72" i="10"/>
  <c r="O72" i="10"/>
  <c r="N72" i="10"/>
  <c r="J72" i="10"/>
  <c r="E72" i="10"/>
  <c r="F72" i="10" s="1"/>
  <c r="AV71" i="10"/>
  <c r="AR71" i="10"/>
  <c r="AS71" i="10" s="1"/>
  <c r="AN71" i="10"/>
  <c r="AL71" i="10"/>
  <c r="AI71" i="10"/>
  <c r="AG71" i="10"/>
  <c r="AJ71" i="10" s="1"/>
  <c r="AD71" i="10"/>
  <c r="AA71" i="10"/>
  <c r="Z71" i="10"/>
  <c r="Q71" i="10"/>
  <c r="P71" i="10"/>
  <c r="N71" i="10"/>
  <c r="J71" i="10"/>
  <c r="F71" i="10"/>
  <c r="E71" i="10"/>
  <c r="AN70" i="10"/>
  <c r="AL70" i="10"/>
  <c r="AI70" i="10"/>
  <c r="AG70" i="10"/>
  <c r="AJ70" i="10" s="1"/>
  <c r="AD70" i="10"/>
  <c r="AA70" i="10"/>
  <c r="Z70" i="10"/>
  <c r="J70" i="10"/>
  <c r="I70" i="10"/>
  <c r="E70" i="10"/>
  <c r="F70" i="10" s="1"/>
  <c r="AR69" i="10"/>
  <c r="AL69" i="10"/>
  <c r="AI69" i="10"/>
  <c r="AG69" i="10"/>
  <c r="AJ69" i="10" s="1"/>
  <c r="AD69" i="10"/>
  <c r="AA69" i="10"/>
  <c r="Z69" i="10"/>
  <c r="O69" i="10"/>
  <c r="J69" i="10"/>
  <c r="F69" i="10"/>
  <c r="E69" i="10"/>
  <c r="AV68" i="10"/>
  <c r="AR68" i="10"/>
  <c r="AS68" i="10" s="1"/>
  <c r="AN68" i="10"/>
  <c r="AN69" i="10" s="1"/>
  <c r="AL68" i="10"/>
  <c r="AJ68" i="10"/>
  <c r="AI68" i="10"/>
  <c r="AG68" i="10"/>
  <c r="AD68" i="10"/>
  <c r="AA68" i="10"/>
  <c r="Z68" i="10"/>
  <c r="Q68" i="10"/>
  <c r="N68" i="10"/>
  <c r="J68" i="10"/>
  <c r="E68" i="10"/>
  <c r="F68" i="10" s="1"/>
  <c r="AR67" i="10"/>
  <c r="AS67" i="10" s="1"/>
  <c r="AN67" i="10"/>
  <c r="AL67" i="10"/>
  <c r="AI67" i="10"/>
  <c r="AG67" i="10"/>
  <c r="AD67" i="10"/>
  <c r="AJ67" i="10" s="1"/>
  <c r="AA67" i="10"/>
  <c r="Z67" i="10"/>
  <c r="O67" i="10"/>
  <c r="Q67" i="10" s="1"/>
  <c r="I67" i="10"/>
  <c r="AS66" i="10"/>
  <c r="AR66" i="10"/>
  <c r="AN66" i="10"/>
  <c r="AL66" i="10"/>
  <c r="AI66" i="10"/>
  <c r="AG66" i="10"/>
  <c r="AJ66" i="10" s="1"/>
  <c r="AD66" i="10"/>
  <c r="AA66" i="10"/>
  <c r="Z66" i="10"/>
  <c r="Q66" i="10"/>
  <c r="O66" i="10"/>
  <c r="N66" i="10"/>
  <c r="N67" i="10" s="1"/>
  <c r="P67" i="10" s="1"/>
  <c r="J66" i="10"/>
  <c r="E66" i="10"/>
  <c r="F66" i="10" s="1"/>
  <c r="AV65" i="10"/>
  <c r="AS65" i="10"/>
  <c r="AR65" i="10"/>
  <c r="AN65" i="10"/>
  <c r="AL65" i="10"/>
  <c r="AI65" i="10"/>
  <c r="AG65" i="10"/>
  <c r="AJ65" i="10" s="1"/>
  <c r="AD65" i="10"/>
  <c r="AA65" i="10"/>
  <c r="Z65" i="10"/>
  <c r="Q65" i="10"/>
  <c r="P65" i="10"/>
  <c r="N65" i="10"/>
  <c r="J65" i="10"/>
  <c r="F65" i="10"/>
  <c r="E65" i="10"/>
  <c r="AR64" i="10"/>
  <c r="AS64" i="10" s="1"/>
  <c r="AN64" i="10"/>
  <c r="AL64" i="10"/>
  <c r="AI64" i="10"/>
  <c r="AG64" i="10"/>
  <c r="AJ64" i="10" s="1"/>
  <c r="AD64" i="10"/>
  <c r="AA64" i="10"/>
  <c r="Z64" i="10"/>
  <c r="J64" i="10"/>
  <c r="I64" i="10"/>
  <c r="F64" i="10"/>
  <c r="E64" i="10"/>
  <c r="AR63" i="10"/>
  <c r="AS63" i="10" s="1"/>
  <c r="AL63" i="10"/>
  <c r="AJ63" i="10"/>
  <c r="AI63" i="10"/>
  <c r="AG63" i="10"/>
  <c r="AD63" i="10"/>
  <c r="AA63" i="10"/>
  <c r="Z63" i="10"/>
  <c r="O63" i="10"/>
  <c r="J63" i="10"/>
  <c r="F63" i="10"/>
  <c r="E63" i="10"/>
  <c r="AV62" i="10"/>
  <c r="AR62" i="10"/>
  <c r="AS62" i="10" s="1"/>
  <c r="AN62" i="10"/>
  <c r="AN63" i="10" s="1"/>
  <c r="AL62" i="10"/>
  <c r="AI62" i="10"/>
  <c r="AG62" i="10"/>
  <c r="AD62" i="10"/>
  <c r="AJ62" i="10" s="1"/>
  <c r="AA62" i="10"/>
  <c r="Z62" i="10"/>
  <c r="Q62" i="10"/>
  <c r="N62" i="10"/>
  <c r="J62" i="10"/>
  <c r="E62" i="10"/>
  <c r="F62" i="10" s="1"/>
  <c r="AR61" i="10"/>
  <c r="AS61" i="10" s="1"/>
  <c r="AN61" i="10"/>
  <c r="AL61" i="10"/>
  <c r="AI61" i="10"/>
  <c r="AG61" i="10"/>
  <c r="AD61" i="10"/>
  <c r="AJ61" i="10" s="1"/>
  <c r="AA61" i="10"/>
  <c r="Z61" i="10"/>
  <c r="O61" i="10"/>
  <c r="Q61" i="10" s="1"/>
  <c r="I61" i="10"/>
  <c r="AS60" i="10"/>
  <c r="AR60" i="10"/>
  <c r="AN60" i="10"/>
  <c r="AL60" i="10"/>
  <c r="AI60" i="10"/>
  <c r="AG60" i="10"/>
  <c r="AJ60" i="10" s="1"/>
  <c r="AD60" i="10"/>
  <c r="AA60" i="10"/>
  <c r="Z60" i="10"/>
  <c r="Q60" i="10"/>
  <c r="O60" i="10"/>
  <c r="N60" i="10"/>
  <c r="J60" i="10"/>
  <c r="E60" i="10"/>
  <c r="F60" i="10" s="1"/>
  <c r="AV59" i="10"/>
  <c r="AR59" i="10"/>
  <c r="AS59" i="10" s="1"/>
  <c r="AN59" i="10"/>
  <c r="AL59" i="10"/>
  <c r="AI59" i="10"/>
  <c r="AG59" i="10"/>
  <c r="AJ59" i="10" s="1"/>
  <c r="AD59" i="10"/>
  <c r="AA59" i="10"/>
  <c r="Z59" i="10"/>
  <c r="Q59" i="10"/>
  <c r="P59" i="10"/>
  <c r="N59" i="10"/>
  <c r="J59" i="10"/>
  <c r="F59" i="10"/>
  <c r="E59" i="10"/>
  <c r="AN58" i="10"/>
  <c r="AL58" i="10"/>
  <c r="AI58" i="10"/>
  <c r="AG58" i="10"/>
  <c r="AJ58" i="10" s="1"/>
  <c r="AD58" i="10"/>
  <c r="AA58" i="10"/>
  <c r="Z58" i="10"/>
  <c r="J58" i="10"/>
  <c r="I58" i="10"/>
  <c r="E58" i="10"/>
  <c r="F58" i="10" s="1"/>
  <c r="AR57" i="10"/>
  <c r="AL57" i="10"/>
  <c r="AI57" i="10"/>
  <c r="AG57" i="10"/>
  <c r="AJ57" i="10" s="1"/>
  <c r="AD57" i="10"/>
  <c r="AA57" i="10"/>
  <c r="Z57" i="10"/>
  <c r="O57" i="10"/>
  <c r="J57" i="10"/>
  <c r="F57" i="10"/>
  <c r="E57" i="10"/>
  <c r="AV56" i="10"/>
  <c r="AR56" i="10"/>
  <c r="AS56" i="10" s="1"/>
  <c r="AN56" i="10"/>
  <c r="AN57" i="10" s="1"/>
  <c r="AL56" i="10"/>
  <c r="AJ56" i="10"/>
  <c r="AI56" i="10"/>
  <c r="AG56" i="10"/>
  <c r="AD56" i="10"/>
  <c r="AA56" i="10"/>
  <c r="Z56" i="10"/>
  <c r="Q56" i="10"/>
  <c r="N56" i="10"/>
  <c r="J56" i="10"/>
  <c r="E56" i="10"/>
  <c r="F56" i="10" s="1"/>
  <c r="AR55" i="10"/>
  <c r="AS55" i="10" s="1"/>
  <c r="AN55" i="10"/>
  <c r="AL55" i="10"/>
  <c r="AI55" i="10"/>
  <c r="AG55" i="10"/>
  <c r="AD55" i="10"/>
  <c r="AJ55" i="10" s="1"/>
  <c r="AA55" i="10"/>
  <c r="Z55" i="10"/>
  <c r="O55" i="10"/>
  <c r="Q55" i="10" s="1"/>
  <c r="I55" i="10"/>
  <c r="AS54" i="10"/>
  <c r="AR54" i="10"/>
  <c r="AN54" i="10"/>
  <c r="AL54" i="10"/>
  <c r="AI54" i="10"/>
  <c r="AG54" i="10"/>
  <c r="AJ54" i="10" s="1"/>
  <c r="AD54" i="10"/>
  <c r="AA54" i="10"/>
  <c r="Z54" i="10"/>
  <c r="Q54" i="10"/>
  <c r="O54" i="10"/>
  <c r="N54" i="10"/>
  <c r="N55" i="10" s="1"/>
  <c r="P55" i="10" s="1"/>
  <c r="J54" i="10"/>
  <c r="E54" i="10"/>
  <c r="F54" i="10" s="1"/>
  <c r="AV53" i="10"/>
  <c r="AR53" i="10"/>
  <c r="AS53" i="10" s="1"/>
  <c r="AN53" i="10"/>
  <c r="AL53" i="10"/>
  <c r="AI53" i="10"/>
  <c r="AG53" i="10"/>
  <c r="AJ53" i="10" s="1"/>
  <c r="AD53" i="10"/>
  <c r="AA53" i="10"/>
  <c r="Z53" i="10"/>
  <c r="Q53" i="10"/>
  <c r="P53" i="10"/>
  <c r="N53" i="10"/>
  <c r="J53" i="10"/>
  <c r="F53" i="10"/>
  <c r="E53" i="10"/>
  <c r="AR52" i="10"/>
  <c r="AS52" i="10" s="1"/>
  <c r="AN52" i="10"/>
  <c r="AL52" i="10"/>
  <c r="AI52" i="10"/>
  <c r="AG52" i="10"/>
  <c r="AJ52" i="10" s="1"/>
  <c r="AD52" i="10"/>
  <c r="AA52" i="10"/>
  <c r="Z52" i="10"/>
  <c r="J52" i="10"/>
  <c r="I52" i="10"/>
  <c r="F52" i="10"/>
  <c r="E52" i="10"/>
  <c r="AR51" i="10"/>
  <c r="AS51" i="10" s="1"/>
  <c r="AL51" i="10"/>
  <c r="AI51" i="10"/>
  <c r="AG51" i="10"/>
  <c r="AG42" i="10" s="1"/>
  <c r="AG24" i="10" s="1"/>
  <c r="AD51" i="10"/>
  <c r="AA51" i="10"/>
  <c r="Z51" i="10"/>
  <c r="O51" i="10"/>
  <c r="J51" i="10"/>
  <c r="F51" i="10"/>
  <c r="E51" i="10"/>
  <c r="AV50" i="10"/>
  <c r="AV41" i="10" s="1"/>
  <c r="AV23" i="10" s="1"/>
  <c r="AR50" i="10"/>
  <c r="AS50" i="10" s="1"/>
  <c r="AN50" i="10"/>
  <c r="AN51" i="10" s="1"/>
  <c r="AL50" i="10"/>
  <c r="AI50" i="10"/>
  <c r="AG50" i="10"/>
  <c r="AD50" i="10"/>
  <c r="AJ50" i="10" s="1"/>
  <c r="AA50" i="10"/>
  <c r="Z50" i="10"/>
  <c r="Q50" i="10"/>
  <c r="N50" i="10"/>
  <c r="J50" i="10"/>
  <c r="E50" i="10"/>
  <c r="F50" i="10" s="1"/>
  <c r="AR49" i="10"/>
  <c r="AS49" i="10" s="1"/>
  <c r="AN49" i="10"/>
  <c r="AL49" i="10"/>
  <c r="AI49" i="10"/>
  <c r="AG49" i="10"/>
  <c r="AD49" i="10"/>
  <c r="AJ49" i="10" s="1"/>
  <c r="AA49" i="10"/>
  <c r="Z49" i="10"/>
  <c r="Q49" i="10"/>
  <c r="O49" i="10"/>
  <c r="I49" i="10"/>
  <c r="AS48" i="10"/>
  <c r="AR48" i="10"/>
  <c r="AN48" i="10"/>
  <c r="AL48" i="10"/>
  <c r="AI48" i="10"/>
  <c r="AG48" i="10"/>
  <c r="AJ48" i="10" s="1"/>
  <c r="AD48" i="10"/>
  <c r="AA48" i="10"/>
  <c r="Z48" i="10"/>
  <c r="Q48" i="10"/>
  <c r="O48" i="10"/>
  <c r="N48" i="10"/>
  <c r="J48" i="10"/>
  <c r="E48" i="10"/>
  <c r="F48" i="10" s="1"/>
  <c r="AV47" i="10"/>
  <c r="AR47" i="10"/>
  <c r="AS47" i="10" s="1"/>
  <c r="AN47" i="10"/>
  <c r="AL47" i="10"/>
  <c r="AI47" i="10"/>
  <c r="AG47" i="10"/>
  <c r="AJ47" i="10" s="1"/>
  <c r="AD47" i="10"/>
  <c r="AA47" i="10"/>
  <c r="Z47" i="10"/>
  <c r="Q47" i="10"/>
  <c r="P47" i="10"/>
  <c r="N47" i="10"/>
  <c r="J47" i="10"/>
  <c r="F47" i="10"/>
  <c r="E47" i="10"/>
  <c r="AN46" i="10"/>
  <c r="AL46" i="10"/>
  <c r="AI46" i="10"/>
  <c r="AG46" i="10"/>
  <c r="AD46" i="10"/>
  <c r="AA46" i="10"/>
  <c r="Z46" i="10"/>
  <c r="J46" i="10"/>
  <c r="I46" i="10"/>
  <c r="E46" i="10"/>
  <c r="F46" i="10" s="1"/>
  <c r="AR45" i="10"/>
  <c r="AN45" i="10"/>
  <c r="AL45" i="10"/>
  <c r="AI45" i="10"/>
  <c r="AG45" i="10"/>
  <c r="AD45" i="10"/>
  <c r="AJ45" i="10" s="1"/>
  <c r="AA45" i="10"/>
  <c r="Z45" i="10"/>
  <c r="O45" i="10"/>
  <c r="J45" i="10"/>
  <c r="F45" i="10"/>
  <c r="E45" i="10"/>
  <c r="BH44" i="10"/>
  <c r="AV44" i="10"/>
  <c r="AR44" i="10"/>
  <c r="AS44" i="10" s="1"/>
  <c r="AN44" i="10"/>
  <c r="AL44" i="10"/>
  <c r="AI44" i="10"/>
  <c r="AG44" i="10"/>
  <c r="AD44" i="10"/>
  <c r="AA44" i="10"/>
  <c r="Z44" i="10"/>
  <c r="Q44" i="10"/>
  <c r="N44" i="10"/>
  <c r="N45" i="10" s="1"/>
  <c r="J44" i="10"/>
  <c r="F44" i="10"/>
  <c r="E44" i="10"/>
  <c r="AL43" i="10"/>
  <c r="AF43" i="10"/>
  <c r="AC43" i="10"/>
  <c r="AD43" i="10" s="1"/>
  <c r="AA43" i="10"/>
  <c r="Z43" i="10"/>
  <c r="AO42" i="10"/>
  <c r="AF42" i="10"/>
  <c r="AC42" i="10"/>
  <c r="AA42" i="10"/>
  <c r="Z42" i="10"/>
  <c r="AN41" i="10"/>
  <c r="AN23" i="10" s="1"/>
  <c r="AF41" i="10"/>
  <c r="AF23" i="10" s="1"/>
  <c r="AC41" i="10"/>
  <c r="AC23" i="10" s="1"/>
  <c r="AL23" i="10" s="1"/>
  <c r="AA41" i="10"/>
  <c r="Z41" i="10"/>
  <c r="S41" i="10"/>
  <c r="O41" i="10"/>
  <c r="I41" i="10"/>
  <c r="E41" i="10" s="1"/>
  <c r="AS40" i="10"/>
  <c r="AR40" i="10"/>
  <c r="AL40" i="10"/>
  <c r="AI40" i="10"/>
  <c r="AG40" i="10"/>
  <c r="AJ40" i="10" s="1"/>
  <c r="AD40" i="10"/>
  <c r="AA40" i="10"/>
  <c r="Z40" i="10"/>
  <c r="AS39" i="10"/>
  <c r="AR39" i="10"/>
  <c r="AL39" i="10"/>
  <c r="AI39" i="10"/>
  <c r="AG39" i="10"/>
  <c r="AJ39" i="10" s="1"/>
  <c r="AD39" i="10"/>
  <c r="AA39" i="10"/>
  <c r="Z39" i="10"/>
  <c r="O39" i="10"/>
  <c r="AS38" i="10"/>
  <c r="AL38" i="10"/>
  <c r="AI38" i="10"/>
  <c r="AG38" i="10"/>
  <c r="AD38" i="10"/>
  <c r="AJ38" i="10" s="1"/>
  <c r="AA38" i="10"/>
  <c r="Z38" i="10"/>
  <c r="Q38" i="10"/>
  <c r="N38" i="10"/>
  <c r="AL37" i="10"/>
  <c r="AI37" i="10"/>
  <c r="AG37" i="10"/>
  <c r="AJ37" i="10" s="1"/>
  <c r="AD37" i="10"/>
  <c r="AA37" i="10"/>
  <c r="Z37" i="10"/>
  <c r="P37" i="10"/>
  <c r="AS36" i="10"/>
  <c r="AR36" i="10"/>
  <c r="AR37" i="10" s="1"/>
  <c r="AS37" i="10" s="1"/>
  <c r="AL36" i="10"/>
  <c r="AJ36" i="10"/>
  <c r="AI36" i="10"/>
  <c r="AG36" i="10"/>
  <c r="AD36" i="10"/>
  <c r="AA36" i="10"/>
  <c r="Z36" i="10"/>
  <c r="P36" i="10"/>
  <c r="O36" i="10"/>
  <c r="AS35" i="10"/>
  <c r="AL35" i="10"/>
  <c r="AI35" i="10"/>
  <c r="AG35" i="10"/>
  <c r="AD35" i="10"/>
  <c r="AJ35" i="10" s="1"/>
  <c r="AA35" i="10"/>
  <c r="Z35" i="10"/>
  <c r="Q35" i="10"/>
  <c r="P35" i="10"/>
  <c r="N35" i="10"/>
  <c r="N36" i="10" s="1"/>
  <c r="N37" i="10" s="1"/>
  <c r="AS34" i="10"/>
  <c r="AL34" i="10"/>
  <c r="AI34" i="10"/>
  <c r="AG34" i="10"/>
  <c r="AD34" i="10"/>
  <c r="AA34" i="10"/>
  <c r="Z34" i="10"/>
  <c r="AS33" i="10"/>
  <c r="AR33" i="10"/>
  <c r="AR34" i="10" s="1"/>
  <c r="AL33" i="10"/>
  <c r="AJ33" i="10"/>
  <c r="AI33" i="10"/>
  <c r="AG33" i="10"/>
  <c r="AD33" i="10"/>
  <c r="AA33" i="10"/>
  <c r="Z33" i="10"/>
  <c r="O33" i="10"/>
  <c r="AS32" i="10"/>
  <c r="AL32" i="10"/>
  <c r="AI32" i="10"/>
  <c r="AG32" i="10"/>
  <c r="AJ32" i="10" s="1"/>
  <c r="AD32" i="10"/>
  <c r="AA32" i="10"/>
  <c r="Z32" i="10"/>
  <c r="Q32" i="10"/>
  <c r="P32" i="10"/>
  <c r="N32" i="10"/>
  <c r="N33" i="10" s="1"/>
  <c r="AR31" i="10"/>
  <c r="AS31" i="10" s="1"/>
  <c r="AL31" i="10"/>
  <c r="AI31" i="10"/>
  <c r="AG31" i="10"/>
  <c r="AD31" i="10"/>
  <c r="AA31" i="10"/>
  <c r="Z31" i="10"/>
  <c r="AS30" i="10"/>
  <c r="AR30" i="10"/>
  <c r="AL30" i="10"/>
  <c r="AJ30" i="10"/>
  <c r="AI30" i="10"/>
  <c r="AG30" i="10"/>
  <c r="AD30" i="10"/>
  <c r="AA30" i="10"/>
  <c r="Z30" i="10"/>
  <c r="O30" i="10"/>
  <c r="N30" i="10"/>
  <c r="AS29" i="10"/>
  <c r="AL29" i="10"/>
  <c r="AI29" i="10"/>
  <c r="AG29" i="10"/>
  <c r="AJ29" i="10" s="1"/>
  <c r="AD29" i="10"/>
  <c r="AA29" i="10"/>
  <c r="Z29" i="10"/>
  <c r="Q29" i="10"/>
  <c r="P29" i="10"/>
  <c r="N29" i="10"/>
  <c r="AS28" i="10"/>
  <c r="AR28" i="10"/>
  <c r="AI28" i="10"/>
  <c r="AG28" i="10"/>
  <c r="AD28" i="10"/>
  <c r="AC28" i="10"/>
  <c r="AL28" i="10" s="1"/>
  <c r="AA28" i="10"/>
  <c r="Z28" i="10"/>
  <c r="O28" i="10"/>
  <c r="Q28" i="10" s="1"/>
  <c r="J28" i="10"/>
  <c r="I28" i="10"/>
  <c r="E28" i="10"/>
  <c r="F28" i="10" s="1"/>
  <c r="AR27" i="10"/>
  <c r="AS27" i="10" s="1"/>
  <c r="AL27" i="10"/>
  <c r="AI27" i="10"/>
  <c r="AG27" i="10"/>
  <c r="AD27" i="10"/>
  <c r="AJ27" i="10" s="1"/>
  <c r="AA27" i="10"/>
  <c r="AA24" i="10" s="1"/>
  <c r="Z27" i="10"/>
  <c r="Q27" i="10"/>
  <c r="O27" i="10"/>
  <c r="J27" i="10"/>
  <c r="E27" i="10"/>
  <c r="F27" i="10" s="1"/>
  <c r="BH26" i="10"/>
  <c r="AS26" i="10"/>
  <c r="AR26" i="10"/>
  <c r="AL26" i="10"/>
  <c r="AI26" i="10"/>
  <c r="AG26" i="10"/>
  <c r="AD26" i="10"/>
  <c r="AJ26" i="10" s="1"/>
  <c r="AA26" i="10"/>
  <c r="Z26" i="10"/>
  <c r="Z23" i="10" s="1"/>
  <c r="Q26" i="10"/>
  <c r="N26" i="10"/>
  <c r="J26" i="10"/>
  <c r="F26" i="10"/>
  <c r="E26" i="10"/>
  <c r="BM25" i="10"/>
  <c r="BL25" i="10"/>
  <c r="BK25" i="10"/>
  <c r="BK24" i="10" s="1"/>
  <c r="BJ25" i="10"/>
  <c r="BJ24" i="10" s="1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O25" i="10"/>
  <c r="AM25" i="10"/>
  <c r="AF25" i="10"/>
  <c r="AC25" i="10"/>
  <c r="AL25" i="10" s="1"/>
  <c r="X25" i="10"/>
  <c r="W25" i="10"/>
  <c r="U25" i="10"/>
  <c r="T25" i="10"/>
  <c r="BM24" i="10"/>
  <c r="BL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O24" i="10"/>
  <c r="AM24" i="10"/>
  <c r="AF24" i="10"/>
  <c r="X24" i="10"/>
  <c r="W24" i="10"/>
  <c r="U24" i="10"/>
  <c r="T24" i="10"/>
  <c r="BM23" i="10"/>
  <c r="BL23" i="10"/>
  <c r="BK23" i="10"/>
  <c r="BJ23" i="10"/>
  <c r="BG23" i="10"/>
  <c r="BF23" i="10"/>
  <c r="BF13" i="10" s="1"/>
  <c r="BF9" i="10" s="1"/>
  <c r="BE23" i="10"/>
  <c r="BD23" i="10"/>
  <c r="BC23" i="10"/>
  <c r="BB23" i="10"/>
  <c r="BA23" i="10"/>
  <c r="AZ23" i="10"/>
  <c r="AY23" i="10"/>
  <c r="AX23" i="10"/>
  <c r="AW23" i="10"/>
  <c r="AU23" i="10"/>
  <c r="AT23" i="10"/>
  <c r="AO23" i="10"/>
  <c r="AM23" i="10"/>
  <c r="X23" i="10"/>
  <c r="W23" i="10"/>
  <c r="U23" i="10"/>
  <c r="T23" i="10"/>
  <c r="O23" i="10"/>
  <c r="I23" i="10"/>
  <c r="AS22" i="10"/>
  <c r="AR22" i="10"/>
  <c r="AR19" i="10" s="1"/>
  <c r="AL22" i="10"/>
  <c r="AI22" i="10"/>
  <c r="AG22" i="10"/>
  <c r="AJ22" i="10" s="1"/>
  <c r="AJ19" i="10" s="1"/>
  <c r="AD22" i="10"/>
  <c r="AD19" i="10" s="1"/>
  <c r="O22" i="10"/>
  <c r="N22" i="10"/>
  <c r="P22" i="10" s="1"/>
  <c r="J22" i="10"/>
  <c r="J19" i="10" s="1"/>
  <c r="E22" i="10"/>
  <c r="AS21" i="10"/>
  <c r="AL21" i="10"/>
  <c r="AJ21" i="10"/>
  <c r="AJ18" i="10" s="1"/>
  <c r="AI21" i="10"/>
  <c r="AI18" i="10" s="1"/>
  <c r="AG21" i="10"/>
  <c r="AG18" i="10" s="1"/>
  <c r="AD21" i="10"/>
  <c r="P21" i="10"/>
  <c r="P18" i="10" s="1"/>
  <c r="O21" i="10"/>
  <c r="Q21" i="10" s="1"/>
  <c r="J21" i="10"/>
  <c r="J18" i="10" s="1"/>
  <c r="E21" i="10"/>
  <c r="E18" i="10" s="1"/>
  <c r="AS20" i="10"/>
  <c r="AS17" i="10" s="1"/>
  <c r="AL20" i="10"/>
  <c r="AJ20" i="10"/>
  <c r="AJ17" i="10" s="1"/>
  <c r="AI20" i="10"/>
  <c r="AG20" i="10"/>
  <c r="AD20" i="10"/>
  <c r="AD17" i="10" s="1"/>
  <c r="Q20" i="10"/>
  <c r="Q17" i="10" s="1"/>
  <c r="P20" i="10"/>
  <c r="P17" i="10" s="1"/>
  <c r="N20" i="10"/>
  <c r="N21" i="10" s="1"/>
  <c r="J20" i="10"/>
  <c r="F20" i="10"/>
  <c r="E20" i="10"/>
  <c r="E17" i="10" s="1"/>
  <c r="BM19" i="10"/>
  <c r="BL19" i="10"/>
  <c r="BK19" i="10"/>
  <c r="BK15" i="10" s="1"/>
  <c r="BK14" i="10" s="1"/>
  <c r="BJ19" i="10"/>
  <c r="BJ15" i="10" s="1"/>
  <c r="BJ14" i="10" s="1"/>
  <c r="BH19" i="10"/>
  <c r="BG19" i="10"/>
  <c r="BF19" i="10"/>
  <c r="BF15" i="10" s="1"/>
  <c r="BF14" i="10" s="1"/>
  <c r="BE19" i="10"/>
  <c r="BE15" i="10" s="1"/>
  <c r="BD19" i="10"/>
  <c r="BC19" i="10"/>
  <c r="BB19" i="10"/>
  <c r="BA19" i="10"/>
  <c r="BA15" i="10" s="1"/>
  <c r="AZ19" i="10"/>
  <c r="AY19" i="10"/>
  <c r="AX19" i="10"/>
  <c r="AX15" i="10" s="1"/>
  <c r="AX14" i="10" s="1"/>
  <c r="AW19" i="10"/>
  <c r="AV19" i="10"/>
  <c r="AU19" i="10"/>
  <c r="AU15" i="10" s="1"/>
  <c r="AT19" i="10"/>
  <c r="AS19" i="10"/>
  <c r="AO19" i="10"/>
  <c r="AN19" i="10"/>
  <c r="AM19" i="10"/>
  <c r="AI19" i="10"/>
  <c r="AF19" i="10"/>
  <c r="AC19" i="10"/>
  <c r="AL19" i="10" s="1"/>
  <c r="AA19" i="10"/>
  <c r="Z19" i="10"/>
  <c r="X19" i="10"/>
  <c r="W19" i="10"/>
  <c r="V19" i="10"/>
  <c r="U19" i="10"/>
  <c r="T19" i="10"/>
  <c r="P19" i="10"/>
  <c r="N19" i="10"/>
  <c r="I19" i="10"/>
  <c r="BM18" i="10"/>
  <c r="BL18" i="10"/>
  <c r="BK18" i="10"/>
  <c r="BJ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O18" i="10"/>
  <c r="AN18" i="10"/>
  <c r="AM18" i="10"/>
  <c r="AF18" i="10"/>
  <c r="AD18" i="10"/>
  <c r="AC18" i="10"/>
  <c r="AL18" i="10" s="1"/>
  <c r="AA18" i="10"/>
  <c r="Z18" i="10"/>
  <c r="X18" i="10"/>
  <c r="W18" i="10"/>
  <c r="V18" i="10"/>
  <c r="U18" i="10"/>
  <c r="T18" i="10"/>
  <c r="Q18" i="10"/>
  <c r="O18" i="10"/>
  <c r="N18" i="10"/>
  <c r="I18" i="10"/>
  <c r="BM17" i="10"/>
  <c r="BM13" i="10" s="1"/>
  <c r="BL17" i="10"/>
  <c r="BL13" i="10" s="1"/>
  <c r="BL9" i="10" s="1"/>
  <c r="BK17" i="10"/>
  <c r="BJ17" i="10"/>
  <c r="BJ13" i="10" s="1"/>
  <c r="BH17" i="10"/>
  <c r="BG17" i="10"/>
  <c r="BF17" i="10"/>
  <c r="BE17" i="10"/>
  <c r="BD17" i="10"/>
  <c r="BD13" i="10" s="1"/>
  <c r="BC17" i="10"/>
  <c r="BC13" i="10" s="1"/>
  <c r="BC9" i="10" s="1"/>
  <c r="BB17" i="10"/>
  <c r="BA17" i="10"/>
  <c r="AZ17" i="10"/>
  <c r="AZ13" i="10" s="1"/>
  <c r="AY17" i="10"/>
  <c r="AY13" i="10" s="1"/>
  <c r="AY9" i="10" s="1"/>
  <c r="AX17" i="10"/>
  <c r="AW17" i="10"/>
  <c r="AV17" i="10"/>
  <c r="AU17" i="10"/>
  <c r="AR17" i="10"/>
  <c r="AO17" i="10"/>
  <c r="AN17" i="10"/>
  <c r="AN13" i="10" s="1"/>
  <c r="AN9" i="10" s="1"/>
  <c r="AM17" i="10"/>
  <c r="AI17" i="10"/>
  <c r="AG17" i="10"/>
  <c r="AF17" i="10"/>
  <c r="AF13" i="10" s="1"/>
  <c r="AC17" i="10"/>
  <c r="AL17" i="10" s="1"/>
  <c r="AB17" i="10"/>
  <c r="AA17" i="10"/>
  <c r="Z17" i="10"/>
  <c r="Y17" i="10"/>
  <c r="X17" i="10"/>
  <c r="W17" i="10"/>
  <c r="V17" i="10"/>
  <c r="U17" i="10"/>
  <c r="T17" i="10"/>
  <c r="S17" i="10"/>
  <c r="O17" i="10"/>
  <c r="N17" i="10"/>
  <c r="J17" i="10"/>
  <c r="I17" i="10"/>
  <c r="F17" i="10"/>
  <c r="BM16" i="10"/>
  <c r="BM12" i="10" s="1"/>
  <c r="BL16" i="10"/>
  <c r="BJ16" i="10"/>
  <c r="BJ12" i="10" s="1"/>
  <c r="BH16" i="10"/>
  <c r="BH12" i="10" s="1"/>
  <c r="BG16" i="10"/>
  <c r="BG12" i="10" s="1"/>
  <c r="BF16" i="10"/>
  <c r="BE16" i="10"/>
  <c r="BD16" i="10"/>
  <c r="BD12" i="10" s="1"/>
  <c r="BC16" i="10"/>
  <c r="BC12" i="10" s="1"/>
  <c r="BA16" i="10"/>
  <c r="AZ16" i="10"/>
  <c r="AZ12" i="10" s="1"/>
  <c r="AY16" i="10"/>
  <c r="AY12" i="10" s="1"/>
  <c r="AX16" i="10"/>
  <c r="AX12" i="10" s="1"/>
  <c r="AW16" i="10"/>
  <c r="AV16" i="10"/>
  <c r="AU16" i="10"/>
  <c r="AU12" i="10" s="1"/>
  <c r="AO16" i="10"/>
  <c r="AN16" i="10"/>
  <c r="AN12" i="10" s="1"/>
  <c r="AM16" i="10"/>
  <c r="AD16" i="10"/>
  <c r="AC16" i="10"/>
  <c r="AA16" i="10"/>
  <c r="X16" i="10"/>
  <c r="W16" i="10"/>
  <c r="W12" i="10" s="1"/>
  <c r="T16" i="10"/>
  <c r="T12" i="10" s="1"/>
  <c r="O16" i="10"/>
  <c r="J16" i="10"/>
  <c r="J12" i="10" s="1"/>
  <c r="I16" i="10"/>
  <c r="BM15" i="10"/>
  <c r="BG15" i="10"/>
  <c r="BG11" i="10" s="1"/>
  <c r="BG10" i="10" s="1"/>
  <c r="BD15" i="10"/>
  <c r="BC15" i="10"/>
  <c r="BC11" i="10" s="1"/>
  <c r="BC10" i="10" s="1"/>
  <c r="AZ15" i="10"/>
  <c r="AZ14" i="10" s="1"/>
  <c r="AY15" i="10"/>
  <c r="AW15" i="10"/>
  <c r="AW14" i="10" s="1"/>
  <c r="AV15" i="10"/>
  <c r="AV14" i="10" s="1"/>
  <c r="AO15" i="10"/>
  <c r="AO14" i="10" s="1"/>
  <c r="BM14" i="10"/>
  <c r="BG14" i="10"/>
  <c r="BD14" i="10"/>
  <c r="AY14" i="10"/>
  <c r="AT14" i="10"/>
  <c r="T14" i="10"/>
  <c r="BG13" i="10"/>
  <c r="BE13" i="10"/>
  <c r="BB13" i="10"/>
  <c r="AX13" i="10"/>
  <c r="AX9" i="10" s="1"/>
  <c r="AW13" i="10"/>
  <c r="AW9" i="10" s="1"/>
  <c r="AO13" i="10"/>
  <c r="I13" i="10"/>
  <c r="I9" i="10" s="1"/>
  <c r="BL12" i="10"/>
  <c r="BF12" i="10"/>
  <c r="BE12" i="10"/>
  <c r="BA12" i="10"/>
  <c r="AW12" i="10"/>
  <c r="AV12" i="10"/>
  <c r="AO12" i="10"/>
  <c r="AM12" i="10"/>
  <c r="AD12" i="10"/>
  <c r="AA12" i="10"/>
  <c r="Z12" i="10"/>
  <c r="X12" i="10"/>
  <c r="O12" i="10"/>
  <c r="I12" i="10"/>
  <c r="BM11" i="10"/>
  <c r="BD11" i="10"/>
  <c r="BD10" i="10" s="1"/>
  <c r="AZ11" i="10"/>
  <c r="AY11" i="10"/>
  <c r="AX11" i="10"/>
  <c r="AX10" i="10" s="1"/>
  <c r="AV11" i="10"/>
  <c r="AV10" i="10" s="1"/>
  <c r="BM10" i="10"/>
  <c r="AZ10" i="10"/>
  <c r="AY10" i="10"/>
  <c r="AT10" i="10"/>
  <c r="BM9" i="10"/>
  <c r="BJ9" i="10"/>
  <c r="BG9" i="10"/>
  <c r="BE9" i="10"/>
  <c r="BD9" i="10"/>
  <c r="BB9" i="10"/>
  <c r="AZ9" i="10"/>
  <c r="AO9" i="10"/>
  <c r="AH9" i="10"/>
  <c r="AF9" i="10"/>
  <c r="AL2" i="10"/>
  <c r="AD490" i="9"/>
  <c r="AE489" i="9"/>
  <c r="AE491" i="9" s="1"/>
  <c r="AR486" i="9"/>
  <c r="AS486" i="9" s="1"/>
  <c r="AS484" i="9" s="1"/>
  <c r="AL486" i="9"/>
  <c r="AJ486" i="9"/>
  <c r="AJ484" i="9" s="1"/>
  <c r="AI486" i="9"/>
  <c r="AI484" i="9" s="1"/>
  <c r="AG486" i="9"/>
  <c r="AG484" i="9" s="1"/>
  <c r="AD486" i="9"/>
  <c r="AA486" i="9"/>
  <c r="Z486" i="9"/>
  <c r="X486" i="9"/>
  <c r="U486" i="9"/>
  <c r="Q486" i="9"/>
  <c r="Q484" i="9" s="1"/>
  <c r="N486" i="9"/>
  <c r="I486" i="9"/>
  <c r="J486" i="9" s="1"/>
  <c r="J484" i="9" s="1"/>
  <c r="J466" i="9" s="1"/>
  <c r="F486" i="9"/>
  <c r="E486" i="9"/>
  <c r="BH485" i="9"/>
  <c r="AS485" i="9"/>
  <c r="AL485" i="9"/>
  <c r="AJ485" i="9"/>
  <c r="AI485" i="9"/>
  <c r="AG485" i="9"/>
  <c r="AG483" i="9" s="1"/>
  <c r="AG464" i="9" s="1"/>
  <c r="AD485" i="9"/>
  <c r="Z485" i="9"/>
  <c r="X485" i="9"/>
  <c r="X483" i="9" s="1"/>
  <c r="U485" i="9"/>
  <c r="Q485" i="9"/>
  <c r="Q483" i="9" s="1"/>
  <c r="N485" i="9"/>
  <c r="O485" i="9" s="1"/>
  <c r="O483" i="9" s="1"/>
  <c r="O464" i="9" s="1"/>
  <c r="J485" i="9"/>
  <c r="F485" i="9"/>
  <c r="BM484" i="9"/>
  <c r="BL484" i="9"/>
  <c r="BL466" i="9" s="1"/>
  <c r="BK484" i="9"/>
  <c r="BJ484" i="9"/>
  <c r="BH484" i="9"/>
  <c r="BG484" i="9"/>
  <c r="BF484" i="9"/>
  <c r="BE484" i="9"/>
  <c r="BD484" i="9"/>
  <c r="BC484" i="9"/>
  <c r="BC466" i="9" s="1"/>
  <c r="BB484" i="9"/>
  <c r="BB466" i="9" s="1"/>
  <c r="BA484" i="9"/>
  <c r="BA466" i="9" s="1"/>
  <c r="AZ484" i="9"/>
  <c r="AY484" i="9"/>
  <c r="AX484" i="9"/>
  <c r="AW484" i="9"/>
  <c r="AV484" i="9"/>
  <c r="AU484" i="9"/>
  <c r="AU466" i="9" s="1"/>
  <c r="AT484" i="9"/>
  <c r="AR484" i="9"/>
  <c r="AO484" i="9"/>
  <c r="AN484" i="9"/>
  <c r="AM484" i="9"/>
  <c r="AK484" i="9"/>
  <c r="AH484" i="9"/>
  <c r="AF484" i="9"/>
  <c r="AD484" i="9"/>
  <c r="AC484" i="9"/>
  <c r="AL484" i="9" s="1"/>
  <c r="AA484" i="9"/>
  <c r="Z484" i="9"/>
  <c r="Z466" i="9" s="1"/>
  <c r="X484" i="9"/>
  <c r="X466" i="9" s="1"/>
  <c r="W484" i="9"/>
  <c r="U484" i="9"/>
  <c r="U466" i="9" s="1"/>
  <c r="T484" i="9"/>
  <c r="P484" i="9"/>
  <c r="N484" i="9"/>
  <c r="F484" i="9"/>
  <c r="E484" i="9"/>
  <c r="BM483" i="9"/>
  <c r="BL483" i="9"/>
  <c r="BK483" i="9"/>
  <c r="BK464" i="9" s="1"/>
  <c r="BJ483" i="9"/>
  <c r="BH483" i="9"/>
  <c r="BG483" i="9"/>
  <c r="BF483" i="9"/>
  <c r="BE483" i="9"/>
  <c r="BD483" i="9"/>
  <c r="BC483" i="9"/>
  <c r="BB483" i="9"/>
  <c r="BB464" i="9" s="1"/>
  <c r="BA483" i="9"/>
  <c r="AZ483" i="9"/>
  <c r="AY483" i="9"/>
  <c r="AX483" i="9"/>
  <c r="AW483" i="9"/>
  <c r="AV483" i="9"/>
  <c r="AU483" i="9"/>
  <c r="AT483" i="9"/>
  <c r="AT464" i="9" s="1"/>
  <c r="AS483" i="9"/>
  <c r="AR483" i="9"/>
  <c r="AO483" i="9"/>
  <c r="AN483" i="9"/>
  <c r="AM483" i="9"/>
  <c r="AK483" i="9"/>
  <c r="AJ483" i="9"/>
  <c r="AI483" i="9"/>
  <c r="AI464" i="9" s="1"/>
  <c r="AH483" i="9"/>
  <c r="AF483" i="9"/>
  <c r="AD483" i="9"/>
  <c r="AC483" i="9"/>
  <c r="AL483" i="9" s="1"/>
  <c r="Z483" i="9"/>
  <c r="Z464" i="9" s="1"/>
  <c r="W483" i="9"/>
  <c r="T483" i="9"/>
  <c r="P483" i="9"/>
  <c r="N483" i="9"/>
  <c r="J483" i="9"/>
  <c r="J464" i="9" s="1"/>
  <c r="I483" i="9"/>
  <c r="F483" i="9"/>
  <c r="E483" i="9"/>
  <c r="AL482" i="9"/>
  <c r="AJ482" i="9"/>
  <c r="AI482" i="9"/>
  <c r="AG482" i="9"/>
  <c r="Z482" i="9"/>
  <c r="X482" i="9"/>
  <c r="U482" i="9"/>
  <c r="AA482" i="9" s="1"/>
  <c r="P482" i="9"/>
  <c r="AL481" i="9"/>
  <c r="AI481" i="9"/>
  <c r="AG481" i="9"/>
  <c r="AJ481" i="9" s="1"/>
  <c r="AA481" i="9"/>
  <c r="Z481" i="9"/>
  <c r="AR481" i="9" s="1"/>
  <c r="AS481" i="9" s="1"/>
  <c r="X481" i="9"/>
  <c r="U481" i="9"/>
  <c r="Q481" i="9"/>
  <c r="N481" i="9"/>
  <c r="O481" i="9" s="1"/>
  <c r="AR480" i="9"/>
  <c r="AS480" i="9" s="1"/>
  <c r="AL480" i="9"/>
  <c r="AI480" i="9"/>
  <c r="AG480" i="9"/>
  <c r="AJ480" i="9" s="1"/>
  <c r="Z480" i="9"/>
  <c r="X480" i="9"/>
  <c r="U480" i="9"/>
  <c r="AA480" i="9" s="1"/>
  <c r="Q480" i="9"/>
  <c r="P480" i="9"/>
  <c r="O480" i="9"/>
  <c r="N480" i="9"/>
  <c r="AL479" i="9"/>
  <c r="AJ479" i="9"/>
  <c r="AI479" i="9"/>
  <c r="AG479" i="9"/>
  <c r="AA479" i="9"/>
  <c r="Z479" i="9"/>
  <c r="AR479" i="9" s="1"/>
  <c r="AS479" i="9" s="1"/>
  <c r="X479" i="9"/>
  <c r="U479" i="9"/>
  <c r="Q479" i="9"/>
  <c r="O479" i="9"/>
  <c r="N479" i="9"/>
  <c r="AL478" i="9"/>
  <c r="AI478" i="9"/>
  <c r="AG478" i="9"/>
  <c r="AJ478" i="9" s="1"/>
  <c r="AA478" i="9"/>
  <c r="Z478" i="9"/>
  <c r="AR478" i="9" s="1"/>
  <c r="AS478" i="9" s="1"/>
  <c r="X478" i="9"/>
  <c r="U478" i="9"/>
  <c r="Q478" i="9"/>
  <c r="P478" i="9"/>
  <c r="N478" i="9"/>
  <c r="O478" i="9" s="1"/>
  <c r="BH477" i="9"/>
  <c r="AS477" i="9"/>
  <c r="AL477" i="9"/>
  <c r="AJ477" i="9"/>
  <c r="AI477" i="9"/>
  <c r="AG477" i="9"/>
  <c r="AD477" i="9"/>
  <c r="AA477" i="9"/>
  <c r="Z477" i="9"/>
  <c r="U477" i="9"/>
  <c r="Q477" i="9"/>
  <c r="O477" i="9"/>
  <c r="N477" i="9"/>
  <c r="AL476" i="9"/>
  <c r="AJ476" i="9"/>
  <c r="AI476" i="9"/>
  <c r="AG476" i="9"/>
  <c r="AA476" i="9"/>
  <c r="Z476" i="9"/>
  <c r="X476" i="9"/>
  <c r="U476" i="9"/>
  <c r="P476" i="9"/>
  <c r="AS475" i="9"/>
  <c r="AL475" i="9"/>
  <c r="AI475" i="9"/>
  <c r="BH475" i="9" s="1"/>
  <c r="AG475" i="9"/>
  <c r="AJ475" i="9" s="1"/>
  <c r="AD475" i="9"/>
  <c r="Z475" i="9"/>
  <c r="X475" i="9"/>
  <c r="U475" i="9"/>
  <c r="AA475" i="9" s="1"/>
  <c r="Q475" i="9"/>
  <c r="N475" i="9"/>
  <c r="O475" i="9" s="1"/>
  <c r="AS474" i="9"/>
  <c r="AL474" i="9"/>
  <c r="AJ474" i="9"/>
  <c r="AI474" i="9"/>
  <c r="AG474" i="9"/>
  <c r="AD474" i="9"/>
  <c r="AA474" i="9"/>
  <c r="Z474" i="9"/>
  <c r="X474" i="9"/>
  <c r="U474" i="9"/>
  <c r="Q474" i="9"/>
  <c r="P474" i="9"/>
  <c r="N474" i="9" s="1"/>
  <c r="O474" i="9" s="1"/>
  <c r="AS473" i="9"/>
  <c r="AR473" i="9"/>
  <c r="AL473" i="9"/>
  <c r="AJ473" i="9"/>
  <c r="AI473" i="9"/>
  <c r="Z473" i="9"/>
  <c r="X473" i="9"/>
  <c r="U473" i="9"/>
  <c r="AA473" i="9" s="1"/>
  <c r="Q473" i="9"/>
  <c r="O473" i="9"/>
  <c r="N473" i="9"/>
  <c r="BM468" i="9"/>
  <c r="BM465" i="9" s="1"/>
  <c r="BL468" i="9"/>
  <c r="BK468" i="9"/>
  <c r="BJ468" i="9"/>
  <c r="BH468" i="9"/>
  <c r="BG468" i="9"/>
  <c r="BF468" i="9"/>
  <c r="BF465" i="9" s="1"/>
  <c r="BE468" i="9"/>
  <c r="BD468" i="9"/>
  <c r="BD465" i="9" s="1"/>
  <c r="BC468" i="9"/>
  <c r="BB468" i="9"/>
  <c r="BA468" i="9"/>
  <c r="AZ468" i="9"/>
  <c r="AY468" i="9"/>
  <c r="AX468" i="9"/>
  <c r="AX465" i="9" s="1"/>
  <c r="AW468" i="9"/>
  <c r="AV468" i="9"/>
  <c r="AV465" i="9" s="1"/>
  <c r="AU468" i="9"/>
  <c r="AT468" i="9"/>
  <c r="AS468" i="9"/>
  <c r="AR468" i="9"/>
  <c r="AO468" i="9"/>
  <c r="AN468" i="9"/>
  <c r="AN465" i="9" s="1"/>
  <c r="AM468" i="9"/>
  <c r="AJ468" i="9"/>
  <c r="AI468" i="9"/>
  <c r="AG468" i="9"/>
  <c r="AF468" i="9"/>
  <c r="AD468" i="9"/>
  <c r="AC468" i="9"/>
  <c r="AL468" i="9" s="1"/>
  <c r="AA468" i="9"/>
  <c r="Z468" i="9"/>
  <c r="X468" i="9"/>
  <c r="W468" i="9"/>
  <c r="U468" i="9"/>
  <c r="T468" i="9"/>
  <c r="R468" i="9"/>
  <c r="Q468" i="9"/>
  <c r="Q465" i="9" s="1"/>
  <c r="P468" i="9"/>
  <c r="O468" i="9"/>
  <c r="N468" i="9"/>
  <c r="J468" i="9"/>
  <c r="I468" i="9"/>
  <c r="H468" i="9"/>
  <c r="F468" i="9"/>
  <c r="E468" i="9"/>
  <c r="E465" i="9" s="1"/>
  <c r="BM467" i="9"/>
  <c r="BL467" i="9"/>
  <c r="BL464" i="9" s="1"/>
  <c r="BK467" i="9"/>
  <c r="BJ467" i="9"/>
  <c r="BH467" i="9"/>
  <c r="BG467" i="9"/>
  <c r="BG464" i="9" s="1"/>
  <c r="BF467" i="9"/>
  <c r="BF464" i="9" s="1"/>
  <c r="BE467" i="9"/>
  <c r="BE464" i="9" s="1"/>
  <c r="BD467" i="9"/>
  <c r="BC467" i="9"/>
  <c r="BC464" i="9" s="1"/>
  <c r="BB467" i="9"/>
  <c r="BA467" i="9"/>
  <c r="AZ467" i="9"/>
  <c r="AY467" i="9"/>
  <c r="AY464" i="9" s="1"/>
  <c r="AX467" i="9"/>
  <c r="AX464" i="9" s="1"/>
  <c r="AW467" i="9"/>
  <c r="AW464" i="9" s="1"/>
  <c r="AV467" i="9"/>
  <c r="AU467" i="9"/>
  <c r="AU464" i="9" s="1"/>
  <c r="AT467" i="9"/>
  <c r="AS467" i="9"/>
  <c r="AR467" i="9"/>
  <c r="AO467" i="9"/>
  <c r="AO464" i="9" s="1"/>
  <c r="AN467" i="9"/>
  <c r="AN464" i="9" s="1"/>
  <c r="AM467" i="9"/>
  <c r="AM464" i="9" s="1"/>
  <c r="AJ467" i="9"/>
  <c r="AJ464" i="9" s="1"/>
  <c r="AI467" i="9"/>
  <c r="AG467" i="9"/>
  <c r="AF467" i="9"/>
  <c r="AD467" i="9"/>
  <c r="AD464" i="9" s="1"/>
  <c r="AC467" i="9"/>
  <c r="AA467" i="9"/>
  <c r="Z467" i="9"/>
  <c r="X467" i="9"/>
  <c r="W467" i="9"/>
  <c r="U467" i="9"/>
  <c r="T467" i="9"/>
  <c r="R467" i="9"/>
  <c r="Q467" i="9"/>
  <c r="Q464" i="9" s="1"/>
  <c r="P467" i="9"/>
  <c r="P464" i="9" s="1"/>
  <c r="O467" i="9"/>
  <c r="N467" i="9"/>
  <c r="N464" i="9" s="1"/>
  <c r="J467" i="9"/>
  <c r="I467" i="9"/>
  <c r="H467" i="9"/>
  <c r="F467" i="9"/>
  <c r="E467" i="9"/>
  <c r="E464" i="9" s="1"/>
  <c r="BM466" i="9"/>
  <c r="BJ466" i="9"/>
  <c r="BF466" i="9"/>
  <c r="BE466" i="9"/>
  <c r="BD466" i="9"/>
  <c r="AX466" i="9"/>
  <c r="AW466" i="9"/>
  <c r="AV466" i="9"/>
  <c r="AN466" i="9"/>
  <c r="AM466" i="9"/>
  <c r="AC466" i="9"/>
  <c r="AL466" i="9" s="1"/>
  <c r="W466" i="9"/>
  <c r="P466" i="9"/>
  <c r="BL465" i="9"/>
  <c r="BJ465" i="9"/>
  <c r="BE465" i="9"/>
  <c r="BC465" i="9"/>
  <c r="BB465" i="9"/>
  <c r="BA465" i="9"/>
  <c r="AW465" i="9"/>
  <c r="AU465" i="9"/>
  <c r="AM465" i="9"/>
  <c r="X465" i="9"/>
  <c r="W465" i="9"/>
  <c r="U465" i="9"/>
  <c r="P465" i="9"/>
  <c r="BM464" i="9"/>
  <c r="BJ464" i="9"/>
  <c r="BH464" i="9"/>
  <c r="BD464" i="9"/>
  <c r="BA464" i="9"/>
  <c r="AZ464" i="9"/>
  <c r="AV464" i="9"/>
  <c r="AS464" i="9"/>
  <c r="AR464" i="9"/>
  <c r="AF464" i="9"/>
  <c r="W464" i="9"/>
  <c r="T464" i="9"/>
  <c r="I464" i="9"/>
  <c r="F464" i="9"/>
  <c r="BS430" i="9"/>
  <c r="BT430" i="9" s="1"/>
  <c r="AS404" i="9"/>
  <c r="AL404" i="9"/>
  <c r="W404" i="9"/>
  <c r="Q404" i="9"/>
  <c r="AS403" i="9"/>
  <c r="AL403" i="9"/>
  <c r="AG403" i="9"/>
  <c r="AG404" i="9" s="1"/>
  <c r="AD403" i="9"/>
  <c r="AD404" i="9" s="1"/>
  <c r="AA403" i="9"/>
  <c r="Z403" i="9"/>
  <c r="X403" i="9"/>
  <c r="Q403" i="9"/>
  <c r="O403" i="9" s="1"/>
  <c r="BS402" i="9"/>
  <c r="AS402" i="9"/>
  <c r="AL402" i="9"/>
  <c r="AK402" i="9"/>
  <c r="AI402" i="9"/>
  <c r="AD402" i="9"/>
  <c r="AB402" i="9"/>
  <c r="AA402" i="9"/>
  <c r="Z402" i="9"/>
  <c r="X402" i="9"/>
  <c r="Q402" i="9"/>
  <c r="O402" i="9"/>
  <c r="O400" i="9" s="1"/>
  <c r="N402" i="9"/>
  <c r="N400" i="9" s="1"/>
  <c r="BM401" i="9"/>
  <c r="BL401" i="9"/>
  <c r="BK401" i="9"/>
  <c r="BH401" i="9"/>
  <c r="BG401" i="9"/>
  <c r="BF401" i="9"/>
  <c r="BE401" i="9"/>
  <c r="BD401" i="9"/>
  <c r="BC401" i="9"/>
  <c r="BB401" i="9"/>
  <c r="BA401" i="9"/>
  <c r="AZ401" i="9"/>
  <c r="AY401" i="9"/>
  <c r="AX401" i="9"/>
  <c r="AW401" i="9"/>
  <c r="AV401" i="9"/>
  <c r="AU401" i="9"/>
  <c r="AT401" i="9"/>
  <c r="AS401" i="9"/>
  <c r="AR401" i="9"/>
  <c r="AL401" i="9"/>
  <c r="AG401" i="9"/>
  <c r="AA401" i="9"/>
  <c r="Z401" i="9"/>
  <c r="X401" i="9"/>
  <c r="W401" i="9"/>
  <c r="U401" i="9"/>
  <c r="T401" i="9"/>
  <c r="O401" i="9"/>
  <c r="BM400" i="9"/>
  <c r="BL400" i="9"/>
  <c r="BK400" i="9"/>
  <c r="BH400" i="9"/>
  <c r="BG400" i="9"/>
  <c r="BF400" i="9"/>
  <c r="BE400" i="9"/>
  <c r="BD400" i="9"/>
  <c r="BC400" i="9"/>
  <c r="BB400" i="9"/>
  <c r="BA400" i="9"/>
  <c r="AZ400" i="9"/>
  <c r="AY400" i="9"/>
  <c r="AX400" i="9"/>
  <c r="AW400" i="9"/>
  <c r="AV400" i="9"/>
  <c r="AU400" i="9"/>
  <c r="AT400" i="9"/>
  <c r="AS400" i="9"/>
  <c r="AR400" i="9"/>
  <c r="AL400" i="9"/>
  <c r="AB400" i="9"/>
  <c r="AA400" i="9"/>
  <c r="Z400" i="9"/>
  <c r="Y400" i="9"/>
  <c r="X400" i="9"/>
  <c r="W400" i="9"/>
  <c r="V400" i="9"/>
  <c r="U400" i="9"/>
  <c r="T400" i="9"/>
  <c r="Q400" i="9"/>
  <c r="P400" i="9"/>
  <c r="AN399" i="9"/>
  <c r="AL399" i="9"/>
  <c r="AI399" i="9"/>
  <c r="AG399" i="9"/>
  <c r="AF399" i="9"/>
  <c r="AR399" i="9" s="1"/>
  <c r="AS399" i="9" s="1"/>
  <c r="W399" i="9"/>
  <c r="Q399" i="9"/>
  <c r="AS398" i="9"/>
  <c r="AR398" i="9"/>
  <c r="AN398" i="9"/>
  <c r="AL398" i="9"/>
  <c r="AJ398" i="9"/>
  <c r="AJ399" i="9" s="1"/>
  <c r="AG398" i="9"/>
  <c r="AA398" i="9"/>
  <c r="Z398" i="9"/>
  <c r="X398" i="9"/>
  <c r="Q398" i="9"/>
  <c r="P398" i="9"/>
  <c r="N398" i="9" s="1"/>
  <c r="O398" i="9"/>
  <c r="AS397" i="9"/>
  <c r="AL397" i="9"/>
  <c r="AK397" i="9"/>
  <c r="AJ397" i="9"/>
  <c r="AG397" i="9"/>
  <c r="AB397" i="9"/>
  <c r="AB377" i="9" s="1"/>
  <c r="AA397" i="9"/>
  <c r="Z397" i="9"/>
  <c r="Z377" i="9" s="1"/>
  <c r="X397" i="9"/>
  <c r="P397" i="9"/>
  <c r="N397" i="9" s="1"/>
  <c r="O397" i="9"/>
  <c r="AR396" i="9"/>
  <c r="AS396" i="9" s="1"/>
  <c r="AN396" i="9"/>
  <c r="AL396" i="9"/>
  <c r="AI396" i="9"/>
  <c r="AG396" i="9"/>
  <c r="AF396" i="9"/>
  <c r="Z396" i="9"/>
  <c r="X396" i="9"/>
  <c r="AA396" i="9" s="1"/>
  <c r="W396" i="9"/>
  <c r="AR395" i="9"/>
  <c r="AS395" i="9" s="1"/>
  <c r="AN395" i="9"/>
  <c r="AL395" i="9"/>
  <c r="AJ395" i="9"/>
  <c r="AJ396" i="9" s="1"/>
  <c r="AG395" i="9"/>
  <c r="AA395" i="9"/>
  <c r="Z395" i="9"/>
  <c r="X395" i="9"/>
  <c r="Q395" i="9"/>
  <c r="Q396" i="9" s="1"/>
  <c r="P395" i="9"/>
  <c r="N395" i="9" s="1"/>
  <c r="O395" i="9"/>
  <c r="AS394" i="9"/>
  <c r="AL394" i="9"/>
  <c r="AK394" i="9"/>
  <c r="AJ394" i="9"/>
  <c r="AG394" i="9"/>
  <c r="AB394" i="9"/>
  <c r="AA394" i="9"/>
  <c r="Z394" i="9"/>
  <c r="X394" i="9"/>
  <c r="P394" i="9"/>
  <c r="N394" i="9" s="1"/>
  <c r="O394" i="9"/>
  <c r="AS393" i="9"/>
  <c r="AR393" i="9"/>
  <c r="AN393" i="9"/>
  <c r="AL393" i="9"/>
  <c r="AI393" i="9"/>
  <c r="AG393" i="9"/>
  <c r="AF393" i="9"/>
  <c r="AA393" i="9"/>
  <c r="Z393" i="9"/>
  <c r="X393" i="9"/>
  <c r="W393" i="9"/>
  <c r="AS392" i="9"/>
  <c r="AR392" i="9"/>
  <c r="AN392" i="9"/>
  <c r="AL392" i="9"/>
  <c r="AJ392" i="9"/>
  <c r="AJ393" i="9" s="1"/>
  <c r="AG392" i="9"/>
  <c r="Z392" i="9"/>
  <c r="X392" i="9"/>
  <c r="AA392" i="9" s="1"/>
  <c r="Q392" i="9"/>
  <c r="AS391" i="9"/>
  <c r="AL391" i="9"/>
  <c r="AK391" i="9"/>
  <c r="AJ391" i="9"/>
  <c r="AG391" i="9"/>
  <c r="AB391" i="9"/>
  <c r="Z391" i="9"/>
  <c r="X391" i="9"/>
  <c r="AA391" i="9" s="1"/>
  <c r="P391" i="9"/>
  <c r="O391" i="9"/>
  <c r="N391" i="9"/>
  <c r="AL390" i="9"/>
  <c r="AI390" i="9"/>
  <c r="AF390" i="9"/>
  <c r="Z390" i="9"/>
  <c r="W390" i="9"/>
  <c r="X390" i="9" s="1"/>
  <c r="AA390" i="9" s="1"/>
  <c r="AR389" i="9"/>
  <c r="AS389" i="9" s="1"/>
  <c r="AN389" i="9"/>
  <c r="AL389" i="9"/>
  <c r="AJ389" i="9"/>
  <c r="AJ390" i="9" s="1"/>
  <c r="AG389" i="9"/>
  <c r="Z389" i="9"/>
  <c r="X389" i="9"/>
  <c r="AA389" i="9" s="1"/>
  <c r="Q389" i="9"/>
  <c r="AS388" i="9"/>
  <c r="AL388" i="9"/>
  <c r="AK388" i="9"/>
  <c r="AJ388" i="9"/>
  <c r="AG388" i="9"/>
  <c r="AB388" i="9"/>
  <c r="AA388" i="9"/>
  <c r="Z388" i="9"/>
  <c r="X388" i="9"/>
  <c r="P388" i="9"/>
  <c r="O388" i="9"/>
  <c r="N388" i="9"/>
  <c r="AL387" i="9"/>
  <c r="AI387" i="9"/>
  <c r="AG387" i="9"/>
  <c r="AF387" i="9"/>
  <c r="AA387" i="9"/>
  <c r="X387" i="9"/>
  <c r="W387" i="9"/>
  <c r="Z387" i="9" s="1"/>
  <c r="Q387" i="9"/>
  <c r="P387" i="9" s="1"/>
  <c r="N387" i="9" s="1"/>
  <c r="O387" i="9"/>
  <c r="AS386" i="9"/>
  <c r="AR386" i="9"/>
  <c r="AN386" i="9"/>
  <c r="AL386" i="9"/>
  <c r="AJ386" i="9"/>
  <c r="AJ387" i="9" s="1"/>
  <c r="AG386" i="9"/>
  <c r="AA386" i="9"/>
  <c r="Z386" i="9"/>
  <c r="X386" i="9"/>
  <c r="Q386" i="9"/>
  <c r="P386" i="9"/>
  <c r="N386" i="9" s="1"/>
  <c r="O386" i="9"/>
  <c r="AS385" i="9"/>
  <c r="AL385" i="9"/>
  <c r="AK385" i="9"/>
  <c r="AJ385" i="9"/>
  <c r="AG385" i="9"/>
  <c r="AB385" i="9"/>
  <c r="AA385" i="9"/>
  <c r="Z385" i="9"/>
  <c r="X385" i="9"/>
  <c r="P385" i="9"/>
  <c r="O385" i="9"/>
  <c r="AL384" i="9"/>
  <c r="AI384" i="9"/>
  <c r="AG384" i="9"/>
  <c r="AF384" i="9"/>
  <c r="Z384" i="9"/>
  <c r="X384" i="9"/>
  <c r="AA384" i="9" s="1"/>
  <c r="W384" i="9"/>
  <c r="AR383" i="9"/>
  <c r="AS383" i="9" s="1"/>
  <c r="AS378" i="9" s="1"/>
  <c r="AN383" i="9"/>
  <c r="AL383" i="9"/>
  <c r="AJ383" i="9"/>
  <c r="AJ384" i="9" s="1"/>
  <c r="AG383" i="9"/>
  <c r="AA383" i="9"/>
  <c r="Z383" i="9"/>
  <c r="X383" i="9"/>
  <c r="Q383" i="9"/>
  <c r="P383" i="9" s="1"/>
  <c r="N383" i="9" s="1"/>
  <c r="AS382" i="9"/>
  <c r="AL382" i="9"/>
  <c r="AK382" i="9"/>
  <c r="AK377" i="9" s="1"/>
  <c r="AJ382" i="9"/>
  <c r="AG382" i="9"/>
  <c r="AB382" i="9"/>
  <c r="Z382" i="9"/>
  <c r="X382" i="9"/>
  <c r="AA382" i="9" s="1"/>
  <c r="P382" i="9"/>
  <c r="N382" i="9" s="1"/>
  <c r="O382" i="9"/>
  <c r="AS381" i="9"/>
  <c r="AM381" i="9"/>
  <c r="AL381" i="9"/>
  <c r="AD381" i="9"/>
  <c r="AA381" i="9"/>
  <c r="X381" i="9"/>
  <c r="W381" i="9"/>
  <c r="Z381" i="9" s="1"/>
  <c r="O381" i="9"/>
  <c r="N381" i="9"/>
  <c r="J381" i="9"/>
  <c r="I381" i="9"/>
  <c r="F381" i="9"/>
  <c r="E381" i="9"/>
  <c r="AS380" i="9"/>
  <c r="AM380" i="9"/>
  <c r="AC380" i="9"/>
  <c r="AD380" i="9" s="1"/>
  <c r="AD378" i="9" s="1"/>
  <c r="AA380" i="9"/>
  <c r="Z380" i="9"/>
  <c r="X380" i="9"/>
  <c r="Q380" i="9"/>
  <c r="Q381" i="9" s="1"/>
  <c r="P381" i="9" s="1"/>
  <c r="P380" i="9"/>
  <c r="N380" i="9" s="1"/>
  <c r="O380" i="9"/>
  <c r="J380" i="9"/>
  <c r="F380" i="9"/>
  <c r="E380" i="9"/>
  <c r="AS379" i="9"/>
  <c r="AL379" i="9"/>
  <c r="AK379" i="9"/>
  <c r="AI379" i="9"/>
  <c r="AJ379" i="9" s="1"/>
  <c r="AJ377" i="9" s="1"/>
  <c r="AD379" i="9"/>
  <c r="AB379" i="9"/>
  <c r="Z379" i="9"/>
  <c r="X379" i="9"/>
  <c r="AA379" i="9" s="1"/>
  <c r="Q379" i="9"/>
  <c r="O379" i="9"/>
  <c r="N379" i="9"/>
  <c r="J379" i="9"/>
  <c r="F379" i="9"/>
  <c r="BM378" i="9"/>
  <c r="BL378" i="9"/>
  <c r="BK378" i="9"/>
  <c r="BH378" i="9"/>
  <c r="BG378" i="9"/>
  <c r="BF378" i="9"/>
  <c r="BE378" i="9"/>
  <c r="BD378" i="9"/>
  <c r="BC378" i="9"/>
  <c r="BB378" i="9"/>
  <c r="BA378" i="9"/>
  <c r="AZ378" i="9"/>
  <c r="AY378" i="9"/>
  <c r="AX378" i="9"/>
  <c r="AW378" i="9"/>
  <c r="AV378" i="9"/>
  <c r="AU378" i="9"/>
  <c r="AT378" i="9"/>
  <c r="AR378" i="9"/>
  <c r="AO378" i="9"/>
  <c r="AM378" i="9"/>
  <c r="W378" i="9"/>
  <c r="U378" i="9"/>
  <c r="T378" i="9"/>
  <c r="J378" i="9"/>
  <c r="I378" i="9"/>
  <c r="F378" i="9"/>
  <c r="E378" i="9"/>
  <c r="BM377" i="9"/>
  <c r="BL377" i="9"/>
  <c r="BK377" i="9"/>
  <c r="BH377" i="9"/>
  <c r="BG377" i="9"/>
  <c r="BF377" i="9"/>
  <c r="BE377" i="9"/>
  <c r="BD377" i="9"/>
  <c r="BC377" i="9"/>
  <c r="BB377" i="9"/>
  <c r="BA377" i="9"/>
  <c r="AZ377" i="9"/>
  <c r="AY377" i="9"/>
  <c r="AX377" i="9"/>
  <c r="AW377" i="9"/>
  <c r="AV377" i="9"/>
  <c r="AU377" i="9"/>
  <c r="AT377" i="9"/>
  <c r="AS377" i="9"/>
  <c r="AR377" i="9"/>
  <c r="AO377" i="9"/>
  <c r="AN377" i="9"/>
  <c r="AM377" i="9"/>
  <c r="AE377" i="9"/>
  <c r="AD377" i="9"/>
  <c r="AC377" i="9"/>
  <c r="AL377" i="9" s="1"/>
  <c r="Y377" i="9"/>
  <c r="W377" i="9"/>
  <c r="V377" i="9"/>
  <c r="U377" i="9"/>
  <c r="T377" i="9"/>
  <c r="S377" i="9"/>
  <c r="Q377" i="9"/>
  <c r="O377" i="9"/>
  <c r="J377" i="9"/>
  <c r="I377" i="9"/>
  <c r="H377" i="9"/>
  <c r="F377" i="9"/>
  <c r="E377" i="9"/>
  <c r="AS376" i="9"/>
  <c r="AR376" i="9"/>
  <c r="AN376" i="9"/>
  <c r="AL376" i="9"/>
  <c r="AJ376" i="9"/>
  <c r="AI376" i="9"/>
  <c r="Z376" i="9"/>
  <c r="X376" i="9"/>
  <c r="AA376" i="9" s="1"/>
  <c r="W376" i="9"/>
  <c r="AR375" i="9"/>
  <c r="AS375" i="9" s="1"/>
  <c r="AN375" i="9"/>
  <c r="AL375" i="9"/>
  <c r="AJ375" i="9"/>
  <c r="AA375" i="9"/>
  <c r="Z375" i="9"/>
  <c r="X375" i="9"/>
  <c r="Q375" i="9"/>
  <c r="Q376" i="9" s="1"/>
  <c r="O376" i="9" s="1"/>
  <c r="P375" i="9"/>
  <c r="N375" i="9" s="1"/>
  <c r="O375" i="9"/>
  <c r="AS374" i="9"/>
  <c r="AL374" i="9"/>
  <c r="AK374" i="9"/>
  <c r="AJ374" i="9"/>
  <c r="AB374" i="9"/>
  <c r="AA374" i="9"/>
  <c r="Z374" i="9"/>
  <c r="X374" i="9"/>
  <c r="P374" i="9"/>
  <c r="O374" i="9"/>
  <c r="N374" i="9"/>
  <c r="AS373" i="9"/>
  <c r="AR373" i="9"/>
  <c r="AN373" i="9"/>
  <c r="AL373" i="9"/>
  <c r="AJ373" i="9"/>
  <c r="AI373" i="9"/>
  <c r="AA373" i="9"/>
  <c r="Z373" i="9"/>
  <c r="X373" i="9"/>
  <c r="W373" i="9"/>
  <c r="Q373" i="9"/>
  <c r="AS372" i="9"/>
  <c r="AR372" i="9"/>
  <c r="AN372" i="9"/>
  <c r="AL372" i="9"/>
  <c r="AJ372" i="9"/>
  <c r="AA372" i="9"/>
  <c r="Z372" i="9"/>
  <c r="X372" i="9"/>
  <c r="Q372" i="9"/>
  <c r="AS371" i="9"/>
  <c r="AL371" i="9"/>
  <c r="AK371" i="9"/>
  <c r="AJ371" i="9"/>
  <c r="AB371" i="9"/>
  <c r="AA371" i="9"/>
  <c r="Z371" i="9"/>
  <c r="X371" i="9"/>
  <c r="P371" i="9"/>
  <c r="O371" i="9"/>
  <c r="AR370" i="9"/>
  <c r="AS370" i="9" s="1"/>
  <c r="AN370" i="9"/>
  <c r="AL370" i="9"/>
  <c r="AI370" i="9"/>
  <c r="AA370" i="9"/>
  <c r="Z370" i="9"/>
  <c r="W370" i="9"/>
  <c r="X370" i="9" s="1"/>
  <c r="AR369" i="9"/>
  <c r="AS369" i="9" s="1"/>
  <c r="AN369" i="9"/>
  <c r="AL369" i="9"/>
  <c r="AJ369" i="9"/>
  <c r="AJ370" i="9" s="1"/>
  <c r="Z369" i="9"/>
  <c r="X369" i="9"/>
  <c r="AA369" i="9" s="1"/>
  <c r="Q369" i="9"/>
  <c r="P369" i="9"/>
  <c r="N369" i="9"/>
  <c r="AS368" i="9"/>
  <c r="AL368" i="9"/>
  <c r="AK368" i="9"/>
  <c r="AJ368" i="9"/>
  <c r="AB368" i="9"/>
  <c r="Z368" i="9"/>
  <c r="X368" i="9"/>
  <c r="AA368" i="9" s="1"/>
  <c r="P368" i="9"/>
  <c r="N368" i="9" s="1"/>
  <c r="O368" i="9"/>
  <c r="AR367" i="9"/>
  <c r="AS367" i="9" s="1"/>
  <c r="AN367" i="9"/>
  <c r="AL367" i="9"/>
  <c r="AI367" i="9"/>
  <c r="W367" i="9"/>
  <c r="Z367" i="9" s="1"/>
  <c r="Q367" i="9"/>
  <c r="P367" i="9" s="1"/>
  <c r="N367" i="9" s="1"/>
  <c r="O367" i="9"/>
  <c r="AS366" i="9"/>
  <c r="AR366" i="9"/>
  <c r="AN366" i="9"/>
  <c r="AL366" i="9"/>
  <c r="AJ366" i="9"/>
  <c r="AJ367" i="9" s="1"/>
  <c r="Z366" i="9"/>
  <c r="X366" i="9"/>
  <c r="AA366" i="9" s="1"/>
  <c r="Q366" i="9"/>
  <c r="P366" i="9" s="1"/>
  <c r="N366" i="9" s="1"/>
  <c r="O366" i="9"/>
  <c r="AS365" i="9"/>
  <c r="AL365" i="9"/>
  <c r="AK365" i="9"/>
  <c r="AJ365" i="9"/>
  <c r="AB365" i="9"/>
  <c r="Z365" i="9"/>
  <c r="X365" i="9"/>
  <c r="AA365" i="9" s="1"/>
  <c r="P365" i="9"/>
  <c r="O365" i="9"/>
  <c r="N365" i="9"/>
  <c r="AR364" i="9"/>
  <c r="AS364" i="9" s="1"/>
  <c r="AN364" i="9"/>
  <c r="AL364" i="9"/>
  <c r="AJ364" i="9"/>
  <c r="AI364" i="9"/>
  <c r="Z364" i="9"/>
  <c r="W364" i="9"/>
  <c r="X364" i="9" s="1"/>
  <c r="AA364" i="9" s="1"/>
  <c r="P364" i="9"/>
  <c r="N364" i="9" s="1"/>
  <c r="AR363" i="9"/>
  <c r="AS363" i="9" s="1"/>
  <c r="AN363" i="9"/>
  <c r="AL363" i="9"/>
  <c r="AJ363" i="9"/>
  <c r="Z363" i="9"/>
  <c r="X363" i="9"/>
  <c r="AA363" i="9" s="1"/>
  <c r="Q363" i="9"/>
  <c r="Q364" i="9" s="1"/>
  <c r="O364" i="9" s="1"/>
  <c r="P363" i="9"/>
  <c r="N363" i="9" s="1"/>
  <c r="O363" i="9"/>
  <c r="AS362" i="9"/>
  <c r="AL362" i="9"/>
  <c r="AK362" i="9"/>
  <c r="AJ362" i="9"/>
  <c r="AB362" i="9"/>
  <c r="AA362" i="9"/>
  <c r="Z362" i="9"/>
  <c r="X362" i="9"/>
  <c r="P362" i="9"/>
  <c r="O362" i="9"/>
  <c r="N362" i="9"/>
  <c r="AS361" i="9"/>
  <c r="AR361" i="9"/>
  <c r="AN361" i="9"/>
  <c r="AL361" i="9"/>
  <c r="AI361" i="9"/>
  <c r="AA361" i="9"/>
  <c r="Z361" i="9"/>
  <c r="X361" i="9"/>
  <c r="W361" i="9"/>
  <c r="AR360" i="9"/>
  <c r="AN360" i="9"/>
  <c r="AL360" i="9"/>
  <c r="AJ360" i="9"/>
  <c r="AJ361" i="9" s="1"/>
  <c r="AA360" i="9"/>
  <c r="Z360" i="9"/>
  <c r="X360" i="9"/>
  <c r="Q360" i="9"/>
  <c r="Q361" i="9" s="1"/>
  <c r="P360" i="9"/>
  <c r="N360" i="9" s="1"/>
  <c r="O360" i="9"/>
  <c r="AS359" i="9"/>
  <c r="AL359" i="9"/>
  <c r="AK359" i="9"/>
  <c r="AJ359" i="9"/>
  <c r="AB359" i="9"/>
  <c r="AA359" i="9"/>
  <c r="Z359" i="9"/>
  <c r="X359" i="9"/>
  <c r="P359" i="9"/>
  <c r="N359" i="9" s="1"/>
  <c r="O359" i="9"/>
  <c r="AS358" i="9"/>
  <c r="AG358" i="9"/>
  <c r="Z358" i="9"/>
  <c r="X358" i="9"/>
  <c r="AA358" i="9" s="1"/>
  <c r="W358" i="9"/>
  <c r="I358" i="9"/>
  <c r="E358" i="9"/>
  <c r="AS357" i="9"/>
  <c r="AD357" i="9"/>
  <c r="AD358" i="9" s="1"/>
  <c r="Z357" i="9"/>
  <c r="Z355" i="9" s="1"/>
  <c r="X357" i="9"/>
  <c r="AA357" i="9" s="1"/>
  <c r="Q357" i="9"/>
  <c r="Q358" i="9" s="1"/>
  <c r="O358" i="9" s="1"/>
  <c r="O357" i="9"/>
  <c r="J357" i="9"/>
  <c r="J358" i="9" s="1"/>
  <c r="E357" i="9"/>
  <c r="AS356" i="9"/>
  <c r="AL356" i="9"/>
  <c r="AK356" i="9"/>
  <c r="AI356" i="9"/>
  <c r="AD356" i="9"/>
  <c r="AD354" i="9" s="1"/>
  <c r="AB356" i="9"/>
  <c r="AA356" i="9"/>
  <c r="Z356" i="9"/>
  <c r="X356" i="9"/>
  <c r="Q356" i="9"/>
  <c r="O356" i="9"/>
  <c r="N356" i="9"/>
  <c r="J356" i="9"/>
  <c r="J354" i="9" s="1"/>
  <c r="F356" i="9"/>
  <c r="BM355" i="9"/>
  <c r="BL355" i="9"/>
  <c r="BK355" i="9"/>
  <c r="BH355" i="9"/>
  <c r="BG355" i="9"/>
  <c r="BF355" i="9"/>
  <c r="BE355" i="9"/>
  <c r="BD355" i="9"/>
  <c r="BC355" i="9"/>
  <c r="BB355" i="9"/>
  <c r="BA355" i="9"/>
  <c r="AZ355" i="9"/>
  <c r="AY355" i="9"/>
  <c r="AX355" i="9"/>
  <c r="AW355" i="9"/>
  <c r="AV355" i="9"/>
  <c r="AU355" i="9"/>
  <c r="AT355" i="9"/>
  <c r="AO355" i="9"/>
  <c r="AM355" i="9"/>
  <c r="AD355" i="9"/>
  <c r="AC355" i="9"/>
  <c r="W355" i="9"/>
  <c r="U355" i="9"/>
  <c r="T355" i="9"/>
  <c r="I355" i="9"/>
  <c r="BM354" i="9"/>
  <c r="BL354" i="9"/>
  <c r="BK354" i="9"/>
  <c r="BH354" i="9"/>
  <c r="BG354" i="9"/>
  <c r="BF354" i="9"/>
  <c r="BE354" i="9"/>
  <c r="BD354" i="9"/>
  <c r="BC354" i="9"/>
  <c r="BB354" i="9"/>
  <c r="BA354" i="9"/>
  <c r="AZ354" i="9"/>
  <c r="AY354" i="9"/>
  <c r="AX354" i="9"/>
  <c r="AW354" i="9"/>
  <c r="AV354" i="9"/>
  <c r="AU354" i="9"/>
  <c r="AT354" i="9"/>
  <c r="AR354" i="9"/>
  <c r="AO354" i="9"/>
  <c r="AN354" i="9"/>
  <c r="AM354" i="9"/>
  <c r="AK354" i="9"/>
  <c r="AC354" i="9"/>
  <c r="AL354" i="9" s="1"/>
  <c r="Y354" i="9"/>
  <c r="X354" i="9"/>
  <c r="W354" i="9"/>
  <c r="V354" i="9"/>
  <c r="U354" i="9"/>
  <c r="T354" i="9"/>
  <c r="S354" i="9"/>
  <c r="Q354" i="9"/>
  <c r="O354" i="9"/>
  <c r="I354" i="9"/>
  <c r="F354" i="9"/>
  <c r="E354" i="9"/>
  <c r="AR353" i="9"/>
  <c r="AS353" i="9" s="1"/>
  <c r="AN353" i="9"/>
  <c r="AL353" i="9"/>
  <c r="AI353" i="9"/>
  <c r="W353" i="9"/>
  <c r="Q353" i="9"/>
  <c r="O353" i="9" s="1"/>
  <c r="AR352" i="9"/>
  <c r="AS352" i="9" s="1"/>
  <c r="AN352" i="9"/>
  <c r="AL352" i="9"/>
  <c r="AJ352" i="9"/>
  <c r="AJ353" i="9" s="1"/>
  <c r="AA352" i="9"/>
  <c r="Z352" i="9"/>
  <c r="X352" i="9"/>
  <c r="Q352" i="9"/>
  <c r="O352" i="9" s="1"/>
  <c r="P352" i="9"/>
  <c r="N352" i="9"/>
  <c r="AS351" i="9"/>
  <c r="AL351" i="9"/>
  <c r="AK351" i="9"/>
  <c r="AJ351" i="9"/>
  <c r="AB351" i="9"/>
  <c r="AA351" i="9"/>
  <c r="Z351" i="9"/>
  <c r="X351" i="9"/>
  <c r="P351" i="9"/>
  <c r="N351" i="9" s="1"/>
  <c r="O351" i="9"/>
  <c r="AS350" i="9"/>
  <c r="AR350" i="9"/>
  <c r="AN350" i="9"/>
  <c r="AL350" i="9"/>
  <c r="AI350" i="9"/>
  <c r="AA350" i="9"/>
  <c r="X350" i="9"/>
  <c r="W350" i="9"/>
  <c r="Z350" i="9" s="1"/>
  <c r="AS349" i="9"/>
  <c r="AR349" i="9"/>
  <c r="AN349" i="9"/>
  <c r="AL349" i="9"/>
  <c r="AJ349" i="9"/>
  <c r="AJ350" i="9" s="1"/>
  <c r="Z349" i="9"/>
  <c r="X349" i="9"/>
  <c r="AA349" i="9" s="1"/>
  <c r="Q349" i="9"/>
  <c r="AS348" i="9"/>
  <c r="AL348" i="9"/>
  <c r="AK348" i="9"/>
  <c r="AJ348" i="9"/>
  <c r="AB348" i="9"/>
  <c r="Z348" i="9"/>
  <c r="X348" i="9"/>
  <c r="AA348" i="9" s="1"/>
  <c r="P348" i="9"/>
  <c r="O348" i="9"/>
  <c r="N348" i="9"/>
  <c r="AS347" i="9"/>
  <c r="AR347" i="9"/>
  <c r="AN347" i="9"/>
  <c r="AL347" i="9"/>
  <c r="AJ347" i="9"/>
  <c r="AI347" i="9"/>
  <c r="Z347" i="9"/>
  <c r="X347" i="9"/>
  <c r="AA347" i="9" s="1"/>
  <c r="W347" i="9"/>
  <c r="AR346" i="9"/>
  <c r="AS346" i="9" s="1"/>
  <c r="AN346" i="9"/>
  <c r="AL346" i="9"/>
  <c r="AJ346" i="9"/>
  <c r="AA346" i="9"/>
  <c r="Z346" i="9"/>
  <c r="X346" i="9"/>
  <c r="Q346" i="9"/>
  <c r="Q347" i="9" s="1"/>
  <c r="P346" i="9"/>
  <c r="O346" i="9"/>
  <c r="N346" i="9"/>
  <c r="AS345" i="9"/>
  <c r="AL345" i="9"/>
  <c r="AK345" i="9"/>
  <c r="AJ345" i="9"/>
  <c r="AB345" i="9"/>
  <c r="Z345" i="9"/>
  <c r="X345" i="9"/>
  <c r="P345" i="9"/>
  <c r="O345" i="9"/>
  <c r="N345" i="9"/>
  <c r="AS344" i="9"/>
  <c r="AR344" i="9"/>
  <c r="AN344" i="9"/>
  <c r="AL344" i="9"/>
  <c r="AI344" i="9"/>
  <c r="AA344" i="9"/>
  <c r="Z344" i="9"/>
  <c r="X344" i="9"/>
  <c r="W344" i="9"/>
  <c r="AS343" i="9"/>
  <c r="AR343" i="9"/>
  <c r="AN343" i="9"/>
  <c r="AL343" i="9"/>
  <c r="AJ343" i="9"/>
  <c r="AJ344" i="9" s="1"/>
  <c r="AA343" i="9"/>
  <c r="Z343" i="9"/>
  <c r="X343" i="9"/>
  <c r="Q343" i="9"/>
  <c r="AS342" i="9"/>
  <c r="AL342" i="9"/>
  <c r="AK342" i="9"/>
  <c r="AJ342" i="9"/>
  <c r="AB342" i="9"/>
  <c r="AA342" i="9"/>
  <c r="Z342" i="9"/>
  <c r="X342" i="9"/>
  <c r="P342" i="9"/>
  <c r="O342" i="9"/>
  <c r="N342" i="9"/>
  <c r="AR341" i="9"/>
  <c r="AS341" i="9" s="1"/>
  <c r="AN341" i="9"/>
  <c r="AL341" i="9"/>
  <c r="AI341" i="9"/>
  <c r="Z341" i="9"/>
  <c r="W341" i="9"/>
  <c r="X341" i="9" s="1"/>
  <c r="AA341" i="9" s="1"/>
  <c r="Q341" i="9"/>
  <c r="O341" i="9" s="1"/>
  <c r="P341" i="9"/>
  <c r="N341" i="9" s="1"/>
  <c r="AR340" i="9"/>
  <c r="AS340" i="9" s="1"/>
  <c r="AN340" i="9"/>
  <c r="AL340" i="9"/>
  <c r="AJ340" i="9"/>
  <c r="AJ341" i="9" s="1"/>
  <c r="AA340" i="9"/>
  <c r="Z340" i="9"/>
  <c r="X340" i="9"/>
  <c r="Q340" i="9"/>
  <c r="P340" i="9"/>
  <c r="N340" i="9" s="1"/>
  <c r="O340" i="9"/>
  <c r="AS339" i="9"/>
  <c r="AL339" i="9"/>
  <c r="AK339" i="9"/>
  <c r="AJ339" i="9"/>
  <c r="AB339" i="9"/>
  <c r="AA339" i="9"/>
  <c r="Z339" i="9"/>
  <c r="X339" i="9"/>
  <c r="P339" i="9"/>
  <c r="N339" i="9" s="1"/>
  <c r="O339" i="9"/>
  <c r="AS338" i="9"/>
  <c r="AR338" i="9"/>
  <c r="AN338" i="9"/>
  <c r="AL338" i="9"/>
  <c r="AI338" i="9"/>
  <c r="AA338" i="9"/>
  <c r="Z338" i="9"/>
  <c r="X338" i="9"/>
  <c r="W338" i="9"/>
  <c r="AS337" i="9"/>
  <c r="AR337" i="9"/>
  <c r="AN337" i="9"/>
  <c r="AL337" i="9"/>
  <c r="AJ337" i="9"/>
  <c r="AJ338" i="9" s="1"/>
  <c r="Z337" i="9"/>
  <c r="Z332" i="9" s="1"/>
  <c r="X337" i="9"/>
  <c r="Q337" i="9"/>
  <c r="AS336" i="9"/>
  <c r="AL336" i="9"/>
  <c r="AK336" i="9"/>
  <c r="AJ336" i="9"/>
  <c r="AB336" i="9"/>
  <c r="AA336" i="9"/>
  <c r="Z336" i="9"/>
  <c r="X336" i="9"/>
  <c r="P336" i="9"/>
  <c r="O336" i="9"/>
  <c r="AS335" i="9"/>
  <c r="AN335" i="9"/>
  <c r="AL335" i="9"/>
  <c r="W335" i="9"/>
  <c r="Z335" i="9" s="1"/>
  <c r="I335" i="9"/>
  <c r="F335" i="9"/>
  <c r="E335" i="9"/>
  <c r="AS334" i="9"/>
  <c r="AN334" i="9"/>
  <c r="AG334" i="9"/>
  <c r="AG332" i="9" s="1"/>
  <c r="AC334" i="9"/>
  <c r="AA334" i="9"/>
  <c r="Z334" i="9"/>
  <c r="X334" i="9"/>
  <c r="Q334" i="9"/>
  <c r="J334" i="9"/>
  <c r="F334" i="9"/>
  <c r="F332" i="9" s="1"/>
  <c r="E334" i="9"/>
  <c r="AS333" i="9"/>
  <c r="AL333" i="9"/>
  <c r="AK333" i="9"/>
  <c r="AK331" i="9" s="1"/>
  <c r="AI333" i="9"/>
  <c r="AG333" i="9"/>
  <c r="AG331" i="9" s="1"/>
  <c r="AD333" i="9"/>
  <c r="AD331" i="9" s="1"/>
  <c r="AB333" i="9"/>
  <c r="Z333" i="9"/>
  <c r="Z331" i="9" s="1"/>
  <c r="X333" i="9"/>
  <c r="AA333" i="9" s="1"/>
  <c r="Q333" i="9"/>
  <c r="O333" i="9"/>
  <c r="N333" i="9"/>
  <c r="J333" i="9"/>
  <c r="J331" i="9" s="1"/>
  <c r="F333" i="9"/>
  <c r="BM332" i="9"/>
  <c r="BL332" i="9"/>
  <c r="BK332" i="9"/>
  <c r="BH332" i="9"/>
  <c r="BG332" i="9"/>
  <c r="BF332" i="9"/>
  <c r="BE332" i="9"/>
  <c r="BD332" i="9"/>
  <c r="BC332" i="9"/>
  <c r="BB332" i="9"/>
  <c r="BA332" i="9"/>
  <c r="AZ332" i="9"/>
  <c r="AY332" i="9"/>
  <c r="AX332" i="9"/>
  <c r="AW332" i="9"/>
  <c r="AV332" i="9"/>
  <c r="AU332" i="9"/>
  <c r="AT332" i="9"/>
  <c r="AO332" i="9"/>
  <c r="AN332" i="9"/>
  <c r="AM332" i="9"/>
  <c r="AF332" i="9"/>
  <c r="W332" i="9"/>
  <c r="U332" i="9"/>
  <c r="T332" i="9"/>
  <c r="I332" i="9"/>
  <c r="E332" i="9"/>
  <c r="BM331" i="9"/>
  <c r="BL331" i="9"/>
  <c r="BK331" i="9"/>
  <c r="BH331" i="9"/>
  <c r="BG331" i="9"/>
  <c r="BF331" i="9"/>
  <c r="BE331" i="9"/>
  <c r="BD331" i="9"/>
  <c r="BC331" i="9"/>
  <c r="BB331" i="9"/>
  <c r="BA331" i="9"/>
  <c r="AZ331" i="9"/>
  <c r="AY331" i="9"/>
  <c r="AX331" i="9"/>
  <c r="AW331" i="9"/>
  <c r="AV331" i="9"/>
  <c r="AU331" i="9"/>
  <c r="AT331" i="9"/>
  <c r="AR331" i="9"/>
  <c r="AO331" i="9"/>
  <c r="AN331" i="9"/>
  <c r="AM331" i="9"/>
  <c r="AF331" i="9"/>
  <c r="AE331" i="9"/>
  <c r="AC331" i="9"/>
  <c r="AL331" i="9" s="1"/>
  <c r="AB331" i="9"/>
  <c r="Y331" i="9"/>
  <c r="W331" i="9"/>
  <c r="V331" i="9"/>
  <c r="U331" i="9"/>
  <c r="T331" i="9"/>
  <c r="S331" i="9"/>
  <c r="Q331" i="9"/>
  <c r="I331" i="9"/>
  <c r="F331" i="9"/>
  <c r="E331" i="9"/>
  <c r="AS330" i="9"/>
  <c r="AR330" i="9"/>
  <c r="AN330" i="9"/>
  <c r="AL330" i="9"/>
  <c r="AI330" i="9"/>
  <c r="AA330" i="9"/>
  <c r="Z330" i="9"/>
  <c r="X330" i="9"/>
  <c r="W330" i="9"/>
  <c r="AR329" i="9"/>
  <c r="AS329" i="9" s="1"/>
  <c r="AN329" i="9"/>
  <c r="AL329" i="9"/>
  <c r="AJ329" i="9"/>
  <c r="AJ330" i="9" s="1"/>
  <c r="AA329" i="9"/>
  <c r="Z329" i="9"/>
  <c r="X329" i="9"/>
  <c r="Q329" i="9"/>
  <c r="P329" i="9"/>
  <c r="N329" i="9" s="1"/>
  <c r="AS328" i="9"/>
  <c r="AL328" i="9"/>
  <c r="AK328" i="9"/>
  <c r="AJ328" i="9"/>
  <c r="AB328" i="9"/>
  <c r="AA328" i="9"/>
  <c r="AA308" i="9" s="1"/>
  <c r="Z328" i="9"/>
  <c r="X328" i="9"/>
  <c r="P328" i="9"/>
  <c r="N328" i="9" s="1"/>
  <c r="O328" i="9"/>
  <c r="AR327" i="9"/>
  <c r="AS327" i="9" s="1"/>
  <c r="AN327" i="9"/>
  <c r="AL327" i="9"/>
  <c r="AI327" i="9"/>
  <c r="W327" i="9"/>
  <c r="AS326" i="9"/>
  <c r="AR326" i="9"/>
  <c r="AN326" i="9"/>
  <c r="AL326" i="9"/>
  <c r="AJ326" i="9"/>
  <c r="AJ327" i="9" s="1"/>
  <c r="AA326" i="9"/>
  <c r="Z326" i="9"/>
  <c r="X326" i="9"/>
  <c r="Q326" i="9"/>
  <c r="AS325" i="9"/>
  <c r="AL325" i="9"/>
  <c r="AK325" i="9"/>
  <c r="AJ325" i="9"/>
  <c r="AB325" i="9"/>
  <c r="Z325" i="9"/>
  <c r="X325" i="9"/>
  <c r="AA325" i="9" s="1"/>
  <c r="P325" i="9"/>
  <c r="N325" i="9" s="1"/>
  <c r="O325" i="9"/>
  <c r="AR324" i="9"/>
  <c r="AS324" i="9" s="1"/>
  <c r="AN324" i="9"/>
  <c r="AL324" i="9"/>
  <c r="AJ324" i="9"/>
  <c r="AI324" i="9"/>
  <c r="W324" i="9"/>
  <c r="AS323" i="9"/>
  <c r="AR323" i="9"/>
  <c r="AN323" i="9"/>
  <c r="AL323" i="9"/>
  <c r="AJ323" i="9"/>
  <c r="Z323" i="9"/>
  <c r="X323" i="9"/>
  <c r="AA323" i="9" s="1"/>
  <c r="Q323" i="9"/>
  <c r="P323" i="9" s="1"/>
  <c r="N323" i="9"/>
  <c r="AS322" i="9"/>
  <c r="AL322" i="9"/>
  <c r="AK322" i="9"/>
  <c r="AJ322" i="9"/>
  <c r="AB322" i="9"/>
  <c r="Z322" i="9"/>
  <c r="X322" i="9"/>
  <c r="AA322" i="9" s="1"/>
  <c r="P322" i="9"/>
  <c r="O322" i="9"/>
  <c r="N322" i="9"/>
  <c r="AS321" i="9"/>
  <c r="AR321" i="9"/>
  <c r="AN321" i="9"/>
  <c r="AL321" i="9"/>
  <c r="AJ321" i="9"/>
  <c r="AI321" i="9"/>
  <c r="Z321" i="9"/>
  <c r="X321" i="9"/>
  <c r="AA321" i="9" s="1"/>
  <c r="W321" i="9"/>
  <c r="AR320" i="9"/>
  <c r="AS320" i="9" s="1"/>
  <c r="AN320" i="9"/>
  <c r="AL320" i="9"/>
  <c r="AJ320" i="9"/>
  <c r="AA320" i="9"/>
  <c r="Z320" i="9"/>
  <c r="Z309" i="9" s="1"/>
  <c r="X320" i="9"/>
  <c r="Q320" i="9"/>
  <c r="Q321" i="9" s="1"/>
  <c r="P321" i="9" s="1"/>
  <c r="N321" i="9" s="1"/>
  <c r="P320" i="9"/>
  <c r="N320" i="9" s="1"/>
  <c r="O320" i="9"/>
  <c r="AS319" i="9"/>
  <c r="AL319" i="9"/>
  <c r="AK319" i="9"/>
  <c r="AJ319" i="9"/>
  <c r="AB319" i="9"/>
  <c r="AA319" i="9"/>
  <c r="Z319" i="9"/>
  <c r="Z308" i="9" s="1"/>
  <c r="X319" i="9"/>
  <c r="P319" i="9"/>
  <c r="O319" i="9"/>
  <c r="N319" i="9"/>
  <c r="AR318" i="9"/>
  <c r="AS318" i="9" s="1"/>
  <c r="AN318" i="9"/>
  <c r="AL318" i="9"/>
  <c r="AI318" i="9"/>
  <c r="Z318" i="9"/>
  <c r="W318" i="9"/>
  <c r="X318" i="9" s="1"/>
  <c r="AA318" i="9" s="1"/>
  <c r="Q318" i="9"/>
  <c r="O318" i="9" s="1"/>
  <c r="P318" i="9"/>
  <c r="N318" i="9" s="1"/>
  <c r="AR317" i="9"/>
  <c r="AS317" i="9" s="1"/>
  <c r="AN317" i="9"/>
  <c r="AL317" i="9"/>
  <c r="AJ317" i="9"/>
  <c r="AJ318" i="9" s="1"/>
  <c r="AA317" i="9"/>
  <c r="Z317" i="9"/>
  <c r="X317" i="9"/>
  <c r="Q317" i="9"/>
  <c r="O317" i="9" s="1"/>
  <c r="P317" i="9"/>
  <c r="N317" i="9" s="1"/>
  <c r="AS316" i="9"/>
  <c r="AL316" i="9"/>
  <c r="AK316" i="9"/>
  <c r="AJ316" i="9"/>
  <c r="AB316" i="9"/>
  <c r="AA316" i="9"/>
  <c r="Z316" i="9"/>
  <c r="X316" i="9"/>
  <c r="P316" i="9"/>
  <c r="N316" i="9" s="1"/>
  <c r="O316" i="9"/>
  <c r="AR315" i="9"/>
  <c r="AS315" i="9" s="1"/>
  <c r="AN315" i="9"/>
  <c r="AL315" i="9"/>
  <c r="AI315" i="9"/>
  <c r="Z315" i="9"/>
  <c r="W315" i="9"/>
  <c r="X315" i="9" s="1"/>
  <c r="AA315" i="9" s="1"/>
  <c r="AS314" i="9"/>
  <c r="AR314" i="9"/>
  <c r="AN314" i="9"/>
  <c r="AL314" i="9"/>
  <c r="AJ314" i="9"/>
  <c r="AJ315" i="9" s="1"/>
  <c r="Z314" i="9"/>
  <c r="X314" i="9"/>
  <c r="Q314" i="9"/>
  <c r="AS313" i="9"/>
  <c r="AL313" i="9"/>
  <c r="AK313" i="9"/>
  <c r="AJ313" i="9"/>
  <c r="AB313" i="9"/>
  <c r="AA313" i="9"/>
  <c r="Z313" i="9"/>
  <c r="X313" i="9"/>
  <c r="P313" i="9"/>
  <c r="O313" i="9"/>
  <c r="AR312" i="9"/>
  <c r="AS312" i="9" s="1"/>
  <c r="AN312" i="9"/>
  <c r="AI312" i="9"/>
  <c r="AC312" i="9"/>
  <c r="AL312" i="9" s="1"/>
  <c r="AA312" i="9"/>
  <c r="Z312" i="9"/>
  <c r="X312" i="9"/>
  <c r="W312" i="9"/>
  <c r="J312" i="9"/>
  <c r="I312" i="9"/>
  <c r="AR311" i="9"/>
  <c r="AN311" i="9"/>
  <c r="AL311" i="9"/>
  <c r="AJ311" i="9"/>
  <c r="AD311" i="9"/>
  <c r="AA311" i="9"/>
  <c r="Z311" i="9"/>
  <c r="X311" i="9"/>
  <c r="Q311" i="9"/>
  <c r="J311" i="9"/>
  <c r="J309" i="9" s="1"/>
  <c r="I311" i="9"/>
  <c r="I309" i="9" s="1"/>
  <c r="AS310" i="9"/>
  <c r="AS308" i="9" s="1"/>
  <c r="AL310" i="9"/>
  <c r="AK310" i="9"/>
  <c r="AJ310" i="9"/>
  <c r="AJ308" i="9" s="1"/>
  <c r="AD310" i="9"/>
  <c r="AD308" i="9" s="1"/>
  <c r="AB310" i="9"/>
  <c r="Z310" i="9"/>
  <c r="X310" i="9"/>
  <c r="AA310" i="9" s="1"/>
  <c r="Q310" i="9"/>
  <c r="O310" i="9"/>
  <c r="N310" i="9"/>
  <c r="J310" i="9"/>
  <c r="J308" i="9" s="1"/>
  <c r="F310" i="9"/>
  <c r="E310" i="9"/>
  <c r="E311" i="9" s="1"/>
  <c r="BM309" i="9"/>
  <c r="BL309" i="9"/>
  <c r="BK309" i="9"/>
  <c r="BH309" i="9"/>
  <c r="BG309" i="9"/>
  <c r="BF309" i="9"/>
  <c r="BE309" i="9"/>
  <c r="BD309" i="9"/>
  <c r="BC309" i="9"/>
  <c r="BB309" i="9"/>
  <c r="BA309" i="9"/>
  <c r="AZ309" i="9"/>
  <c r="AY309" i="9"/>
  <c r="AX309" i="9"/>
  <c r="AW309" i="9"/>
  <c r="AV309" i="9"/>
  <c r="AU309" i="9"/>
  <c r="AT309" i="9"/>
  <c r="AO309" i="9"/>
  <c r="AN309" i="9"/>
  <c r="AM309" i="9"/>
  <c r="AI309" i="9"/>
  <c r="AC309" i="9"/>
  <c r="AL309" i="9" s="1"/>
  <c r="W309" i="9"/>
  <c r="U309" i="9"/>
  <c r="T309" i="9"/>
  <c r="BM308" i="9"/>
  <c r="BL308" i="9"/>
  <c r="BK308" i="9"/>
  <c r="BH308" i="9"/>
  <c r="BG308" i="9"/>
  <c r="BF308" i="9"/>
  <c r="BE308" i="9"/>
  <c r="BD308" i="9"/>
  <c r="BC308" i="9"/>
  <c r="BB308" i="9"/>
  <c r="BA308" i="9"/>
  <c r="AZ308" i="9"/>
  <c r="AY308" i="9"/>
  <c r="AX308" i="9"/>
  <c r="AW308" i="9"/>
  <c r="AV308" i="9"/>
  <c r="AU308" i="9"/>
  <c r="AT308" i="9"/>
  <c r="AR308" i="9"/>
  <c r="AO308" i="9"/>
  <c r="AN308" i="9"/>
  <c r="AM308" i="9"/>
  <c r="AL308" i="9"/>
  <c r="AI308" i="9"/>
  <c r="AE308" i="9"/>
  <c r="AC308" i="9"/>
  <c r="Y308" i="9"/>
  <c r="X308" i="9"/>
  <c r="W308" i="9"/>
  <c r="V308" i="9"/>
  <c r="U308" i="9"/>
  <c r="T308" i="9"/>
  <c r="S308" i="9"/>
  <c r="Q308" i="9"/>
  <c r="O308" i="9"/>
  <c r="I308" i="9"/>
  <c r="H308" i="9"/>
  <c r="F308" i="9"/>
  <c r="E308" i="9"/>
  <c r="AR307" i="9"/>
  <c r="AS307" i="9" s="1"/>
  <c r="AN307" i="9"/>
  <c r="AL307" i="9"/>
  <c r="AI307" i="9"/>
  <c r="W307" i="9"/>
  <c r="Q307" i="9"/>
  <c r="AS306" i="9"/>
  <c r="AR306" i="9"/>
  <c r="AN306" i="9"/>
  <c r="AL306" i="9"/>
  <c r="AJ306" i="9"/>
  <c r="AJ307" i="9" s="1"/>
  <c r="AA306" i="9"/>
  <c r="Z306" i="9"/>
  <c r="X306" i="9"/>
  <c r="Q306" i="9"/>
  <c r="BV305" i="9"/>
  <c r="BU305" i="9"/>
  <c r="AS305" i="9"/>
  <c r="AL305" i="9"/>
  <c r="AK305" i="9"/>
  <c r="AJ305" i="9"/>
  <c r="AB305" i="9"/>
  <c r="AA305" i="9"/>
  <c r="Z305" i="9"/>
  <c r="X305" i="9"/>
  <c r="P305" i="9"/>
  <c r="O305" i="9"/>
  <c r="N305" i="9"/>
  <c r="AR304" i="9"/>
  <c r="AS304" i="9" s="1"/>
  <c r="AN304" i="9"/>
  <c r="AL304" i="9"/>
  <c r="AI304" i="9"/>
  <c r="Z304" i="9"/>
  <c r="W304" i="9"/>
  <c r="X304" i="9" s="1"/>
  <c r="AA304" i="9" s="1"/>
  <c r="Q304" i="9"/>
  <c r="AR303" i="9"/>
  <c r="AS303" i="9" s="1"/>
  <c r="AN303" i="9"/>
  <c r="AL303" i="9"/>
  <c r="AJ303" i="9"/>
  <c r="AJ304" i="9" s="1"/>
  <c r="AA303" i="9"/>
  <c r="Z303" i="9"/>
  <c r="X303" i="9"/>
  <c r="Q303" i="9"/>
  <c r="O303" i="9" s="1"/>
  <c r="P303" i="9"/>
  <c r="N303" i="9" s="1"/>
  <c r="BV302" i="9"/>
  <c r="BU302" i="9"/>
  <c r="AS302" i="9"/>
  <c r="AL302" i="9"/>
  <c r="AK302" i="9"/>
  <c r="AJ302" i="9"/>
  <c r="AJ285" i="9" s="1"/>
  <c r="AB302" i="9"/>
  <c r="Z302" i="9"/>
  <c r="X302" i="9"/>
  <c r="AA302" i="9" s="1"/>
  <c r="P302" i="9"/>
  <c r="N302" i="9" s="1"/>
  <c r="O302" i="9"/>
  <c r="AS301" i="9"/>
  <c r="AR301" i="9"/>
  <c r="AN301" i="9"/>
  <c r="AL301" i="9"/>
  <c r="AJ301" i="9"/>
  <c r="AI301" i="9"/>
  <c r="Z301" i="9"/>
  <c r="X301" i="9"/>
  <c r="AA301" i="9" s="1"/>
  <c r="W301" i="9"/>
  <c r="Q301" i="9"/>
  <c r="P301" i="9"/>
  <c r="N301" i="9" s="1"/>
  <c r="O301" i="9"/>
  <c r="AR300" i="9"/>
  <c r="AS300" i="9" s="1"/>
  <c r="AN300" i="9"/>
  <c r="AL300" i="9"/>
  <c r="AJ300" i="9"/>
  <c r="AA300" i="9"/>
  <c r="Z300" i="9"/>
  <c r="Z286" i="9" s="1"/>
  <c r="X300" i="9"/>
  <c r="Q300" i="9"/>
  <c r="P300" i="9"/>
  <c r="N300" i="9" s="1"/>
  <c r="O300" i="9"/>
  <c r="BU299" i="9"/>
  <c r="AS299" i="9"/>
  <c r="AL299" i="9"/>
  <c r="AK299" i="9"/>
  <c r="AJ299" i="9"/>
  <c r="AB299" i="9"/>
  <c r="AA299" i="9"/>
  <c r="Z299" i="9"/>
  <c r="X299" i="9"/>
  <c r="P299" i="9"/>
  <c r="N299" i="9" s="1"/>
  <c r="O299" i="9"/>
  <c r="AR298" i="9"/>
  <c r="AS298" i="9" s="1"/>
  <c r="AN298" i="9"/>
  <c r="AL298" i="9"/>
  <c r="AI298" i="9"/>
  <c r="Z298" i="9"/>
  <c r="W298" i="9"/>
  <c r="X298" i="9" s="1"/>
  <c r="AA298" i="9" s="1"/>
  <c r="AS297" i="9"/>
  <c r="AR297" i="9"/>
  <c r="AN297" i="9"/>
  <c r="AL297" i="9"/>
  <c r="AJ297" i="9"/>
  <c r="AJ298" i="9" s="1"/>
  <c r="Z297" i="9"/>
  <c r="X297" i="9"/>
  <c r="AA297" i="9" s="1"/>
  <c r="Q297" i="9"/>
  <c r="BV296" i="9"/>
  <c r="BU296" i="9"/>
  <c r="AS296" i="9"/>
  <c r="AL296" i="9"/>
  <c r="AK296" i="9"/>
  <c r="AJ296" i="9"/>
  <c r="AB296" i="9"/>
  <c r="Z296" i="9"/>
  <c r="X296" i="9"/>
  <c r="AA296" i="9" s="1"/>
  <c r="P296" i="9"/>
  <c r="O296" i="9"/>
  <c r="N296" i="9"/>
  <c r="AS295" i="9"/>
  <c r="AR295" i="9"/>
  <c r="AN295" i="9"/>
  <c r="AL295" i="9"/>
  <c r="AI295" i="9"/>
  <c r="AA295" i="9"/>
  <c r="Z295" i="9"/>
  <c r="X295" i="9"/>
  <c r="W295" i="9"/>
  <c r="AS294" i="9"/>
  <c r="AR294" i="9"/>
  <c r="AR286" i="9" s="1"/>
  <c r="AN294" i="9"/>
  <c r="AL294" i="9"/>
  <c r="AJ294" i="9"/>
  <c r="AJ295" i="9" s="1"/>
  <c r="AA294" i="9"/>
  <c r="Z294" i="9"/>
  <c r="X294" i="9"/>
  <c r="Q294" i="9"/>
  <c r="P294" i="9" s="1"/>
  <c r="N294" i="9" s="1"/>
  <c r="BU293" i="9"/>
  <c r="AS293" i="9"/>
  <c r="AL293" i="9"/>
  <c r="AK293" i="9"/>
  <c r="AJ293" i="9"/>
  <c r="AB293" i="9"/>
  <c r="AA293" i="9"/>
  <c r="Z293" i="9"/>
  <c r="X293" i="9"/>
  <c r="P293" i="9"/>
  <c r="O293" i="9"/>
  <c r="AR292" i="9"/>
  <c r="AS292" i="9" s="1"/>
  <c r="AN292" i="9"/>
  <c r="AL292" i="9"/>
  <c r="AI292" i="9"/>
  <c r="X292" i="9"/>
  <c r="AA292" i="9" s="1"/>
  <c r="W292" i="9"/>
  <c r="Z292" i="9" s="1"/>
  <c r="Q292" i="9"/>
  <c r="P292" i="9" s="1"/>
  <c r="N292" i="9" s="1"/>
  <c r="AR291" i="9"/>
  <c r="AS291" i="9" s="1"/>
  <c r="AN291" i="9"/>
  <c r="AN286" i="9" s="1"/>
  <c r="AL291" i="9"/>
  <c r="AJ291" i="9"/>
  <c r="AJ292" i="9" s="1"/>
  <c r="Z291" i="9"/>
  <c r="X291" i="9"/>
  <c r="Q291" i="9"/>
  <c r="P291" i="9"/>
  <c r="O291" i="9"/>
  <c r="N291" i="9"/>
  <c r="BV290" i="9"/>
  <c r="BU290" i="9"/>
  <c r="AS290" i="9"/>
  <c r="AL290" i="9"/>
  <c r="AK290" i="9"/>
  <c r="AJ290" i="9"/>
  <c r="AB290" i="9"/>
  <c r="AA290" i="9"/>
  <c r="Z290" i="9"/>
  <c r="X290" i="9"/>
  <c r="P290" i="9"/>
  <c r="N290" i="9" s="1"/>
  <c r="O290" i="9"/>
  <c r="AR289" i="9"/>
  <c r="AS289" i="9" s="1"/>
  <c r="AN289" i="9"/>
  <c r="Z289" i="9"/>
  <c r="X289" i="9"/>
  <c r="AA289" i="9" s="1"/>
  <c r="W289" i="9"/>
  <c r="O289" i="9"/>
  <c r="I289" i="9"/>
  <c r="AS288" i="9"/>
  <c r="AN288" i="9"/>
  <c r="AC288" i="9"/>
  <c r="AA288" i="9"/>
  <c r="Z288" i="9"/>
  <c r="X288" i="9"/>
  <c r="Q288" i="9"/>
  <c r="O288" i="9"/>
  <c r="N288" i="9"/>
  <c r="J288" i="9"/>
  <c r="BU287" i="9"/>
  <c r="AS287" i="9"/>
  <c r="AL287" i="9"/>
  <c r="AK287" i="9"/>
  <c r="AJ287" i="9"/>
  <c r="AD287" i="9"/>
  <c r="AD285" i="9" s="1"/>
  <c r="AB287" i="9"/>
  <c r="Z287" i="9"/>
  <c r="X287" i="9"/>
  <c r="P287" i="9"/>
  <c r="N287" i="9"/>
  <c r="J287" i="9"/>
  <c r="J285" i="9" s="1"/>
  <c r="F287" i="9"/>
  <c r="E287" i="9"/>
  <c r="E288" i="9" s="1"/>
  <c r="BM286" i="9"/>
  <c r="BL286" i="9"/>
  <c r="BK286" i="9"/>
  <c r="BH286" i="9"/>
  <c r="BG286" i="9"/>
  <c r="BF286" i="9"/>
  <c r="BE286" i="9"/>
  <c r="BD286" i="9"/>
  <c r="BC286" i="9"/>
  <c r="BB286" i="9"/>
  <c r="BA286" i="9"/>
  <c r="AZ286" i="9"/>
  <c r="AY286" i="9"/>
  <c r="AX286" i="9"/>
  <c r="AW286" i="9"/>
  <c r="AV286" i="9"/>
  <c r="AU286" i="9"/>
  <c r="AT286" i="9"/>
  <c r="AS286" i="9"/>
  <c r="AO286" i="9"/>
  <c r="AM286" i="9"/>
  <c r="AG286" i="9"/>
  <c r="AF286" i="9"/>
  <c r="W286" i="9"/>
  <c r="U286" i="9"/>
  <c r="T286" i="9"/>
  <c r="I286" i="9"/>
  <c r="BM285" i="9"/>
  <c r="BL285" i="9"/>
  <c r="BK285" i="9"/>
  <c r="BH285" i="9"/>
  <c r="BG285" i="9"/>
  <c r="BF285" i="9"/>
  <c r="BE285" i="9"/>
  <c r="BD285" i="9"/>
  <c r="BC285" i="9"/>
  <c r="BB285" i="9"/>
  <c r="BA285" i="9"/>
  <c r="AZ285" i="9"/>
  <c r="AY285" i="9"/>
  <c r="AX285" i="9"/>
  <c r="AW285" i="9"/>
  <c r="AV285" i="9"/>
  <c r="AU285" i="9"/>
  <c r="AT285" i="9"/>
  <c r="AS285" i="9"/>
  <c r="AR285" i="9"/>
  <c r="AO285" i="9"/>
  <c r="AN285" i="9"/>
  <c r="AM285" i="9"/>
  <c r="AI285" i="9"/>
  <c r="AH285" i="9"/>
  <c r="AG285" i="9"/>
  <c r="AF285" i="9"/>
  <c r="AE285" i="9"/>
  <c r="AC285" i="9"/>
  <c r="AL285" i="9" s="1"/>
  <c r="AB285" i="9"/>
  <c r="Y285" i="9"/>
  <c r="W285" i="9"/>
  <c r="V285" i="9"/>
  <c r="U285" i="9"/>
  <c r="T285" i="9"/>
  <c r="S285" i="9"/>
  <c r="Q285" i="9"/>
  <c r="I285" i="9"/>
  <c r="F285" i="9"/>
  <c r="E285" i="9"/>
  <c r="AL284" i="9"/>
  <c r="AI284" i="9"/>
  <c r="AF284" i="9"/>
  <c r="W284" i="9"/>
  <c r="O284" i="9"/>
  <c r="N284" i="9"/>
  <c r="AS283" i="9"/>
  <c r="AR283" i="9"/>
  <c r="AM283" i="9"/>
  <c r="AL283" i="9"/>
  <c r="AJ283" i="9"/>
  <c r="AJ284" i="9" s="1"/>
  <c r="AG283" i="9"/>
  <c r="AA283" i="9"/>
  <c r="Z283" i="9"/>
  <c r="X283" i="9"/>
  <c r="Q283" i="9"/>
  <c r="Q284" i="9" s="1"/>
  <c r="P284" i="9" s="1"/>
  <c r="P283" i="9"/>
  <c r="N283" i="9" s="1"/>
  <c r="O283" i="9"/>
  <c r="AS282" i="9"/>
  <c r="AL282" i="9"/>
  <c r="AK282" i="9"/>
  <c r="AJ282" i="9"/>
  <c r="AG282" i="9"/>
  <c r="Y282" i="9"/>
  <c r="AB282" i="9" s="1"/>
  <c r="W282" i="9"/>
  <c r="Z282" i="9" s="1"/>
  <c r="P282" i="9"/>
  <c r="N282" i="9" s="1"/>
  <c r="O282" i="9"/>
  <c r="AL281" i="9"/>
  <c r="AJ281" i="9"/>
  <c r="AI281" i="9"/>
  <c r="AF281" i="9"/>
  <c r="AG281" i="9" s="1"/>
  <c r="W281" i="9"/>
  <c r="Q281" i="9"/>
  <c r="AS280" i="9"/>
  <c r="AR280" i="9"/>
  <c r="AM280" i="9"/>
  <c r="AL280" i="9"/>
  <c r="AJ280" i="9"/>
  <c r="AG280" i="9"/>
  <c r="Z280" i="9"/>
  <c r="X280" i="9"/>
  <c r="AA280" i="9" s="1"/>
  <c r="Q280" i="9"/>
  <c r="P280" i="9"/>
  <c r="O280" i="9"/>
  <c r="N280" i="9"/>
  <c r="AS279" i="9"/>
  <c r="AL279" i="9"/>
  <c r="AK279" i="9"/>
  <c r="AJ279" i="9"/>
  <c r="AG279" i="9"/>
  <c r="AA279" i="9"/>
  <c r="Z279" i="9"/>
  <c r="Y279" i="9"/>
  <c r="AB279" i="9" s="1"/>
  <c r="X279" i="9"/>
  <c r="P279" i="9"/>
  <c r="N279" i="9" s="1"/>
  <c r="O279" i="9"/>
  <c r="AR278" i="9"/>
  <c r="AS278" i="9" s="1"/>
  <c r="AM278" i="9"/>
  <c r="AL278" i="9"/>
  <c r="AI278" i="9"/>
  <c r="AG278" i="9"/>
  <c r="AF278" i="9"/>
  <c r="W278" i="9"/>
  <c r="P278" i="9"/>
  <c r="N278" i="9" s="1"/>
  <c r="O278" i="9"/>
  <c r="AR277" i="9"/>
  <c r="AS277" i="9" s="1"/>
  <c r="AM277" i="9"/>
  <c r="AL277" i="9"/>
  <c r="AJ277" i="9"/>
  <c r="AJ278" i="9" s="1"/>
  <c r="AG277" i="9"/>
  <c r="Z277" i="9"/>
  <c r="X277" i="9"/>
  <c r="AA277" i="9" s="1"/>
  <c r="Q277" i="9"/>
  <c r="Q278" i="9" s="1"/>
  <c r="P277" i="9"/>
  <c r="N277" i="9" s="1"/>
  <c r="AS276" i="9"/>
  <c r="AL276" i="9"/>
  <c r="AK276" i="9"/>
  <c r="AJ276" i="9"/>
  <c r="AG276" i="9"/>
  <c r="AB276" i="9"/>
  <c r="Z276" i="9"/>
  <c r="Y276" i="9"/>
  <c r="X276" i="9"/>
  <c r="AA276" i="9" s="1"/>
  <c r="P276" i="9"/>
  <c r="N276" i="9" s="1"/>
  <c r="O276" i="9"/>
  <c r="AM275" i="9"/>
  <c r="AL275" i="9"/>
  <c r="AJ275" i="9"/>
  <c r="AI275" i="9"/>
  <c r="AG275" i="9"/>
  <c r="AF275" i="9"/>
  <c r="AR275" i="9" s="1"/>
  <c r="AS275" i="9" s="1"/>
  <c r="W275" i="9"/>
  <c r="Z275" i="9" s="1"/>
  <c r="Q275" i="9"/>
  <c r="P275" i="9" s="1"/>
  <c r="N275" i="9" s="1"/>
  <c r="AS274" i="9"/>
  <c r="AR274" i="9"/>
  <c r="AM274" i="9"/>
  <c r="AL274" i="9"/>
  <c r="AJ274" i="9"/>
  <c r="AG274" i="9"/>
  <c r="AG263" i="9" s="1"/>
  <c r="AA274" i="9"/>
  <c r="Z274" i="9"/>
  <c r="X274" i="9"/>
  <c r="Q274" i="9"/>
  <c r="P274" i="9"/>
  <c r="O274" i="9"/>
  <c r="N274" i="9"/>
  <c r="AS273" i="9"/>
  <c r="AS262" i="9" s="1"/>
  <c r="AL273" i="9"/>
  <c r="AK273" i="9"/>
  <c r="AJ273" i="9"/>
  <c r="AG273" i="9"/>
  <c r="Z273" i="9"/>
  <c r="Y273" i="9"/>
  <c r="X273" i="9"/>
  <c r="AA273" i="9" s="1"/>
  <c r="P273" i="9"/>
  <c r="N273" i="9" s="1"/>
  <c r="O273" i="9"/>
  <c r="AR272" i="9"/>
  <c r="AS272" i="9" s="1"/>
  <c r="AM272" i="9"/>
  <c r="AL272" i="9"/>
  <c r="AJ272" i="9"/>
  <c r="AI272" i="9"/>
  <c r="AG272" i="9"/>
  <c r="AF272" i="9"/>
  <c r="X272" i="9"/>
  <c r="AA272" i="9" s="1"/>
  <c r="W272" i="9"/>
  <c r="Z272" i="9" s="1"/>
  <c r="Q272" i="9"/>
  <c r="AR271" i="9"/>
  <c r="AS271" i="9" s="1"/>
  <c r="AM271" i="9"/>
  <c r="AL271" i="9"/>
  <c r="AJ271" i="9"/>
  <c r="AG271" i="9"/>
  <c r="AA271" i="9"/>
  <c r="Z271" i="9"/>
  <c r="X271" i="9"/>
  <c r="Q271" i="9"/>
  <c r="P271" i="9"/>
  <c r="N271" i="9" s="1"/>
  <c r="O271" i="9"/>
  <c r="AS270" i="9"/>
  <c r="AL270" i="9"/>
  <c r="AK270" i="9"/>
  <c r="AJ270" i="9"/>
  <c r="AG270" i="9"/>
  <c r="AB270" i="9"/>
  <c r="AA270" i="9"/>
  <c r="Z270" i="9"/>
  <c r="Y270" i="9"/>
  <c r="X270" i="9"/>
  <c r="W270" i="9"/>
  <c r="P270" i="9"/>
  <c r="O270" i="9"/>
  <c r="N270" i="9"/>
  <c r="AS269" i="9"/>
  <c r="AR269" i="9"/>
  <c r="AL269" i="9"/>
  <c r="AI269" i="9"/>
  <c r="AF269" i="9"/>
  <c r="AA269" i="9"/>
  <c r="Z269" i="9"/>
  <c r="W269" i="9"/>
  <c r="X269" i="9" s="1"/>
  <c r="AR268" i="9"/>
  <c r="AS268" i="9" s="1"/>
  <c r="AM268" i="9"/>
  <c r="AL268" i="9"/>
  <c r="AJ268" i="9"/>
  <c r="AJ269" i="9" s="1"/>
  <c r="AG268" i="9"/>
  <c r="Z268" i="9"/>
  <c r="X268" i="9"/>
  <c r="AA268" i="9" s="1"/>
  <c r="Q268" i="9"/>
  <c r="AS267" i="9"/>
  <c r="AL267" i="9"/>
  <c r="AK267" i="9"/>
  <c r="AJ267" i="9"/>
  <c r="AJ262" i="9" s="1"/>
  <c r="AG267" i="9"/>
  <c r="AA267" i="9"/>
  <c r="Z267" i="9"/>
  <c r="Y267" i="9"/>
  <c r="AB267" i="9" s="1"/>
  <c r="X267" i="9"/>
  <c r="P267" i="9"/>
  <c r="P262" i="9" s="1"/>
  <c r="O267" i="9"/>
  <c r="N267" i="9"/>
  <c r="AI266" i="9"/>
  <c r="AF266" i="9"/>
  <c r="AC266" i="9"/>
  <c r="AL266" i="9" s="1"/>
  <c r="W266" i="9"/>
  <c r="Q266" i="9"/>
  <c r="O266" i="9" s="1"/>
  <c r="I266" i="9"/>
  <c r="E266" i="9"/>
  <c r="AR265" i="9"/>
  <c r="AM265" i="9"/>
  <c r="AL265" i="9"/>
  <c r="AI265" i="9"/>
  <c r="AJ265" i="9" s="1"/>
  <c r="AG265" i="9"/>
  <c r="AD265" i="9"/>
  <c r="AD266" i="9" s="1"/>
  <c r="AA265" i="9"/>
  <c r="AA263" i="9" s="1"/>
  <c r="Z265" i="9"/>
  <c r="Z263" i="9" s="1"/>
  <c r="W265" i="9"/>
  <c r="X265" i="9" s="1"/>
  <c r="X263" i="9" s="1"/>
  <c r="Q265" i="9"/>
  <c r="P265" i="9"/>
  <c r="O265" i="9"/>
  <c r="N265" i="9"/>
  <c r="J265" i="9"/>
  <c r="F265" i="9"/>
  <c r="E265" i="9"/>
  <c r="AS264" i="9"/>
  <c r="AL264" i="9"/>
  <c r="AK264" i="9"/>
  <c r="AJ264" i="9"/>
  <c r="AG264" i="9"/>
  <c r="AD264" i="9"/>
  <c r="AD262" i="9" s="1"/>
  <c r="AB264" i="9"/>
  <c r="Z264" i="9"/>
  <c r="Z262" i="9" s="1"/>
  <c r="Y264" i="9"/>
  <c r="X264" i="9"/>
  <c r="AA264" i="9" s="1"/>
  <c r="P264" i="9"/>
  <c r="O264" i="9"/>
  <c r="N264" i="9"/>
  <c r="J264" i="9"/>
  <c r="J262" i="9" s="1"/>
  <c r="F264" i="9"/>
  <c r="BM263" i="9"/>
  <c r="BL263" i="9"/>
  <c r="BK263" i="9"/>
  <c r="BH263" i="9"/>
  <c r="BG263" i="9"/>
  <c r="BF263" i="9"/>
  <c r="BE263" i="9"/>
  <c r="BD263" i="9"/>
  <c r="BC263" i="9"/>
  <c r="BB263" i="9"/>
  <c r="BA263" i="9"/>
  <c r="AZ263" i="9"/>
  <c r="AY263" i="9"/>
  <c r="AX263" i="9"/>
  <c r="AW263" i="9"/>
  <c r="AV263" i="9"/>
  <c r="AU263" i="9"/>
  <c r="AT263" i="9"/>
  <c r="AO263" i="9"/>
  <c r="AN263" i="9"/>
  <c r="AM263" i="9"/>
  <c r="AF263" i="9"/>
  <c r="AD263" i="9"/>
  <c r="AC263" i="9"/>
  <c r="AL263" i="9" s="1"/>
  <c r="U263" i="9"/>
  <c r="T263" i="9"/>
  <c r="Q263" i="9"/>
  <c r="I263" i="9"/>
  <c r="E263" i="9"/>
  <c r="BM262" i="9"/>
  <c r="BL262" i="9"/>
  <c r="BK262" i="9"/>
  <c r="BH262" i="9"/>
  <c r="BG262" i="9"/>
  <c r="BF262" i="9"/>
  <c r="BE262" i="9"/>
  <c r="BD262" i="9"/>
  <c r="BC262" i="9"/>
  <c r="BB262" i="9"/>
  <c r="BA262" i="9"/>
  <c r="AZ262" i="9"/>
  <c r="AY262" i="9"/>
  <c r="AX262" i="9"/>
  <c r="AW262" i="9"/>
  <c r="AV262" i="9"/>
  <c r="AU262" i="9"/>
  <c r="AT262" i="9"/>
  <c r="AR262" i="9"/>
  <c r="AO262" i="9"/>
  <c r="AN262" i="9"/>
  <c r="AM262" i="9"/>
  <c r="AK262" i="9"/>
  <c r="AI262" i="9"/>
  <c r="AH262" i="9"/>
  <c r="AF262" i="9"/>
  <c r="AE262" i="9"/>
  <c r="AC262" i="9"/>
  <c r="AL262" i="9" s="1"/>
  <c r="W262" i="9"/>
  <c r="V262" i="9"/>
  <c r="U262" i="9"/>
  <c r="T262" i="9"/>
  <c r="S262" i="9"/>
  <c r="Q262" i="9"/>
  <c r="I262" i="9"/>
  <c r="H262" i="9"/>
  <c r="F262" i="9"/>
  <c r="E262" i="9"/>
  <c r="AM261" i="9"/>
  <c r="AL261" i="9"/>
  <c r="AI261" i="9"/>
  <c r="AG261" i="9"/>
  <c r="AF261" i="9"/>
  <c r="AR261" i="9" s="1"/>
  <c r="AS261" i="9" s="1"/>
  <c r="W261" i="9"/>
  <c r="Z261" i="9" s="1"/>
  <c r="Q261" i="9"/>
  <c r="AS260" i="9"/>
  <c r="AR260" i="9"/>
  <c r="AM260" i="9"/>
  <c r="AL260" i="9"/>
  <c r="AJ260" i="9"/>
  <c r="AJ261" i="9" s="1"/>
  <c r="AG260" i="9"/>
  <c r="AA260" i="9"/>
  <c r="Z260" i="9"/>
  <c r="X260" i="9"/>
  <c r="Q260" i="9"/>
  <c r="P260" i="9"/>
  <c r="O260" i="9"/>
  <c r="N260" i="9"/>
  <c r="AS259" i="9"/>
  <c r="AS245" i="9" s="1"/>
  <c r="AL259" i="9"/>
  <c r="AK259" i="9"/>
  <c r="AJ259" i="9"/>
  <c r="AG259" i="9"/>
  <c r="Z259" i="9"/>
  <c r="Y259" i="9"/>
  <c r="X259" i="9"/>
  <c r="AA259" i="9" s="1"/>
  <c r="P259" i="9"/>
  <c r="N259" i="9" s="1"/>
  <c r="O259" i="9"/>
  <c r="AR258" i="9"/>
  <c r="AS258" i="9" s="1"/>
  <c r="AM258" i="9"/>
  <c r="AL258" i="9"/>
  <c r="AJ258" i="9"/>
  <c r="AI258" i="9"/>
  <c r="AG258" i="9"/>
  <c r="AF258" i="9"/>
  <c r="W258" i="9"/>
  <c r="Z258" i="9" s="1"/>
  <c r="Q258" i="9"/>
  <c r="AR257" i="9"/>
  <c r="AS257" i="9" s="1"/>
  <c r="AM257" i="9"/>
  <c r="AL257" i="9"/>
  <c r="AJ257" i="9"/>
  <c r="AG257" i="9"/>
  <c r="AA257" i="9"/>
  <c r="Z257" i="9"/>
  <c r="X257" i="9"/>
  <c r="Q257" i="9"/>
  <c r="P257" i="9"/>
  <c r="N257" i="9" s="1"/>
  <c r="O257" i="9"/>
  <c r="AS256" i="9"/>
  <c r="AL256" i="9"/>
  <c r="AK256" i="9"/>
  <c r="AJ256" i="9"/>
  <c r="AG256" i="9"/>
  <c r="AB256" i="9"/>
  <c r="AA256" i="9"/>
  <c r="Z256" i="9"/>
  <c r="Y256" i="9"/>
  <c r="X256" i="9"/>
  <c r="P256" i="9"/>
  <c r="O256" i="9"/>
  <c r="N256" i="9"/>
  <c r="AS255" i="9"/>
  <c r="AR255" i="9"/>
  <c r="AM255" i="9"/>
  <c r="AL255" i="9"/>
  <c r="AI255" i="9"/>
  <c r="AF255" i="9"/>
  <c r="AG255" i="9" s="1"/>
  <c r="Z255" i="9"/>
  <c r="X255" i="9"/>
  <c r="AA255" i="9" s="1"/>
  <c r="W255" i="9"/>
  <c r="AR254" i="9"/>
  <c r="AM254" i="9"/>
  <c r="AL254" i="9"/>
  <c r="AJ254" i="9"/>
  <c r="AJ255" i="9" s="1"/>
  <c r="AG254" i="9"/>
  <c r="Z254" i="9"/>
  <c r="X254" i="9"/>
  <c r="AA254" i="9" s="1"/>
  <c r="Q254" i="9"/>
  <c r="P254" i="9"/>
  <c r="N254" i="9" s="1"/>
  <c r="AS253" i="9"/>
  <c r="AL253" i="9"/>
  <c r="AK253" i="9"/>
  <c r="AJ253" i="9"/>
  <c r="AG253" i="9"/>
  <c r="AB253" i="9"/>
  <c r="Z253" i="9"/>
  <c r="Y253" i="9"/>
  <c r="X253" i="9"/>
  <c r="AA253" i="9" s="1"/>
  <c r="P253" i="9"/>
  <c r="O253" i="9"/>
  <c r="N253" i="9"/>
  <c r="AL252" i="9"/>
  <c r="AI252" i="9"/>
  <c r="AG252" i="9"/>
  <c r="AF252" i="9"/>
  <c r="AA252" i="9"/>
  <c r="Z252" i="9"/>
  <c r="X252" i="9"/>
  <c r="W252" i="9"/>
  <c r="Q252" i="9"/>
  <c r="P252" i="9"/>
  <c r="O252" i="9"/>
  <c r="N252" i="9"/>
  <c r="AS251" i="9"/>
  <c r="AR251" i="9"/>
  <c r="AM251" i="9"/>
  <c r="AL251" i="9"/>
  <c r="AJ251" i="9"/>
  <c r="AJ252" i="9" s="1"/>
  <c r="AG251" i="9"/>
  <c r="AA251" i="9"/>
  <c r="Z251" i="9"/>
  <c r="X251" i="9"/>
  <c r="Q251" i="9"/>
  <c r="O251" i="9" s="1"/>
  <c r="P251" i="9"/>
  <c r="N251" i="9" s="1"/>
  <c r="AS250" i="9"/>
  <c r="AL250" i="9"/>
  <c r="AK250" i="9"/>
  <c r="AJ250" i="9"/>
  <c r="AG250" i="9"/>
  <c r="AB250" i="9"/>
  <c r="Y250" i="9"/>
  <c r="W250" i="9"/>
  <c r="P250" i="9"/>
  <c r="N250" i="9" s="1"/>
  <c r="O250" i="9"/>
  <c r="AL249" i="9"/>
  <c r="AI249" i="9"/>
  <c r="AF249" i="9"/>
  <c r="AG249" i="9" s="1"/>
  <c r="AC249" i="9"/>
  <c r="Z249" i="9"/>
  <c r="X249" i="9"/>
  <c r="AA249" i="9" s="1"/>
  <c r="W249" i="9"/>
  <c r="J249" i="9"/>
  <c r="I249" i="9"/>
  <c r="F249" i="9"/>
  <c r="E249" i="9"/>
  <c r="AR248" i="9"/>
  <c r="AS248" i="9" s="1"/>
  <c r="AM248" i="9"/>
  <c r="AL248" i="9"/>
  <c r="AI248" i="9"/>
  <c r="AG248" i="9"/>
  <c r="AD248" i="9"/>
  <c r="AD249" i="9" s="1"/>
  <c r="Z248" i="9"/>
  <c r="Z246" i="9" s="1"/>
  <c r="W248" i="9"/>
  <c r="X248" i="9" s="1"/>
  <c r="Q248" i="9"/>
  <c r="Q249" i="9" s="1"/>
  <c r="P248" i="9"/>
  <c r="O248" i="9"/>
  <c r="J248" i="9"/>
  <c r="F248" i="9"/>
  <c r="E248" i="9"/>
  <c r="AS247" i="9"/>
  <c r="AL247" i="9"/>
  <c r="AK247" i="9"/>
  <c r="AK245" i="9" s="1"/>
  <c r="AJ247" i="9"/>
  <c r="AG247" i="9"/>
  <c r="AD247" i="9"/>
  <c r="AB247" i="9"/>
  <c r="Z247" i="9"/>
  <c r="Y247" i="9"/>
  <c r="X247" i="9"/>
  <c r="P247" i="9"/>
  <c r="O247" i="9"/>
  <c r="O245" i="9" s="1"/>
  <c r="J247" i="9"/>
  <c r="F247" i="9"/>
  <c r="BM246" i="9"/>
  <c r="BL246" i="9"/>
  <c r="BK246" i="9"/>
  <c r="BH246" i="9"/>
  <c r="BG246" i="9"/>
  <c r="BF246" i="9"/>
  <c r="BE246" i="9"/>
  <c r="BD246" i="9"/>
  <c r="BC246" i="9"/>
  <c r="BB246" i="9"/>
  <c r="BA246" i="9"/>
  <c r="AZ246" i="9"/>
  <c r="AY246" i="9"/>
  <c r="AX246" i="9"/>
  <c r="AW246" i="9"/>
  <c r="AV246" i="9"/>
  <c r="AU246" i="9"/>
  <c r="AT246" i="9"/>
  <c r="AO246" i="9"/>
  <c r="AN246" i="9"/>
  <c r="AF246" i="9"/>
  <c r="AD246" i="9"/>
  <c r="AC246" i="9"/>
  <c r="AL246" i="9" s="1"/>
  <c r="W246" i="9"/>
  <c r="U246" i="9"/>
  <c r="T246" i="9"/>
  <c r="Q246" i="9"/>
  <c r="J246" i="9"/>
  <c r="I246" i="9"/>
  <c r="F246" i="9"/>
  <c r="E246" i="9"/>
  <c r="BM245" i="9"/>
  <c r="BL245" i="9"/>
  <c r="BK245" i="9"/>
  <c r="BH245" i="9"/>
  <c r="BG245" i="9"/>
  <c r="BF245" i="9"/>
  <c r="BE245" i="9"/>
  <c r="BD245" i="9"/>
  <c r="BC245" i="9"/>
  <c r="BB245" i="9"/>
  <c r="BA245" i="9"/>
  <c r="AZ245" i="9"/>
  <c r="AY245" i="9"/>
  <c r="AX245" i="9"/>
  <c r="AW245" i="9"/>
  <c r="AV245" i="9"/>
  <c r="AU245" i="9"/>
  <c r="AT245" i="9"/>
  <c r="AR245" i="9"/>
  <c r="AO245" i="9"/>
  <c r="AN245" i="9"/>
  <c r="AM245" i="9"/>
  <c r="AI245" i="9"/>
  <c r="AH245" i="9"/>
  <c r="AF245" i="9"/>
  <c r="AE245" i="9"/>
  <c r="AD245" i="9"/>
  <c r="AC245" i="9"/>
  <c r="AL245" i="9" s="1"/>
  <c r="V245" i="9"/>
  <c r="U245" i="9"/>
  <c r="T245" i="9"/>
  <c r="S245" i="9"/>
  <c r="Q245" i="9"/>
  <c r="J245" i="9"/>
  <c r="I245" i="9"/>
  <c r="H245" i="9"/>
  <c r="F245" i="9"/>
  <c r="E245" i="9"/>
  <c r="AR244" i="9"/>
  <c r="AS244" i="9" s="1"/>
  <c r="AN244" i="9"/>
  <c r="AL244" i="9"/>
  <c r="AJ244" i="9"/>
  <c r="AG244" i="9"/>
  <c r="AF244" i="9"/>
  <c r="W244" i="9"/>
  <c r="Q244" i="9"/>
  <c r="AR243" i="9"/>
  <c r="AS243" i="9" s="1"/>
  <c r="AN243" i="9"/>
  <c r="AN235" i="9" s="1"/>
  <c r="AL243" i="9"/>
  <c r="AJ243" i="9"/>
  <c r="AI243" i="9"/>
  <c r="AI244" i="9" s="1"/>
  <c r="AG243" i="9"/>
  <c r="Z243" i="9"/>
  <c r="X243" i="9"/>
  <c r="AA243" i="9" s="1"/>
  <c r="Q243" i="9"/>
  <c r="P243" i="9" s="1"/>
  <c r="N243" i="9" s="1"/>
  <c r="O243" i="9"/>
  <c r="AS242" i="9"/>
  <c r="AL242" i="9"/>
  <c r="AK242" i="9"/>
  <c r="AI242" i="9"/>
  <c r="AJ242" i="9" s="1"/>
  <c r="AG242" i="9"/>
  <c r="AG234" i="9" s="1"/>
  <c r="AB242" i="9"/>
  <c r="AA242" i="9"/>
  <c r="Z242" i="9"/>
  <c r="X242" i="9"/>
  <c r="P242" i="9"/>
  <c r="O242" i="9"/>
  <c r="N242" i="9"/>
  <c r="AR241" i="9"/>
  <c r="AS241" i="9" s="1"/>
  <c r="AF241" i="9"/>
  <c r="AD241" i="9"/>
  <c r="AC241" i="9"/>
  <c r="AL241" i="9" s="1"/>
  <c r="Z241" i="9"/>
  <c r="W241" i="9"/>
  <c r="X241" i="9" s="1"/>
  <c r="AA241" i="9" s="1"/>
  <c r="Q241" i="9"/>
  <c r="P241" i="9"/>
  <c r="N241" i="9" s="1"/>
  <c r="O241" i="9"/>
  <c r="AR240" i="9"/>
  <c r="AS240" i="9" s="1"/>
  <c r="AM240" i="9"/>
  <c r="AL240" i="9"/>
  <c r="AI240" i="9"/>
  <c r="AG240" i="9"/>
  <c r="AG235" i="9" s="1"/>
  <c r="AD240" i="9"/>
  <c r="AA240" i="9"/>
  <c r="Z240" i="9"/>
  <c r="X240" i="9"/>
  <c r="Q240" i="9"/>
  <c r="P240" i="9"/>
  <c r="O240" i="9"/>
  <c r="N240" i="9"/>
  <c r="AS239" i="9"/>
  <c r="AL239" i="9"/>
  <c r="AK239" i="9"/>
  <c r="AI239" i="9"/>
  <c r="AJ239" i="9" s="1"/>
  <c r="AG239" i="9"/>
  <c r="AB239" i="9"/>
  <c r="AA239" i="9"/>
  <c r="Z239" i="9"/>
  <c r="X239" i="9"/>
  <c r="P239" i="9"/>
  <c r="N239" i="9" s="1"/>
  <c r="N234" i="9" s="1"/>
  <c r="O239" i="9"/>
  <c r="AR238" i="9"/>
  <c r="AS238" i="9" s="1"/>
  <c r="AM238" i="9"/>
  <c r="AF238" i="9"/>
  <c r="AG238" i="9" s="1"/>
  <c r="AC238" i="9"/>
  <c r="AL238" i="9" s="1"/>
  <c r="AA238" i="9"/>
  <c r="Z238" i="9"/>
  <c r="W238" i="9"/>
  <c r="X238" i="9" s="1"/>
  <c r="J238" i="9"/>
  <c r="I238" i="9"/>
  <c r="E238" i="9"/>
  <c r="AR237" i="9"/>
  <c r="AS237" i="9" s="1"/>
  <c r="AM237" i="9"/>
  <c r="AL237" i="9"/>
  <c r="AI237" i="9"/>
  <c r="AG237" i="9"/>
  <c r="AD237" i="9"/>
  <c r="W237" i="9"/>
  <c r="Q237" i="9"/>
  <c r="P237" i="9"/>
  <c r="N237" i="9"/>
  <c r="N235" i="9" s="1"/>
  <c r="J237" i="9"/>
  <c r="E237" i="9"/>
  <c r="E235" i="9" s="1"/>
  <c r="AS236" i="9"/>
  <c r="AL236" i="9"/>
  <c r="AK236" i="9"/>
  <c r="AK234" i="9" s="1"/>
  <c r="AI236" i="9"/>
  <c r="AG236" i="9"/>
  <c r="AD236" i="9"/>
  <c r="AD234" i="9" s="1"/>
  <c r="Z236" i="9"/>
  <c r="Y236" i="9"/>
  <c r="AB236" i="9" s="1"/>
  <c r="W236" i="9"/>
  <c r="X236" i="9" s="1"/>
  <c r="X234" i="9" s="1"/>
  <c r="P236" i="9"/>
  <c r="O236" i="9"/>
  <c r="N236" i="9"/>
  <c r="J236" i="9"/>
  <c r="J234" i="9" s="1"/>
  <c r="F236" i="9"/>
  <c r="F234" i="9" s="1"/>
  <c r="BM235" i="9"/>
  <c r="BL235" i="9"/>
  <c r="BK235" i="9"/>
  <c r="BH235" i="9"/>
  <c r="BG235" i="9"/>
  <c r="BF235" i="9"/>
  <c r="BE235" i="9"/>
  <c r="BD235" i="9"/>
  <c r="BC235" i="9"/>
  <c r="BB235" i="9"/>
  <c r="BA235" i="9"/>
  <c r="AZ235" i="9"/>
  <c r="AY235" i="9"/>
  <c r="AX235" i="9"/>
  <c r="AW235" i="9"/>
  <c r="AV235" i="9"/>
  <c r="AU235" i="9"/>
  <c r="AT235" i="9"/>
  <c r="AO235" i="9"/>
  <c r="AM235" i="9"/>
  <c r="AL235" i="9"/>
  <c r="AF235" i="9"/>
  <c r="AC235" i="9"/>
  <c r="U235" i="9"/>
  <c r="T235" i="9"/>
  <c r="J235" i="9"/>
  <c r="I235" i="9"/>
  <c r="BM234" i="9"/>
  <c r="BL234" i="9"/>
  <c r="BK234" i="9"/>
  <c r="BH234" i="9"/>
  <c r="BG234" i="9"/>
  <c r="BF234" i="9"/>
  <c r="BE234" i="9"/>
  <c r="BD234" i="9"/>
  <c r="BC234" i="9"/>
  <c r="BB234" i="9"/>
  <c r="BA234" i="9"/>
  <c r="AZ234" i="9"/>
  <c r="AY234" i="9"/>
  <c r="AX234" i="9"/>
  <c r="AW234" i="9"/>
  <c r="AV234" i="9"/>
  <c r="AU234" i="9"/>
  <c r="AT234" i="9"/>
  <c r="AS234" i="9"/>
  <c r="AR234" i="9"/>
  <c r="AO234" i="9"/>
  <c r="AN234" i="9"/>
  <c r="AM234" i="9"/>
  <c r="AH234" i="9"/>
  <c r="AF234" i="9"/>
  <c r="AE234" i="9"/>
  <c r="AC234" i="9"/>
  <c r="AL234" i="9" s="1"/>
  <c r="Y234" i="9"/>
  <c r="W234" i="9"/>
  <c r="V234" i="9"/>
  <c r="U234" i="9"/>
  <c r="T234" i="9"/>
  <c r="S234" i="9"/>
  <c r="P234" i="9"/>
  <c r="O234" i="9"/>
  <c r="I234" i="9"/>
  <c r="H234" i="9"/>
  <c r="E234" i="9"/>
  <c r="AR233" i="9"/>
  <c r="AS233" i="9" s="1"/>
  <c r="AI233" i="9"/>
  <c r="AF233" i="9"/>
  <c r="AD233" i="9"/>
  <c r="AC233" i="9"/>
  <c r="AL233" i="9" s="1"/>
  <c r="Z233" i="9"/>
  <c r="W233" i="9"/>
  <c r="X233" i="9" s="1"/>
  <c r="AA233" i="9" s="1"/>
  <c r="Q233" i="9"/>
  <c r="P233" i="9"/>
  <c r="N233" i="9" s="1"/>
  <c r="O233" i="9"/>
  <c r="AR232" i="9"/>
  <c r="AS232" i="9" s="1"/>
  <c r="AM232" i="9"/>
  <c r="AL232" i="9"/>
  <c r="AJ232" i="9"/>
  <c r="AJ233" i="9" s="1"/>
  <c r="AG232" i="9"/>
  <c r="AD232" i="9"/>
  <c r="Z232" i="9"/>
  <c r="X232" i="9"/>
  <c r="AA232" i="9" s="1"/>
  <c r="W232" i="9"/>
  <c r="Q232" i="9"/>
  <c r="P232" i="9"/>
  <c r="O232" i="9"/>
  <c r="N232" i="9"/>
  <c r="AS231" i="9"/>
  <c r="AL231" i="9"/>
  <c r="AK231" i="9"/>
  <c r="AJ231" i="9"/>
  <c r="AG231" i="9"/>
  <c r="Z231" i="9"/>
  <c r="Y231" i="9"/>
  <c r="AB231" i="9" s="1"/>
  <c r="W231" i="9"/>
  <c r="X231" i="9" s="1"/>
  <c r="AA231" i="9" s="1"/>
  <c r="P231" i="9"/>
  <c r="O231" i="9"/>
  <c r="N231" i="9"/>
  <c r="AS230" i="9"/>
  <c r="AR230" i="9"/>
  <c r="AM230" i="9"/>
  <c r="AJ230" i="9"/>
  <c r="AI230" i="9"/>
  <c r="AF230" i="9"/>
  <c r="AG230" i="9" s="1"/>
  <c r="AD230" i="9"/>
  <c r="AC230" i="9"/>
  <c r="AL230" i="9" s="1"/>
  <c r="Q230" i="9"/>
  <c r="P230" i="9"/>
  <c r="O230" i="9"/>
  <c r="N230" i="9"/>
  <c r="AS229" i="9"/>
  <c r="AS224" i="9" s="1"/>
  <c r="AR229" i="9"/>
  <c r="AM229" i="9"/>
  <c r="AL229" i="9"/>
  <c r="AJ229" i="9"/>
  <c r="AG229" i="9"/>
  <c r="AD229" i="9"/>
  <c r="AD224" i="9" s="1"/>
  <c r="W229" i="9"/>
  <c r="Q229" i="9"/>
  <c r="P229" i="9"/>
  <c r="O229" i="9"/>
  <c r="N229" i="9"/>
  <c r="AS228" i="9"/>
  <c r="AL228" i="9"/>
  <c r="AK228" i="9"/>
  <c r="AJ228" i="9"/>
  <c r="AJ223" i="9" s="1"/>
  <c r="AG228" i="9"/>
  <c r="Z228" i="9"/>
  <c r="Y228" i="9"/>
  <c r="X228" i="9"/>
  <c r="AA228" i="9" s="1"/>
  <c r="W228" i="9"/>
  <c r="P228" i="9"/>
  <c r="N228" i="9" s="1"/>
  <c r="O228" i="9"/>
  <c r="AR227" i="9"/>
  <c r="AS227" i="9" s="1"/>
  <c r="AM227" i="9"/>
  <c r="AL227" i="9"/>
  <c r="AI227" i="9"/>
  <c r="AF227" i="9"/>
  <c r="AG227" i="9" s="1"/>
  <c r="AD227" i="9"/>
  <c r="AC227" i="9"/>
  <c r="AA227" i="9"/>
  <c r="Z227" i="9"/>
  <c r="W227" i="9"/>
  <c r="X227" i="9" s="1"/>
  <c r="I227" i="9"/>
  <c r="AR226" i="9"/>
  <c r="AS226" i="9" s="1"/>
  <c r="AM226" i="9"/>
  <c r="AL226" i="9"/>
  <c r="AJ226" i="9"/>
  <c r="AJ227" i="9" s="1"/>
  <c r="AG226" i="9"/>
  <c r="AD226" i="9"/>
  <c r="W226" i="9"/>
  <c r="Z226" i="9" s="1"/>
  <c r="Q226" i="9"/>
  <c r="P226" i="9"/>
  <c r="O226" i="9"/>
  <c r="O224" i="9" s="1"/>
  <c r="J226" i="9"/>
  <c r="I226" i="9"/>
  <c r="AS225" i="9"/>
  <c r="AS223" i="9" s="1"/>
  <c r="AL225" i="9"/>
  <c r="AK225" i="9"/>
  <c r="AJ225" i="9"/>
  <c r="AG225" i="9"/>
  <c r="AG223" i="9" s="1"/>
  <c r="AD225" i="9"/>
  <c r="Z225" i="9"/>
  <c r="Y225" i="9"/>
  <c r="AB225" i="9" s="1"/>
  <c r="X225" i="9"/>
  <c r="W225" i="9"/>
  <c r="P225" i="9"/>
  <c r="N225" i="9" s="1"/>
  <c r="O225" i="9"/>
  <c r="J225" i="9"/>
  <c r="J223" i="9" s="1"/>
  <c r="F225" i="9"/>
  <c r="F223" i="9" s="1"/>
  <c r="E225" i="9"/>
  <c r="E226" i="9" s="1"/>
  <c r="BM224" i="9"/>
  <c r="BL224" i="9"/>
  <c r="BK224" i="9"/>
  <c r="BH224" i="9"/>
  <c r="BG224" i="9"/>
  <c r="BF224" i="9"/>
  <c r="BE224" i="9"/>
  <c r="BD224" i="9"/>
  <c r="BC224" i="9"/>
  <c r="BB224" i="9"/>
  <c r="BA224" i="9"/>
  <c r="AZ224" i="9"/>
  <c r="AY224" i="9"/>
  <c r="AX224" i="9"/>
  <c r="AW224" i="9"/>
  <c r="AV224" i="9"/>
  <c r="AU224" i="9"/>
  <c r="AT224" i="9"/>
  <c r="AO224" i="9"/>
  <c r="AN224" i="9"/>
  <c r="AM224" i="9"/>
  <c r="AL224" i="9"/>
  <c r="AJ224" i="9"/>
  <c r="AI224" i="9"/>
  <c r="AG224" i="9"/>
  <c r="AF224" i="9"/>
  <c r="AC224" i="9"/>
  <c r="U224" i="9"/>
  <c r="T224" i="9"/>
  <c r="I224" i="9"/>
  <c r="BM223" i="9"/>
  <c r="BL223" i="9"/>
  <c r="BK223" i="9"/>
  <c r="BH223" i="9"/>
  <c r="BG223" i="9"/>
  <c r="BF223" i="9"/>
  <c r="BE223" i="9"/>
  <c r="BD223" i="9"/>
  <c r="BC223" i="9"/>
  <c r="BB223" i="9"/>
  <c r="BA223" i="9"/>
  <c r="AZ223" i="9"/>
  <c r="AY223" i="9"/>
  <c r="AX223" i="9"/>
  <c r="AW223" i="9"/>
  <c r="AV223" i="9"/>
  <c r="AU223" i="9"/>
  <c r="AT223" i="9"/>
  <c r="AR223" i="9"/>
  <c r="AO223" i="9"/>
  <c r="AN223" i="9"/>
  <c r="AM223" i="9"/>
  <c r="AK223" i="9"/>
  <c r="AI223" i="9"/>
  <c r="AH223" i="9"/>
  <c r="AF223" i="9"/>
  <c r="AE223" i="9"/>
  <c r="AD223" i="9"/>
  <c r="AC223" i="9"/>
  <c r="AL223" i="9" s="1"/>
  <c r="W223" i="9"/>
  <c r="V223" i="9"/>
  <c r="U223" i="9"/>
  <c r="T223" i="9"/>
  <c r="S223" i="9"/>
  <c r="Q223" i="9"/>
  <c r="P223" i="9"/>
  <c r="O223" i="9"/>
  <c r="N223" i="9"/>
  <c r="I223" i="9"/>
  <c r="H223" i="9"/>
  <c r="E223" i="9"/>
  <c r="AL222" i="9"/>
  <c r="AF222" i="9"/>
  <c r="AA222" i="9"/>
  <c r="Z222" i="9"/>
  <c r="X222" i="9"/>
  <c r="W222" i="9"/>
  <c r="Q222" i="9"/>
  <c r="O222" i="9" s="1"/>
  <c r="P222" i="9"/>
  <c r="N222" i="9"/>
  <c r="AR221" i="9"/>
  <c r="AS221" i="9" s="1"/>
  <c r="AN221" i="9"/>
  <c r="AL221" i="9"/>
  <c r="AI221" i="9"/>
  <c r="AG221" i="9"/>
  <c r="AA221" i="9"/>
  <c r="Z221" i="9"/>
  <c r="X221" i="9"/>
  <c r="Q221" i="9"/>
  <c r="P221" i="9" s="1"/>
  <c r="O221" i="9"/>
  <c r="N221" i="9"/>
  <c r="AS220" i="9"/>
  <c r="AL220" i="9"/>
  <c r="AK220" i="9"/>
  <c r="AI220" i="9"/>
  <c r="AJ220" i="9" s="1"/>
  <c r="AG220" i="9"/>
  <c r="AB220" i="9"/>
  <c r="AA220" i="9"/>
  <c r="Z220" i="9"/>
  <c r="X220" i="9"/>
  <c r="P220" i="9"/>
  <c r="N220" i="9" s="1"/>
  <c r="O220" i="9"/>
  <c r="AN219" i="9"/>
  <c r="AL219" i="9"/>
  <c r="AG219" i="9"/>
  <c r="AF219" i="9"/>
  <c r="AR219" i="9" s="1"/>
  <c r="AS219" i="9" s="1"/>
  <c r="W219" i="9"/>
  <c r="Q219" i="9"/>
  <c r="O219" i="9" s="1"/>
  <c r="P219" i="9"/>
  <c r="N219" i="9"/>
  <c r="AR218" i="9"/>
  <c r="AS218" i="9" s="1"/>
  <c r="AN218" i="9"/>
  <c r="AL218" i="9"/>
  <c r="AI218" i="9"/>
  <c r="AG218" i="9"/>
  <c r="AA218" i="9"/>
  <c r="Z218" i="9"/>
  <c r="X218" i="9"/>
  <c r="Q218" i="9"/>
  <c r="P218" i="9" s="1"/>
  <c r="N218" i="9" s="1"/>
  <c r="O218" i="9"/>
  <c r="AS217" i="9"/>
  <c r="AL217" i="9"/>
  <c r="AK217" i="9"/>
  <c r="AI217" i="9"/>
  <c r="AJ217" i="9" s="1"/>
  <c r="AG217" i="9"/>
  <c r="AB217" i="9"/>
  <c r="AA217" i="9"/>
  <c r="Z217" i="9"/>
  <c r="X217" i="9"/>
  <c r="P217" i="9"/>
  <c r="O217" i="9"/>
  <c r="N217" i="9"/>
  <c r="AR216" i="9"/>
  <c r="AS216" i="9" s="1"/>
  <c r="AM216" i="9"/>
  <c r="AI216" i="9"/>
  <c r="AF216" i="9"/>
  <c r="AG216" i="9" s="1"/>
  <c r="AC216" i="9"/>
  <c r="AL216" i="9" s="1"/>
  <c r="AA216" i="9"/>
  <c r="Z216" i="9"/>
  <c r="Q216" i="9"/>
  <c r="AS215" i="9"/>
  <c r="AR215" i="9"/>
  <c r="AM215" i="9"/>
  <c r="AL215" i="9"/>
  <c r="AJ215" i="9"/>
  <c r="AJ216" i="9" s="1"/>
  <c r="AG215" i="9"/>
  <c r="AD215" i="9"/>
  <c r="AD216" i="9" s="1"/>
  <c r="Z215" i="9"/>
  <c r="X215" i="9"/>
  <c r="AA215" i="9" s="1"/>
  <c r="W215" i="9"/>
  <c r="W216" i="9" s="1"/>
  <c r="X216" i="9" s="1"/>
  <c r="Q215" i="9"/>
  <c r="O215" i="9" s="1"/>
  <c r="P215" i="9"/>
  <c r="N215" i="9" s="1"/>
  <c r="AS214" i="9"/>
  <c r="AL214" i="9"/>
  <c r="AK214" i="9"/>
  <c r="AJ214" i="9"/>
  <c r="AG214" i="9"/>
  <c r="AB214" i="9"/>
  <c r="Y214" i="9"/>
  <c r="W214" i="9"/>
  <c r="Z214" i="9" s="1"/>
  <c r="P214" i="9"/>
  <c r="N214" i="9" s="1"/>
  <c r="O214" i="9"/>
  <c r="AL213" i="9"/>
  <c r="AI213" i="9"/>
  <c r="AG213" i="9"/>
  <c r="AF213" i="9"/>
  <c r="AM213" i="9" s="1"/>
  <c r="AC213" i="9"/>
  <c r="W213" i="9"/>
  <c r="Z213" i="9" s="1"/>
  <c r="Q213" i="9"/>
  <c r="O213" i="9" s="1"/>
  <c r="P213" i="9"/>
  <c r="N213" i="9" s="1"/>
  <c r="F213" i="9"/>
  <c r="AR212" i="9"/>
  <c r="AR213" i="9" s="1"/>
  <c r="AS213" i="9" s="1"/>
  <c r="AM212" i="9"/>
  <c r="AL212" i="9"/>
  <c r="AI212" i="9"/>
  <c r="AJ212" i="9" s="1"/>
  <c r="AJ213" i="9" s="1"/>
  <c r="AG212" i="9"/>
  <c r="AD212" i="9"/>
  <c r="AD213" i="9" s="1"/>
  <c r="W212" i="9"/>
  <c r="X212" i="9" s="1"/>
  <c r="X213" i="9" s="1"/>
  <c r="AA213" i="9" s="1"/>
  <c r="Q212" i="9"/>
  <c r="O212" i="9" s="1"/>
  <c r="P212" i="9"/>
  <c r="N212" i="9"/>
  <c r="J212" i="9"/>
  <c r="J213" i="9" s="1"/>
  <c r="F212" i="9"/>
  <c r="AL211" i="9"/>
  <c r="AK211" i="9"/>
  <c r="AJ211" i="9"/>
  <c r="AG211" i="9"/>
  <c r="AB211" i="9"/>
  <c r="Z211" i="9"/>
  <c r="Y211" i="9"/>
  <c r="X211" i="9"/>
  <c r="AA211" i="9" s="1"/>
  <c r="W211" i="9"/>
  <c r="P211" i="9"/>
  <c r="N211" i="9" s="1"/>
  <c r="O211" i="9"/>
  <c r="F211" i="9"/>
  <c r="AS210" i="9"/>
  <c r="AR210" i="9"/>
  <c r="AM210" i="9"/>
  <c r="AJ210" i="9"/>
  <c r="AI210" i="9"/>
  <c r="AG210" i="9"/>
  <c r="AF210" i="9"/>
  <c r="AD210" i="9"/>
  <c r="AC210" i="9"/>
  <c r="AL210" i="9" s="1"/>
  <c r="X210" i="9"/>
  <c r="AA210" i="9" s="1"/>
  <c r="W210" i="9"/>
  <c r="Z210" i="9" s="1"/>
  <c r="Q210" i="9"/>
  <c r="P210" i="9" s="1"/>
  <c r="N210" i="9" s="1"/>
  <c r="O210" i="9"/>
  <c r="AS209" i="9"/>
  <c r="AM209" i="9"/>
  <c r="AL209" i="9"/>
  <c r="AJ209" i="9"/>
  <c r="AG209" i="9"/>
  <c r="AD209" i="9"/>
  <c r="AA209" i="9"/>
  <c r="Z209" i="9"/>
  <c r="X209" i="9"/>
  <c r="W209" i="9"/>
  <c r="Q209" i="9"/>
  <c r="AT208" i="9"/>
  <c r="AS208" i="9"/>
  <c r="AL208" i="9"/>
  <c r="AK208" i="9"/>
  <c r="AJ208" i="9"/>
  <c r="AG208" i="9"/>
  <c r="AG203" i="9" s="1"/>
  <c r="AJ203" i="9" s="1"/>
  <c r="AB208" i="9"/>
  <c r="Z208" i="9"/>
  <c r="Y208" i="9"/>
  <c r="X208" i="9"/>
  <c r="AA208" i="9" s="1"/>
  <c r="W208" i="9"/>
  <c r="P208" i="9"/>
  <c r="O208" i="9"/>
  <c r="N208" i="9"/>
  <c r="AR207" i="9"/>
  <c r="AS207" i="9" s="1"/>
  <c r="AJ207" i="9"/>
  <c r="AI207" i="9"/>
  <c r="AG207" i="9"/>
  <c r="AF207" i="9"/>
  <c r="AM207" i="9" s="1"/>
  <c r="AD207" i="9"/>
  <c r="AC207" i="9"/>
  <c r="AS206" i="9"/>
  <c r="AM206" i="9"/>
  <c r="AM204" i="9" s="1"/>
  <c r="AJ206" i="9"/>
  <c r="AG206" i="9"/>
  <c r="AD206" i="9"/>
  <c r="AD204" i="9" s="1"/>
  <c r="W206" i="9"/>
  <c r="Q206" i="9"/>
  <c r="I206" i="9"/>
  <c r="AT205" i="9"/>
  <c r="AS205" i="9"/>
  <c r="AK205" i="9"/>
  <c r="AJ205" i="9"/>
  <c r="AG205" i="9"/>
  <c r="AD205" i="9"/>
  <c r="AD203" i="9" s="1"/>
  <c r="Y205" i="9"/>
  <c r="W205" i="9"/>
  <c r="P205" i="9"/>
  <c r="N205" i="9" s="1"/>
  <c r="O205" i="9"/>
  <c r="O203" i="9" s="1"/>
  <c r="J205" i="9"/>
  <c r="F205" i="9"/>
  <c r="F203" i="9" s="1"/>
  <c r="E205" i="9"/>
  <c r="BM204" i="9"/>
  <c r="BL204" i="9"/>
  <c r="BK204" i="9"/>
  <c r="BH204" i="9"/>
  <c r="BG204" i="9"/>
  <c r="BF204" i="9"/>
  <c r="BE204" i="9"/>
  <c r="BD204" i="9"/>
  <c r="BC204" i="9"/>
  <c r="BB204" i="9"/>
  <c r="BA204" i="9"/>
  <c r="AZ204" i="9"/>
  <c r="AY204" i="9"/>
  <c r="AX204" i="9"/>
  <c r="AW204" i="9"/>
  <c r="AV204" i="9"/>
  <c r="AU204" i="9"/>
  <c r="AT204" i="9"/>
  <c r="AO204" i="9"/>
  <c r="AN204" i="9"/>
  <c r="AF204" i="9"/>
  <c r="AC204" i="9"/>
  <c r="AL204" i="9" s="1"/>
  <c r="U204" i="9"/>
  <c r="T204" i="9"/>
  <c r="I204" i="9"/>
  <c r="BM203" i="9"/>
  <c r="BL203" i="9"/>
  <c r="BK203" i="9"/>
  <c r="BH203" i="9"/>
  <c r="BG203" i="9"/>
  <c r="BF203" i="9"/>
  <c r="BE203" i="9"/>
  <c r="BD203" i="9"/>
  <c r="BC203" i="9"/>
  <c r="BB203" i="9"/>
  <c r="BA203" i="9"/>
  <c r="AZ203" i="9"/>
  <c r="AY203" i="9"/>
  <c r="AX203" i="9"/>
  <c r="AW203" i="9"/>
  <c r="AV203" i="9"/>
  <c r="AU203" i="9"/>
  <c r="AO203" i="9"/>
  <c r="AN203" i="9"/>
  <c r="AM203" i="9"/>
  <c r="AL203" i="9"/>
  <c r="AI203" i="9"/>
  <c r="AH203" i="9"/>
  <c r="AH135" i="9" s="1"/>
  <c r="AF203" i="9"/>
  <c r="AE203" i="9"/>
  <c r="AC203" i="9"/>
  <c r="V203" i="9"/>
  <c r="U203" i="9"/>
  <c r="T203" i="9"/>
  <c r="S203" i="9"/>
  <c r="Q203" i="9"/>
  <c r="J203" i="9"/>
  <c r="I203" i="9"/>
  <c r="H203" i="9"/>
  <c r="E203" i="9"/>
  <c r="AR202" i="9"/>
  <c r="AS202" i="9" s="1"/>
  <c r="AL202" i="9"/>
  <c r="AI202" i="9"/>
  <c r="AF202" i="9"/>
  <c r="Z202" i="9"/>
  <c r="W202" i="9"/>
  <c r="X202" i="9" s="1"/>
  <c r="AA202" i="9" s="1"/>
  <c r="P202" i="9"/>
  <c r="N202" i="9" s="1"/>
  <c r="AR201" i="9"/>
  <c r="AS201" i="9" s="1"/>
  <c r="AN201" i="9"/>
  <c r="AN184" i="9" s="1"/>
  <c r="AL201" i="9"/>
  <c r="AI201" i="9"/>
  <c r="AJ201" i="9" s="1"/>
  <c r="AJ202" i="9" s="1"/>
  <c r="AG201" i="9"/>
  <c r="AA201" i="9"/>
  <c r="Z201" i="9"/>
  <c r="X201" i="9"/>
  <c r="Q201" i="9"/>
  <c r="Q202" i="9" s="1"/>
  <c r="O202" i="9" s="1"/>
  <c r="P201" i="9"/>
  <c r="N201" i="9"/>
  <c r="AS200" i="9"/>
  <c r="AL200" i="9"/>
  <c r="AK200" i="9"/>
  <c r="AJ200" i="9"/>
  <c r="AI200" i="9"/>
  <c r="AG200" i="9"/>
  <c r="AB200" i="9"/>
  <c r="AA200" i="9"/>
  <c r="Z200" i="9"/>
  <c r="X200" i="9"/>
  <c r="P200" i="9"/>
  <c r="O200" i="9"/>
  <c r="N200" i="9"/>
  <c r="AM199" i="9"/>
  <c r="AL199" i="9"/>
  <c r="AI199" i="9"/>
  <c r="AG199" i="9"/>
  <c r="AF199" i="9"/>
  <c r="AR199" i="9" s="1"/>
  <c r="AS199" i="9" s="1"/>
  <c r="AD199" i="9"/>
  <c r="AC199" i="9"/>
  <c r="Q199" i="9"/>
  <c r="P199" i="9" s="1"/>
  <c r="N199" i="9" s="1"/>
  <c r="O199" i="9"/>
  <c r="AR198" i="9"/>
  <c r="AS198" i="9" s="1"/>
  <c r="AM198" i="9"/>
  <c r="AL198" i="9"/>
  <c r="AJ198" i="9"/>
  <c r="AJ199" i="9" s="1"/>
  <c r="AG198" i="9"/>
  <c r="AD198" i="9"/>
  <c r="W198" i="9"/>
  <c r="Q198" i="9"/>
  <c r="P198" i="9"/>
  <c r="N198" i="9" s="1"/>
  <c r="O198" i="9"/>
  <c r="AS197" i="9"/>
  <c r="AL197" i="9"/>
  <c r="AK197" i="9"/>
  <c r="AJ197" i="9"/>
  <c r="AG197" i="9"/>
  <c r="AB197" i="9"/>
  <c r="Y197" i="9"/>
  <c r="W197" i="9"/>
  <c r="X197" i="9" s="1"/>
  <c r="AA197" i="9" s="1"/>
  <c r="P197" i="9"/>
  <c r="N197" i="9" s="1"/>
  <c r="O197" i="9"/>
  <c r="AL196" i="9"/>
  <c r="AJ196" i="9"/>
  <c r="AI196" i="9"/>
  <c r="AF196" i="9"/>
  <c r="AC196" i="9"/>
  <c r="AR195" i="9"/>
  <c r="AM195" i="9"/>
  <c r="AM184" i="9" s="1"/>
  <c r="AL195" i="9"/>
  <c r="AJ195" i="9"/>
  <c r="AG195" i="9"/>
  <c r="AD195" i="9"/>
  <c r="AD196" i="9" s="1"/>
  <c r="W195" i="9"/>
  <c r="Q195" i="9"/>
  <c r="O195" i="9"/>
  <c r="AS194" i="9"/>
  <c r="AL194" i="9"/>
  <c r="AK194" i="9"/>
  <c r="AJ194" i="9"/>
  <c r="AG194" i="9"/>
  <c r="AA194" i="9"/>
  <c r="Z194" i="9"/>
  <c r="Y194" i="9"/>
  <c r="AB194" i="9" s="1"/>
  <c r="W194" i="9"/>
  <c r="X194" i="9" s="1"/>
  <c r="P194" i="9"/>
  <c r="N194" i="9" s="1"/>
  <c r="O194" i="9"/>
  <c r="AR193" i="9"/>
  <c r="AS193" i="9" s="1"/>
  <c r="AM193" i="9"/>
  <c r="AJ193" i="9"/>
  <c r="AI193" i="9"/>
  <c r="AG193" i="9"/>
  <c r="AF193" i="9"/>
  <c r="AC193" i="9"/>
  <c r="AL193" i="9" s="1"/>
  <c r="Q193" i="9"/>
  <c r="I193" i="9"/>
  <c r="E193" i="9"/>
  <c r="E192" i="9" s="1"/>
  <c r="AS192" i="9"/>
  <c r="AR192" i="9"/>
  <c r="AM192" i="9"/>
  <c r="AL192" i="9"/>
  <c r="AJ192" i="9"/>
  <c r="AG192" i="9"/>
  <c r="AD192" i="9"/>
  <c r="AD193" i="9" s="1"/>
  <c r="W192" i="9"/>
  <c r="X192" i="9" s="1"/>
  <c r="AA192" i="9" s="1"/>
  <c r="Q192" i="9"/>
  <c r="O192" i="9" s="1"/>
  <c r="P192" i="9"/>
  <c r="N192" i="9" s="1"/>
  <c r="J192" i="9"/>
  <c r="J193" i="9" s="1"/>
  <c r="F192" i="9"/>
  <c r="AR191" i="9"/>
  <c r="AS191" i="9" s="1"/>
  <c r="AS183" i="9" s="1"/>
  <c r="AL191" i="9"/>
  <c r="AK191" i="9"/>
  <c r="AJ191" i="9"/>
  <c r="AG191" i="9"/>
  <c r="AA191" i="9"/>
  <c r="Y191" i="9"/>
  <c r="AB191" i="9" s="1"/>
  <c r="W191" i="9"/>
  <c r="X191" i="9" s="1"/>
  <c r="P191" i="9"/>
  <c r="N191" i="9" s="1"/>
  <c r="O191" i="9"/>
  <c r="F191" i="9"/>
  <c r="AR190" i="9"/>
  <c r="AS190" i="9" s="1"/>
  <c r="AL190" i="9"/>
  <c r="AI190" i="9"/>
  <c r="AF190" i="9"/>
  <c r="AM190" i="9" s="1"/>
  <c r="AD190" i="9"/>
  <c r="AC190" i="9"/>
  <c r="X190" i="9"/>
  <c r="AA190" i="9" s="1"/>
  <c r="W190" i="9"/>
  <c r="Z190" i="9" s="1"/>
  <c r="Q190" i="9"/>
  <c r="P190" i="9"/>
  <c r="O190" i="9"/>
  <c r="N190" i="9"/>
  <c r="AS189" i="9"/>
  <c r="AM189" i="9"/>
  <c r="AL189" i="9"/>
  <c r="AJ189" i="9"/>
  <c r="AJ190" i="9" s="1"/>
  <c r="AG189" i="9"/>
  <c r="AG190" i="9" s="1"/>
  <c r="AD189" i="9"/>
  <c r="AA189" i="9"/>
  <c r="Z189" i="9"/>
  <c r="W189" i="9"/>
  <c r="X189" i="9" s="1"/>
  <c r="Q189" i="9"/>
  <c r="O189" i="9" s="1"/>
  <c r="P189" i="9"/>
  <c r="N189" i="9"/>
  <c r="AT188" i="9"/>
  <c r="AS188" i="9"/>
  <c r="AL188" i="9"/>
  <c r="AK188" i="9"/>
  <c r="AJ188" i="9"/>
  <c r="AG188" i="9"/>
  <c r="AA188" i="9"/>
  <c r="Z188" i="9"/>
  <c r="Y188" i="9"/>
  <c r="AB188" i="9" s="1"/>
  <c r="W188" i="9"/>
  <c r="X188" i="9" s="1"/>
  <c r="P188" i="9"/>
  <c r="N188" i="9" s="1"/>
  <c r="O188" i="9"/>
  <c r="AR187" i="9"/>
  <c r="AS187" i="9" s="1"/>
  <c r="AI187" i="9"/>
  <c r="AF187" i="9"/>
  <c r="AM187" i="9" s="1"/>
  <c r="AC187" i="9"/>
  <c r="Q187" i="9"/>
  <c r="O187" i="9" s="1"/>
  <c r="P187" i="9"/>
  <c r="N187" i="9" s="1"/>
  <c r="J187" i="9"/>
  <c r="I187" i="9"/>
  <c r="E187" i="9"/>
  <c r="AS186" i="9"/>
  <c r="AM186" i="9"/>
  <c r="AJ186" i="9"/>
  <c r="AJ187" i="9" s="1"/>
  <c r="AG186" i="9"/>
  <c r="AD186" i="9"/>
  <c r="AD187" i="9" s="1"/>
  <c r="W186" i="9"/>
  <c r="Q186" i="9"/>
  <c r="P186" i="9" s="1"/>
  <c r="N186" i="9"/>
  <c r="J186" i="9"/>
  <c r="AT185" i="9"/>
  <c r="AS185" i="9"/>
  <c r="AK185" i="9"/>
  <c r="AJ185" i="9"/>
  <c r="AG185" i="9"/>
  <c r="AD185" i="9"/>
  <c r="AD183" i="9" s="1"/>
  <c r="AA185" i="9"/>
  <c r="Z185" i="9"/>
  <c r="Y185" i="9"/>
  <c r="AB185" i="9" s="1"/>
  <c r="W185" i="9"/>
  <c r="X185" i="9" s="1"/>
  <c r="P185" i="9"/>
  <c r="N185" i="9" s="1"/>
  <c r="N183" i="9" s="1"/>
  <c r="O185" i="9"/>
  <c r="J185" i="9"/>
  <c r="F185" i="9"/>
  <c r="F183" i="9" s="1"/>
  <c r="BM184" i="9"/>
  <c r="BL184" i="9"/>
  <c r="BK184" i="9"/>
  <c r="BH184" i="9"/>
  <c r="BG184" i="9"/>
  <c r="BF184" i="9"/>
  <c r="BE184" i="9"/>
  <c r="BD184" i="9"/>
  <c r="BC184" i="9"/>
  <c r="BB184" i="9"/>
  <c r="BA184" i="9"/>
  <c r="AZ184" i="9"/>
  <c r="AY184" i="9"/>
  <c r="AX184" i="9"/>
  <c r="AW184" i="9"/>
  <c r="AV184" i="9"/>
  <c r="AU184" i="9"/>
  <c r="AT184" i="9"/>
  <c r="AO184" i="9"/>
  <c r="AL184" i="9"/>
  <c r="AG184" i="9"/>
  <c r="AF184" i="9"/>
  <c r="AI184" i="9" s="1"/>
  <c r="AC184" i="9"/>
  <c r="U184" i="9"/>
  <c r="T184" i="9"/>
  <c r="T136" i="9" s="1"/>
  <c r="T137" i="9" s="1"/>
  <c r="Q184" i="9"/>
  <c r="J184" i="9"/>
  <c r="I184" i="9"/>
  <c r="BM183" i="9"/>
  <c r="BL183" i="9"/>
  <c r="BK183" i="9"/>
  <c r="BH183" i="9"/>
  <c r="BG183" i="9"/>
  <c r="BG135" i="9" s="1"/>
  <c r="BF183" i="9"/>
  <c r="BE183" i="9"/>
  <c r="BD183" i="9"/>
  <c r="BC183" i="9"/>
  <c r="BB183" i="9"/>
  <c r="BA183" i="9"/>
  <c r="AZ183" i="9"/>
  <c r="AY183" i="9"/>
  <c r="AY135" i="9" s="1"/>
  <c r="AX183" i="9"/>
  <c r="AW183" i="9"/>
  <c r="AV183" i="9"/>
  <c r="AU183" i="9"/>
  <c r="AR183" i="9"/>
  <c r="AO183" i="9"/>
  <c r="AN183" i="9"/>
  <c r="AM183" i="9"/>
  <c r="AK183" i="9"/>
  <c r="AI183" i="9"/>
  <c r="AH183" i="9"/>
  <c r="AG183" i="9"/>
  <c r="AF183" i="9"/>
  <c r="AE183" i="9"/>
  <c r="AC183" i="9"/>
  <c r="AL183" i="9" s="1"/>
  <c r="W183" i="9"/>
  <c r="V183" i="9"/>
  <c r="U183" i="9"/>
  <c r="T183" i="9"/>
  <c r="S183" i="9"/>
  <c r="Q183" i="9"/>
  <c r="J183" i="9"/>
  <c r="I183" i="9"/>
  <c r="H183" i="9"/>
  <c r="E183" i="9"/>
  <c r="AS182" i="9"/>
  <c r="AM182" i="9"/>
  <c r="AL182" i="9"/>
  <c r="AI182" i="9"/>
  <c r="AG182" i="9"/>
  <c r="AF182" i="9"/>
  <c r="AR182" i="9" s="1"/>
  <c r="AC182" i="9"/>
  <c r="Q182" i="9"/>
  <c r="O182" i="9" s="1"/>
  <c r="P182" i="9"/>
  <c r="N182" i="9" s="1"/>
  <c r="AR181" i="9"/>
  <c r="AM181" i="9"/>
  <c r="AL181" i="9"/>
  <c r="AJ181" i="9"/>
  <c r="AJ182" i="9" s="1"/>
  <c r="AG181" i="9"/>
  <c r="AD181" i="9"/>
  <c r="AD182" i="9" s="1"/>
  <c r="W181" i="9"/>
  <c r="Q181" i="9"/>
  <c r="P181" i="9"/>
  <c r="N181" i="9" s="1"/>
  <c r="O181" i="9"/>
  <c r="O176" i="9" s="1"/>
  <c r="AS180" i="9"/>
  <c r="AL180" i="9"/>
  <c r="AK180" i="9"/>
  <c r="AJ180" i="9"/>
  <c r="AJ175" i="9" s="1"/>
  <c r="AG180" i="9"/>
  <c r="AB180" i="9"/>
  <c r="Z180" i="9"/>
  <c r="Y180" i="9"/>
  <c r="W180" i="9"/>
  <c r="X180" i="9" s="1"/>
  <c r="AA180" i="9" s="1"/>
  <c r="P180" i="9"/>
  <c r="O180" i="9"/>
  <c r="N180" i="9"/>
  <c r="AI179" i="9"/>
  <c r="AF179" i="9"/>
  <c r="AD179" i="9"/>
  <c r="AC179" i="9"/>
  <c r="AL179" i="9" s="1"/>
  <c r="I179" i="9"/>
  <c r="AR178" i="9"/>
  <c r="AS178" i="9" s="1"/>
  <c r="AM178" i="9"/>
  <c r="AL178" i="9"/>
  <c r="AJ178" i="9"/>
  <c r="AJ179" i="9" s="1"/>
  <c r="AG178" i="9"/>
  <c r="AD178" i="9"/>
  <c r="AD176" i="9" s="1"/>
  <c r="W178" i="9"/>
  <c r="Q178" i="9"/>
  <c r="P178" i="9"/>
  <c r="N178" i="9" s="1"/>
  <c r="O178" i="9"/>
  <c r="J178" i="9"/>
  <c r="J176" i="9" s="1"/>
  <c r="I178" i="9"/>
  <c r="AS177" i="9"/>
  <c r="AL177" i="9"/>
  <c r="AK177" i="9"/>
  <c r="AK175" i="9" s="1"/>
  <c r="AJ177" i="9"/>
  <c r="AG177" i="9"/>
  <c r="AD177" i="9"/>
  <c r="Z177" i="9"/>
  <c r="Y177" i="9"/>
  <c r="AB177" i="9" s="1"/>
  <c r="AB175" i="9" s="1"/>
  <c r="X177" i="9"/>
  <c r="W177" i="9"/>
  <c r="P177" i="9"/>
  <c r="N177" i="9" s="1"/>
  <c r="O177" i="9"/>
  <c r="J177" i="9"/>
  <c r="J175" i="9" s="1"/>
  <c r="E177" i="9"/>
  <c r="F177" i="9" s="1"/>
  <c r="F175" i="9" s="1"/>
  <c r="BM176" i="9"/>
  <c r="BL176" i="9"/>
  <c r="BK176" i="9"/>
  <c r="BH176" i="9"/>
  <c r="BG176" i="9"/>
  <c r="BF176" i="9"/>
  <c r="BE176" i="9"/>
  <c r="BD176" i="9"/>
  <c r="BC176" i="9"/>
  <c r="BB176" i="9"/>
  <c r="BA176" i="9"/>
  <c r="AZ176" i="9"/>
  <c r="AY176" i="9"/>
  <c r="AX176" i="9"/>
  <c r="AW176" i="9"/>
  <c r="AV176" i="9"/>
  <c r="AU176" i="9"/>
  <c r="AT176" i="9"/>
  <c r="AO176" i="9"/>
  <c r="AN176" i="9"/>
  <c r="AM176" i="9"/>
  <c r="AI176" i="9"/>
  <c r="AG176" i="9"/>
  <c r="AF176" i="9"/>
  <c r="AC176" i="9"/>
  <c r="AL176" i="9" s="1"/>
  <c r="U176" i="9"/>
  <c r="T176" i="9"/>
  <c r="P176" i="9"/>
  <c r="N176" i="9"/>
  <c r="I176" i="9"/>
  <c r="BM175" i="9"/>
  <c r="BL175" i="9"/>
  <c r="BL135" i="9" s="1"/>
  <c r="BK175" i="9"/>
  <c r="BK135" i="9" s="1"/>
  <c r="BH175" i="9"/>
  <c r="BG175" i="9"/>
  <c r="BF175" i="9"/>
  <c r="BE175" i="9"/>
  <c r="BD175" i="9"/>
  <c r="BC175" i="9"/>
  <c r="BB175" i="9"/>
  <c r="BB135" i="9" s="1"/>
  <c r="BA175" i="9"/>
  <c r="BA135" i="9" s="1"/>
  <c r="AZ175" i="9"/>
  <c r="AY175" i="9"/>
  <c r="AX175" i="9"/>
  <c r="AW175" i="9"/>
  <c r="AV175" i="9"/>
  <c r="AU175" i="9"/>
  <c r="AT175" i="9"/>
  <c r="AS175" i="9"/>
  <c r="AR175" i="9"/>
  <c r="AO175" i="9"/>
  <c r="AN175" i="9"/>
  <c r="AM175" i="9"/>
  <c r="AI175" i="9"/>
  <c r="AH175" i="9"/>
  <c r="AG175" i="9"/>
  <c r="AF175" i="9"/>
  <c r="AE175" i="9"/>
  <c r="AD175" i="9"/>
  <c r="AC175" i="9"/>
  <c r="AL175" i="9" s="1"/>
  <c r="Z175" i="9"/>
  <c r="W175" i="9"/>
  <c r="V175" i="9"/>
  <c r="U175" i="9"/>
  <c r="T175" i="9"/>
  <c r="S175" i="9"/>
  <c r="Q175" i="9"/>
  <c r="P175" i="9"/>
  <c r="O175" i="9"/>
  <c r="N175" i="9"/>
  <c r="I175" i="9"/>
  <c r="H175" i="9"/>
  <c r="AS174" i="9"/>
  <c r="AR174" i="9"/>
  <c r="AN174" i="9"/>
  <c r="AL174" i="9"/>
  <c r="AF174" i="9"/>
  <c r="AG174" i="9" s="1"/>
  <c r="AB174" i="9"/>
  <c r="AA174" i="9"/>
  <c r="Z174" i="9"/>
  <c r="X174" i="9"/>
  <c r="W174" i="9"/>
  <c r="Q174" i="9"/>
  <c r="P174" i="9" s="1"/>
  <c r="N174" i="9" s="1"/>
  <c r="O174" i="9"/>
  <c r="AS173" i="9"/>
  <c r="AN173" i="9"/>
  <c r="AL173" i="9"/>
  <c r="AI173" i="9"/>
  <c r="AJ173" i="9" s="1"/>
  <c r="AJ174" i="9" s="1"/>
  <c r="AG173" i="9"/>
  <c r="AB173" i="9"/>
  <c r="AA173" i="9"/>
  <c r="Z173" i="9"/>
  <c r="X173" i="9"/>
  <c r="Q173" i="9"/>
  <c r="P173" i="9" s="1"/>
  <c r="N173" i="9" s="1"/>
  <c r="O173" i="9"/>
  <c r="AS172" i="9"/>
  <c r="AL172" i="9"/>
  <c r="AK172" i="9"/>
  <c r="AJ172" i="9"/>
  <c r="AI172" i="9"/>
  <c r="AG172" i="9"/>
  <c r="AB172" i="9"/>
  <c r="Z172" i="9"/>
  <c r="X172" i="9"/>
  <c r="AA172" i="9" s="1"/>
  <c r="P172" i="9"/>
  <c r="N172" i="9" s="1"/>
  <c r="O172" i="9"/>
  <c r="AR171" i="9"/>
  <c r="AS171" i="9" s="1"/>
  <c r="AN171" i="9"/>
  <c r="AL171" i="9"/>
  <c r="AJ171" i="9"/>
  <c r="AG171" i="9"/>
  <c r="AF171" i="9"/>
  <c r="AB171" i="9"/>
  <c r="W171" i="9"/>
  <c r="Z171" i="9" s="1"/>
  <c r="AS170" i="9"/>
  <c r="AN170" i="9"/>
  <c r="AL170" i="9"/>
  <c r="AJ170" i="9"/>
  <c r="AI170" i="9"/>
  <c r="AI171" i="9" s="1"/>
  <c r="AG170" i="9"/>
  <c r="AB170" i="9"/>
  <c r="Z170" i="9"/>
  <c r="X170" i="9"/>
  <c r="AA170" i="9" s="1"/>
  <c r="Q170" i="9"/>
  <c r="P170" i="9"/>
  <c r="N170" i="9" s="1"/>
  <c r="AS169" i="9"/>
  <c r="AL169" i="9"/>
  <c r="AK169" i="9"/>
  <c r="AI169" i="9"/>
  <c r="AJ169" i="9" s="1"/>
  <c r="AG169" i="9"/>
  <c r="AB169" i="9"/>
  <c r="AA169" i="9"/>
  <c r="Z169" i="9"/>
  <c r="X169" i="9"/>
  <c r="P169" i="9"/>
  <c r="N169" i="9" s="1"/>
  <c r="O169" i="9"/>
  <c r="AS168" i="9"/>
  <c r="AR168" i="9"/>
  <c r="AL168" i="9"/>
  <c r="AI168" i="9"/>
  <c r="AG168" i="9"/>
  <c r="AF168" i="9"/>
  <c r="AN168" i="9" s="1"/>
  <c r="Z168" i="9"/>
  <c r="X168" i="9"/>
  <c r="AA168" i="9" s="1"/>
  <c r="N168" i="9"/>
  <c r="AS167" i="9"/>
  <c r="AS147" i="9" s="1"/>
  <c r="AN167" i="9"/>
  <c r="AL167" i="9"/>
  <c r="AJ167" i="9"/>
  <c r="AJ168" i="9" s="1"/>
  <c r="AI167" i="9"/>
  <c r="AG167" i="9"/>
  <c r="X167" i="9"/>
  <c r="AA167" i="9" s="1"/>
  <c r="W167" i="9"/>
  <c r="Z167" i="9" s="1"/>
  <c r="Q167" i="9"/>
  <c r="Q168" i="9" s="1"/>
  <c r="P168" i="9" s="1"/>
  <c r="P167" i="9"/>
  <c r="N167" i="9" s="1"/>
  <c r="AS166" i="9"/>
  <c r="AL166" i="9"/>
  <c r="AK166" i="9"/>
  <c r="AJ166" i="9"/>
  <c r="AI166" i="9"/>
  <c r="AG166" i="9"/>
  <c r="AB166" i="9"/>
  <c r="Z166" i="9"/>
  <c r="X166" i="9"/>
  <c r="AA166" i="9" s="1"/>
  <c r="P166" i="9"/>
  <c r="N166" i="9" s="1"/>
  <c r="O166" i="9"/>
  <c r="AS165" i="9"/>
  <c r="AL165" i="9"/>
  <c r="AJ165" i="9"/>
  <c r="AI165" i="9"/>
  <c r="AG165" i="9"/>
  <c r="AF165" i="9"/>
  <c r="AR165" i="9" s="1"/>
  <c r="AC165" i="9"/>
  <c r="X165" i="9"/>
  <c r="AA165" i="9" s="1"/>
  <c r="W165" i="9"/>
  <c r="Z165" i="9" s="1"/>
  <c r="AR164" i="9"/>
  <c r="AS164" i="9" s="1"/>
  <c r="AM164" i="9"/>
  <c r="AL164" i="9"/>
  <c r="AJ164" i="9"/>
  <c r="AG164" i="9"/>
  <c r="AD164" i="9"/>
  <c r="AD165" i="9" s="1"/>
  <c r="W164" i="9"/>
  <c r="Z164" i="9" s="1"/>
  <c r="Q164" i="9"/>
  <c r="O164" i="9" s="1"/>
  <c r="P164" i="9"/>
  <c r="N164" i="9" s="1"/>
  <c r="AS163" i="9"/>
  <c r="AL163" i="9"/>
  <c r="AK163" i="9"/>
  <c r="AJ163" i="9"/>
  <c r="AG163" i="9"/>
  <c r="AB163" i="9"/>
  <c r="Z163" i="9"/>
  <c r="Y163" i="9"/>
  <c r="W163" i="9"/>
  <c r="X163" i="9" s="1"/>
  <c r="AA163" i="9" s="1"/>
  <c r="P163" i="9"/>
  <c r="N163" i="9" s="1"/>
  <c r="O163" i="9"/>
  <c r="AI162" i="9"/>
  <c r="AF162" i="9"/>
  <c r="AM162" i="9" s="1"/>
  <c r="AC162" i="9"/>
  <c r="AL162" i="9" s="1"/>
  <c r="Q162" i="9"/>
  <c r="O162" i="9" s="1"/>
  <c r="AR161" i="9"/>
  <c r="AS161" i="9" s="1"/>
  <c r="AM161" i="9"/>
  <c r="AL161" i="9"/>
  <c r="AJ161" i="9"/>
  <c r="AJ162" i="9" s="1"/>
  <c r="AG161" i="9"/>
  <c r="AG162" i="9" s="1"/>
  <c r="AD161" i="9"/>
  <c r="AD162" i="9" s="1"/>
  <c r="W161" i="9"/>
  <c r="Q161" i="9"/>
  <c r="P161" i="9"/>
  <c r="N161" i="9" s="1"/>
  <c r="O161" i="9"/>
  <c r="AS160" i="9"/>
  <c r="AL160" i="9"/>
  <c r="AK160" i="9"/>
  <c r="AJ160" i="9"/>
  <c r="AG160" i="9"/>
  <c r="AA160" i="9"/>
  <c r="Z160" i="9"/>
  <c r="Y160" i="9"/>
  <c r="AB160" i="9" s="1"/>
  <c r="W160" i="9"/>
  <c r="X160" i="9" s="1"/>
  <c r="P160" i="9"/>
  <c r="O160" i="9"/>
  <c r="N160" i="9"/>
  <c r="AS159" i="9"/>
  <c r="AR159" i="9"/>
  <c r="AM159" i="9"/>
  <c r="AI159" i="9"/>
  <c r="AF159" i="9"/>
  <c r="AG159" i="9" s="1"/>
  <c r="AC159" i="9"/>
  <c r="AL159" i="9" s="1"/>
  <c r="W159" i="9"/>
  <c r="Q159" i="9"/>
  <c r="O159" i="9" s="1"/>
  <c r="AS158" i="9"/>
  <c r="AM158" i="9"/>
  <c r="AL158" i="9"/>
  <c r="AI158" i="9"/>
  <c r="AJ158" i="9" s="1"/>
  <c r="AJ159" i="9" s="1"/>
  <c r="AG158" i="9"/>
  <c r="AD158" i="9"/>
  <c r="Z158" i="9"/>
  <c r="W158" i="9"/>
  <c r="X158" i="9" s="1"/>
  <c r="AA158" i="9" s="1"/>
  <c r="Q158" i="9"/>
  <c r="O158" i="9" s="1"/>
  <c r="P158" i="9"/>
  <c r="N158" i="9" s="1"/>
  <c r="AS157" i="9"/>
  <c r="AL157" i="9"/>
  <c r="AK157" i="9"/>
  <c r="AJ157" i="9"/>
  <c r="AG157" i="9"/>
  <c r="Z157" i="9"/>
  <c r="Y157" i="9"/>
  <c r="AB157" i="9" s="1"/>
  <c r="W157" i="9"/>
  <c r="X157" i="9" s="1"/>
  <c r="AA157" i="9" s="1"/>
  <c r="P157" i="9"/>
  <c r="O157" i="9"/>
  <c r="N157" i="9"/>
  <c r="AS156" i="9"/>
  <c r="AR156" i="9"/>
  <c r="AM156" i="9"/>
  <c r="AI156" i="9"/>
  <c r="AG156" i="9"/>
  <c r="AF156" i="9"/>
  <c r="AC156" i="9"/>
  <c r="AL156" i="9" s="1"/>
  <c r="AA156" i="9"/>
  <c r="W156" i="9"/>
  <c r="Z156" i="9" s="1"/>
  <c r="Q156" i="9"/>
  <c r="P156" i="9"/>
  <c r="N156" i="9" s="1"/>
  <c r="O156" i="9"/>
  <c r="AS155" i="9"/>
  <c r="AM155" i="9"/>
  <c r="AL155" i="9"/>
  <c r="AJ155" i="9"/>
  <c r="AJ156" i="9" s="1"/>
  <c r="AG155" i="9"/>
  <c r="AD155" i="9"/>
  <c r="AD156" i="9" s="1"/>
  <c r="AA155" i="9"/>
  <c r="Z155" i="9"/>
  <c r="X155" i="9"/>
  <c r="X156" i="9" s="1"/>
  <c r="W155" i="9"/>
  <c r="Q155" i="9"/>
  <c r="P155" i="9"/>
  <c r="N155" i="9" s="1"/>
  <c r="O155" i="9"/>
  <c r="AT154" i="9"/>
  <c r="AS154" i="9"/>
  <c r="AL154" i="9"/>
  <c r="AK154" i="9"/>
  <c r="AJ154" i="9"/>
  <c r="AG154" i="9"/>
  <c r="AB154" i="9"/>
  <c r="AA154" i="9"/>
  <c r="Z154" i="9"/>
  <c r="Y154" i="9"/>
  <c r="X154" i="9"/>
  <c r="W154" i="9"/>
  <c r="P154" i="9"/>
  <c r="O154" i="9"/>
  <c r="O146" i="9" s="1"/>
  <c r="N154" i="9"/>
  <c r="AR153" i="9"/>
  <c r="AS153" i="9" s="1"/>
  <c r="AL153" i="9"/>
  <c r="AI153" i="9"/>
  <c r="AF153" i="9"/>
  <c r="AM153" i="9" s="1"/>
  <c r="AD153" i="9"/>
  <c r="AC153" i="9"/>
  <c r="Q153" i="9"/>
  <c r="O153" i="9" s="1"/>
  <c r="AS152" i="9"/>
  <c r="AM152" i="9"/>
  <c r="AL152" i="9"/>
  <c r="AJ152" i="9"/>
  <c r="AJ153" i="9" s="1"/>
  <c r="AG152" i="9"/>
  <c r="AG153" i="9" s="1"/>
  <c r="AD152" i="9"/>
  <c r="Z152" i="9"/>
  <c r="W152" i="9"/>
  <c r="Q152" i="9"/>
  <c r="P152" i="9" s="1"/>
  <c r="N152" i="9" s="1"/>
  <c r="O152" i="9"/>
  <c r="AT151" i="9"/>
  <c r="AS151" i="9"/>
  <c r="AL151" i="9"/>
  <c r="AK151" i="9"/>
  <c r="AJ151" i="9"/>
  <c r="AG151" i="9"/>
  <c r="AA151" i="9"/>
  <c r="Z151" i="9"/>
  <c r="Y151" i="9"/>
  <c r="AB151" i="9" s="1"/>
  <c r="W151" i="9"/>
  <c r="X151" i="9" s="1"/>
  <c r="P151" i="9"/>
  <c r="O151" i="9"/>
  <c r="N151" i="9"/>
  <c r="AR150" i="9"/>
  <c r="AS150" i="9" s="1"/>
  <c r="AM150" i="9"/>
  <c r="AI150" i="9"/>
  <c r="AG150" i="9"/>
  <c r="AC150" i="9"/>
  <c r="AA150" i="9"/>
  <c r="Z150" i="9"/>
  <c r="X150" i="9"/>
  <c r="X149" i="9" s="1"/>
  <c r="W150" i="9"/>
  <c r="W149" i="9" s="1"/>
  <c r="Z149" i="9" s="1"/>
  <c r="Q150" i="9"/>
  <c r="I150" i="9"/>
  <c r="J150" i="9" s="1"/>
  <c r="J149" i="9" s="1"/>
  <c r="J147" i="9" s="1"/>
  <c r="F150" i="9"/>
  <c r="E150" i="9"/>
  <c r="E149" i="9" s="1"/>
  <c r="E147" i="9" s="1"/>
  <c r="AS149" i="9"/>
  <c r="AR149" i="9"/>
  <c r="AJ149" i="9"/>
  <c r="AG149" i="9"/>
  <c r="AF149" i="9"/>
  <c r="AM149" i="9" s="1"/>
  <c r="AD149" i="9"/>
  <c r="AD150" i="9" s="1"/>
  <c r="Q149" i="9"/>
  <c r="F149" i="9"/>
  <c r="F147" i="9" s="1"/>
  <c r="AT148" i="9"/>
  <c r="AS148" i="9"/>
  <c r="AK148" i="9"/>
  <c r="AJ148" i="9"/>
  <c r="AJ146" i="9" s="1"/>
  <c r="AG148" i="9"/>
  <c r="AD148" i="9"/>
  <c r="AB148" i="9"/>
  <c r="Y148" i="9"/>
  <c r="W148" i="9"/>
  <c r="Z148" i="9" s="1"/>
  <c r="P148" i="9"/>
  <c r="N148" i="9" s="1"/>
  <c r="O148" i="9"/>
  <c r="J148" i="9"/>
  <c r="F148" i="9"/>
  <c r="BM147" i="9"/>
  <c r="BL147" i="9"/>
  <c r="BK147" i="9"/>
  <c r="BH147" i="9"/>
  <c r="BG147" i="9"/>
  <c r="BF147" i="9"/>
  <c r="BE147" i="9"/>
  <c r="BD147" i="9"/>
  <c r="BC147" i="9"/>
  <c r="BB147" i="9"/>
  <c r="BA147" i="9"/>
  <c r="AZ147" i="9"/>
  <c r="AY147" i="9"/>
  <c r="AX147" i="9"/>
  <c r="AW147" i="9"/>
  <c r="AV147" i="9"/>
  <c r="AU147" i="9"/>
  <c r="AR147" i="9"/>
  <c r="AO147" i="9"/>
  <c r="AM147" i="9"/>
  <c r="AF147" i="9"/>
  <c r="AC147" i="9"/>
  <c r="AL147" i="9" s="1"/>
  <c r="U147" i="9"/>
  <c r="T147" i="9"/>
  <c r="I147" i="9"/>
  <c r="I136" i="9" s="1"/>
  <c r="I137" i="9" s="1"/>
  <c r="BM146" i="9"/>
  <c r="BL146" i="9"/>
  <c r="BK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S146" i="9"/>
  <c r="AR146" i="9"/>
  <c r="AO146" i="9"/>
  <c r="AN146" i="9"/>
  <c r="AN135" i="9" s="1"/>
  <c r="AM146" i="9"/>
  <c r="AI146" i="9"/>
  <c r="AH146" i="9"/>
  <c r="AF146" i="9"/>
  <c r="AE146" i="9"/>
  <c r="AD146" i="9"/>
  <c r="AC146" i="9"/>
  <c r="V146" i="9"/>
  <c r="U146" i="9"/>
  <c r="T146" i="9"/>
  <c r="S146" i="9"/>
  <c r="S135" i="9" s="1"/>
  <c r="Q146" i="9"/>
  <c r="J146" i="9"/>
  <c r="I146" i="9"/>
  <c r="I135" i="9" s="1"/>
  <c r="H146" i="9"/>
  <c r="F146" i="9"/>
  <c r="E146" i="9"/>
  <c r="AR145" i="9"/>
  <c r="AS145" i="9" s="1"/>
  <c r="AM145" i="9"/>
  <c r="AJ145" i="9"/>
  <c r="AG145" i="9"/>
  <c r="AF145" i="9"/>
  <c r="AC145" i="9"/>
  <c r="AL145" i="9" s="1"/>
  <c r="AA145" i="9"/>
  <c r="Z145" i="9"/>
  <c r="X145" i="9"/>
  <c r="W145" i="9"/>
  <c r="Q145" i="9"/>
  <c r="AR144" i="9"/>
  <c r="AR139" i="9" s="1"/>
  <c r="AM144" i="9"/>
  <c r="AL144" i="9"/>
  <c r="AJ144" i="9"/>
  <c r="AJ139" i="9" s="1"/>
  <c r="AI144" i="9"/>
  <c r="AI145" i="9" s="1"/>
  <c r="AG144" i="9"/>
  <c r="AD144" i="9"/>
  <c r="Z144" i="9"/>
  <c r="X144" i="9"/>
  <c r="AA144" i="9" s="1"/>
  <c r="Q144" i="9"/>
  <c r="P144" i="9"/>
  <c r="N144" i="9" s="1"/>
  <c r="O144" i="9"/>
  <c r="AS143" i="9"/>
  <c r="AS138" i="9" s="1"/>
  <c r="AL143" i="9"/>
  <c r="AK143" i="9"/>
  <c r="AJ143" i="9"/>
  <c r="AG143" i="9"/>
  <c r="AB143" i="9"/>
  <c r="Z143" i="9"/>
  <c r="Y143" i="9"/>
  <c r="X143" i="9"/>
  <c r="P143" i="9"/>
  <c r="N143" i="9" s="1"/>
  <c r="O143" i="9"/>
  <c r="AS142" i="9"/>
  <c r="AR142" i="9"/>
  <c r="AL142" i="9"/>
  <c r="AJ142" i="9"/>
  <c r="AI142" i="9"/>
  <c r="AG142" i="9"/>
  <c r="AF142" i="9"/>
  <c r="AM142" i="9" s="1"/>
  <c r="AC142" i="9"/>
  <c r="Q142" i="9"/>
  <c r="P142" i="9" s="1"/>
  <c r="N142" i="9" s="1"/>
  <c r="O142" i="9"/>
  <c r="I142" i="9"/>
  <c r="E142" i="9"/>
  <c r="AS141" i="9"/>
  <c r="AR141" i="9"/>
  <c r="AM141" i="9"/>
  <c r="AL141" i="9"/>
  <c r="AJ141" i="9"/>
  <c r="AG141" i="9"/>
  <c r="AG139" i="9" s="1"/>
  <c r="AD141" i="9"/>
  <c r="AD142" i="9" s="1"/>
  <c r="W141" i="9"/>
  <c r="Q141" i="9"/>
  <c r="P141" i="9" s="1"/>
  <c r="O141" i="9"/>
  <c r="O139" i="9" s="1"/>
  <c r="N141" i="9"/>
  <c r="J141" i="9"/>
  <c r="F141" i="9"/>
  <c r="F142" i="9" s="1"/>
  <c r="AS140" i="9"/>
  <c r="AL140" i="9"/>
  <c r="AK140" i="9"/>
  <c r="AJ140" i="9"/>
  <c r="AG140" i="9"/>
  <c r="AG138" i="9" s="1"/>
  <c r="AD140" i="9"/>
  <c r="AA140" i="9"/>
  <c r="Z140" i="9"/>
  <c r="Y140" i="9"/>
  <c r="Y138" i="9" s="1"/>
  <c r="X140" i="9"/>
  <c r="W140" i="9"/>
  <c r="P140" i="9"/>
  <c r="O140" i="9"/>
  <c r="O138" i="9" s="1"/>
  <c r="N140" i="9"/>
  <c r="J140" i="9"/>
  <c r="E140" i="9"/>
  <c r="F140" i="9" s="1"/>
  <c r="F138" i="9" s="1"/>
  <c r="BM139" i="9"/>
  <c r="BL139" i="9"/>
  <c r="BK139" i="9"/>
  <c r="BH139" i="9"/>
  <c r="BG139" i="9"/>
  <c r="BF139" i="9"/>
  <c r="BE139" i="9"/>
  <c r="BD139" i="9"/>
  <c r="BD136" i="9" s="1"/>
  <c r="BC139" i="9"/>
  <c r="BB139" i="9"/>
  <c r="BA139" i="9"/>
  <c r="AZ139" i="9"/>
  <c r="AZ136" i="9" s="1"/>
  <c r="AZ137" i="9" s="1"/>
  <c r="AY139" i="9"/>
  <c r="AX139" i="9"/>
  <c r="AW139" i="9"/>
  <c r="AV139" i="9"/>
  <c r="AV136" i="9" s="1"/>
  <c r="AV137" i="9" s="1"/>
  <c r="AU139" i="9"/>
  <c r="AT139" i="9"/>
  <c r="AO139" i="9"/>
  <c r="AN139" i="9"/>
  <c r="AI139" i="9"/>
  <c r="AF139" i="9"/>
  <c r="AC139" i="9"/>
  <c r="AL139" i="9" s="1"/>
  <c r="U139" i="9"/>
  <c r="T139" i="9"/>
  <c r="Q139" i="9"/>
  <c r="P139" i="9"/>
  <c r="N139" i="9"/>
  <c r="I139" i="9"/>
  <c r="F139" i="9"/>
  <c r="E139" i="9"/>
  <c r="BM138" i="9"/>
  <c r="BM135" i="9" s="1"/>
  <c r="BL138" i="9"/>
  <c r="BK138" i="9"/>
  <c r="BH138" i="9"/>
  <c r="BH135" i="9" s="1"/>
  <c r="BG138" i="9"/>
  <c r="BF138" i="9"/>
  <c r="BE138" i="9"/>
  <c r="BD138" i="9"/>
  <c r="BC138" i="9"/>
  <c r="BC135" i="9" s="1"/>
  <c r="BB138" i="9"/>
  <c r="BA138" i="9"/>
  <c r="AZ138" i="9"/>
  <c r="AY138" i="9"/>
  <c r="AX138" i="9"/>
  <c r="AW138" i="9"/>
  <c r="AV138" i="9"/>
  <c r="AU138" i="9"/>
  <c r="AU135" i="9" s="1"/>
  <c r="AT138" i="9"/>
  <c r="AR138" i="9"/>
  <c r="AO138" i="9"/>
  <c r="AN138" i="9"/>
  <c r="AM138" i="9"/>
  <c r="AK138" i="9"/>
  <c r="AJ138" i="9"/>
  <c r="AI138" i="9"/>
  <c r="AH138" i="9"/>
  <c r="AF138" i="9"/>
  <c r="AE138" i="9"/>
  <c r="AE135" i="9" s="1"/>
  <c r="AE9" i="9" s="1"/>
  <c r="AD138" i="9"/>
  <c r="AC138" i="9"/>
  <c r="AL138" i="9" s="1"/>
  <c r="Z138" i="9"/>
  <c r="W138" i="9"/>
  <c r="V138" i="9"/>
  <c r="U138" i="9"/>
  <c r="U135" i="9" s="1"/>
  <c r="T138" i="9"/>
  <c r="T135" i="9" s="1"/>
  <c r="S138" i="9"/>
  <c r="Q138" i="9"/>
  <c r="J138" i="9"/>
  <c r="I138" i="9"/>
  <c r="H138" i="9"/>
  <c r="H135" i="9" s="1"/>
  <c r="E138" i="9"/>
  <c r="BD137" i="9"/>
  <c r="AY137" i="9"/>
  <c r="BL136" i="9"/>
  <c r="BL137" i="9" s="1"/>
  <c r="BL15" i="9" s="1"/>
  <c r="BJ136" i="9"/>
  <c r="BH136" i="9"/>
  <c r="BH137" i="9" s="1"/>
  <c r="BF136" i="9"/>
  <c r="BF137" i="9" s="1"/>
  <c r="BE136" i="9"/>
  <c r="BE137" i="9" s="1"/>
  <c r="BB136" i="9"/>
  <c r="BB137" i="9" s="1"/>
  <c r="BA136" i="9"/>
  <c r="BA137" i="9" s="1"/>
  <c r="AY136" i="9"/>
  <c r="AX136" i="9"/>
  <c r="AX137" i="9" s="1"/>
  <c r="AW136" i="9"/>
  <c r="AW137" i="9" s="1"/>
  <c r="AT136" i="9"/>
  <c r="AT137" i="9" s="1"/>
  <c r="AO136" i="9"/>
  <c r="AO137" i="9" s="1"/>
  <c r="U136" i="9"/>
  <c r="U137" i="9" s="1"/>
  <c r="BS135" i="9"/>
  <c r="BJ135" i="9"/>
  <c r="BF135" i="9"/>
  <c r="BE135" i="9"/>
  <c r="BD135" i="9"/>
  <c r="AZ135" i="9"/>
  <c r="AX135" i="9"/>
  <c r="AW135" i="9"/>
  <c r="AV135" i="9"/>
  <c r="AO135" i="9"/>
  <c r="AM135" i="9"/>
  <c r="AF135" i="9"/>
  <c r="V135" i="9"/>
  <c r="Q135" i="9"/>
  <c r="J135" i="9"/>
  <c r="BL134" i="9"/>
  <c r="AS134" i="9"/>
  <c r="AR134" i="9"/>
  <c r="AR121" i="9" s="1"/>
  <c r="AO134" i="9"/>
  <c r="AO121" i="9" s="1"/>
  <c r="AO120" i="9" s="1"/>
  <c r="AK134" i="9"/>
  <c r="AI134" i="9"/>
  <c r="AF134" i="9"/>
  <c r="AG134" i="9" s="1"/>
  <c r="AC134" i="9"/>
  <c r="AL134" i="9" s="1"/>
  <c r="AB134" i="9"/>
  <c r="Z134" i="9"/>
  <c r="X134" i="9"/>
  <c r="W134" i="9"/>
  <c r="Q134" i="9"/>
  <c r="P134" i="9" s="1"/>
  <c r="I134" i="9"/>
  <c r="J134" i="9" s="1"/>
  <c r="F134" i="9"/>
  <c r="E134" i="9"/>
  <c r="BL133" i="9"/>
  <c r="AS133" i="9"/>
  <c r="AO133" i="9"/>
  <c r="AL133" i="9"/>
  <c r="AK133" i="9"/>
  <c r="AI133" i="9"/>
  <c r="AG133" i="9"/>
  <c r="AD133" i="9"/>
  <c r="AJ133" i="9" s="1"/>
  <c r="AB133" i="9"/>
  <c r="AA133" i="9"/>
  <c r="Z133" i="9"/>
  <c r="X133" i="9"/>
  <c r="Q133" i="9"/>
  <c r="P133" i="9"/>
  <c r="N133" i="9"/>
  <c r="J133" i="9"/>
  <c r="F133" i="9"/>
  <c r="AR132" i="9"/>
  <c r="AS132" i="9" s="1"/>
  <c r="AL132" i="9"/>
  <c r="AK132" i="9"/>
  <c r="AF132" i="9"/>
  <c r="AD132" i="9"/>
  <c r="AB132" i="9"/>
  <c r="AA132" i="9"/>
  <c r="Z132" i="9"/>
  <c r="X132" i="9"/>
  <c r="P132" i="9"/>
  <c r="P119" i="9" s="1"/>
  <c r="O132" i="9"/>
  <c r="O133" i="9" s="1"/>
  <c r="O134" i="9" s="1"/>
  <c r="N134" i="9" s="1"/>
  <c r="N132" i="9"/>
  <c r="N119" i="9" s="1"/>
  <c r="J132" i="9"/>
  <c r="F132" i="9"/>
  <c r="AN131" i="9"/>
  <c r="AN122" i="9" s="1"/>
  <c r="AM131" i="9"/>
  <c r="AL131" i="9"/>
  <c r="AK131" i="9"/>
  <c r="AG131" i="9"/>
  <c r="AJ131" i="9" s="1"/>
  <c r="AJ122" i="9" s="1"/>
  <c r="AF131" i="9"/>
  <c r="AD131" i="9"/>
  <c r="AD122" i="9" s="1"/>
  <c r="AC131" i="9"/>
  <c r="AB131" i="9"/>
  <c r="AB122" i="9" s="1"/>
  <c r="W131" i="9"/>
  <c r="T131" i="9"/>
  <c r="Q131" i="9"/>
  <c r="Q122" i="9" s="1"/>
  <c r="P131" i="9"/>
  <c r="P122" i="9" s="1"/>
  <c r="I131" i="9"/>
  <c r="J131" i="9" s="1"/>
  <c r="J122" i="9" s="1"/>
  <c r="J16" i="9" s="1"/>
  <c r="J12" i="9" s="1"/>
  <c r="E131" i="9"/>
  <c r="AR130" i="9"/>
  <c r="AR131" i="9" s="1"/>
  <c r="AO130" i="9"/>
  <c r="AO131" i="9" s="1"/>
  <c r="AO122" i="9" s="1"/>
  <c r="AL130" i="9"/>
  <c r="AK130" i="9"/>
  <c r="AJ130" i="9"/>
  <c r="AI130" i="9"/>
  <c r="AG130" i="9"/>
  <c r="AD130" i="9"/>
  <c r="AB130" i="9"/>
  <c r="Z130" i="9"/>
  <c r="X130" i="9"/>
  <c r="U130" i="9"/>
  <c r="AA130" i="9" s="1"/>
  <c r="Q130" i="9"/>
  <c r="P130" i="9"/>
  <c r="O130" i="9"/>
  <c r="O131" i="9" s="1"/>
  <c r="J130" i="9"/>
  <c r="F130" i="9"/>
  <c r="AS129" i="9"/>
  <c r="AR129" i="9"/>
  <c r="AL129" i="9"/>
  <c r="AK129" i="9"/>
  <c r="AF129" i="9"/>
  <c r="AI129" i="9" s="1"/>
  <c r="AY129" i="9" s="1"/>
  <c r="AD129" i="9"/>
  <c r="AB129" i="9"/>
  <c r="Z129" i="9"/>
  <c r="X129" i="9"/>
  <c r="AA129" i="9" s="1"/>
  <c r="U129" i="9"/>
  <c r="P129" i="9"/>
  <c r="O129" i="9"/>
  <c r="N129" i="9"/>
  <c r="J129" i="9"/>
  <c r="F129" i="9"/>
  <c r="AS128" i="9"/>
  <c r="AL128" i="9"/>
  <c r="AK128" i="9"/>
  <c r="AJ128" i="9"/>
  <c r="AI128" i="9"/>
  <c r="AB128" i="9"/>
  <c r="AA128" i="9"/>
  <c r="Z128" i="9"/>
  <c r="Z121" i="9" s="1"/>
  <c r="P128" i="9"/>
  <c r="Q128" i="9" s="1"/>
  <c r="I128" i="9"/>
  <c r="J128" i="9" s="1"/>
  <c r="E128" i="9"/>
  <c r="F128" i="9" s="1"/>
  <c r="AS127" i="9"/>
  <c r="AL127" i="9"/>
  <c r="AK127" i="9"/>
  <c r="AJ127" i="9"/>
  <c r="AI127" i="9"/>
  <c r="AB127" i="9"/>
  <c r="AA127" i="9"/>
  <c r="Z127" i="9"/>
  <c r="P127" i="9"/>
  <c r="Q127" i="9" s="1"/>
  <c r="N127" i="9"/>
  <c r="O127" i="9" s="1"/>
  <c r="J127" i="9"/>
  <c r="F127" i="9"/>
  <c r="E127" i="9"/>
  <c r="AY126" i="9"/>
  <c r="AS126" i="9"/>
  <c r="AL126" i="9"/>
  <c r="AK126" i="9"/>
  <c r="AI126" i="9"/>
  <c r="AG126" i="9"/>
  <c r="AB126" i="9"/>
  <c r="AA126" i="9"/>
  <c r="Z126" i="9"/>
  <c r="S126" i="9"/>
  <c r="P126" i="9"/>
  <c r="Q126" i="9" s="1"/>
  <c r="O126" i="9"/>
  <c r="J126" i="9"/>
  <c r="J119" i="9" s="1"/>
  <c r="H126" i="9"/>
  <c r="E126" i="9"/>
  <c r="AS125" i="9"/>
  <c r="AS121" i="9" s="1"/>
  <c r="AR125" i="9"/>
  <c r="AL125" i="9"/>
  <c r="AK125" i="9"/>
  <c r="AI125" i="9"/>
  <c r="AG125" i="9"/>
  <c r="AG121" i="9" s="1"/>
  <c r="AD125" i="9"/>
  <c r="AB125" i="9"/>
  <c r="AB121" i="9" s="1"/>
  <c r="AB120" i="9" s="1"/>
  <c r="AA125" i="9"/>
  <c r="Z125" i="9"/>
  <c r="I125" i="9"/>
  <c r="I121" i="9" s="1"/>
  <c r="AS124" i="9"/>
  <c r="AL124" i="9"/>
  <c r="AK124" i="9"/>
  <c r="AI124" i="9"/>
  <c r="AG124" i="9"/>
  <c r="AJ124" i="9" s="1"/>
  <c r="AD124" i="9"/>
  <c r="AB124" i="9"/>
  <c r="AA124" i="9"/>
  <c r="Z124" i="9"/>
  <c r="P124" i="9"/>
  <c r="Q124" i="9" s="1"/>
  <c r="J124" i="9"/>
  <c r="E124" i="9"/>
  <c r="E125" i="9" s="1"/>
  <c r="F125" i="9" s="1"/>
  <c r="AY123" i="9"/>
  <c r="AR123" i="9"/>
  <c r="AL123" i="9"/>
  <c r="AK123" i="9"/>
  <c r="AK119" i="9" s="1"/>
  <c r="AI123" i="9"/>
  <c r="AG123" i="9"/>
  <c r="AJ123" i="9" s="1"/>
  <c r="AD123" i="9"/>
  <c r="Y123" i="9"/>
  <c r="V123" i="9"/>
  <c r="AB123" i="9" s="1"/>
  <c r="AB119" i="9" s="1"/>
  <c r="S123" i="9"/>
  <c r="Q123" i="9"/>
  <c r="Q119" i="9" s="1"/>
  <c r="O123" i="9"/>
  <c r="N123" i="9"/>
  <c r="J123" i="9"/>
  <c r="H123" i="9"/>
  <c r="F123" i="9"/>
  <c r="BM122" i="9"/>
  <c r="BL122" i="9"/>
  <c r="BK122" i="9"/>
  <c r="BJ122" i="9"/>
  <c r="BJ120" i="9" s="1"/>
  <c r="BH122" i="9"/>
  <c r="BG122" i="9"/>
  <c r="BF122" i="9"/>
  <c r="BE122" i="9"/>
  <c r="BE16" i="9" s="1"/>
  <c r="BD122" i="9"/>
  <c r="BC122" i="9"/>
  <c r="BB122" i="9"/>
  <c r="BA122" i="9"/>
  <c r="BA120" i="9" s="1"/>
  <c r="AZ122" i="9"/>
  <c r="AY122" i="9"/>
  <c r="AX122" i="9"/>
  <c r="AW122" i="9"/>
  <c r="AV122" i="9"/>
  <c r="AU122" i="9"/>
  <c r="AT122" i="9"/>
  <c r="AM122" i="9"/>
  <c r="AF122" i="9"/>
  <c r="Y122" i="9"/>
  <c r="V122" i="9"/>
  <c r="T122" i="9"/>
  <c r="T120" i="9" s="1"/>
  <c r="S122" i="9"/>
  <c r="R122" i="9"/>
  <c r="M122" i="9"/>
  <c r="L122" i="9"/>
  <c r="L120" i="9" s="1"/>
  <c r="K122" i="9"/>
  <c r="I122" i="9"/>
  <c r="I16" i="9" s="1"/>
  <c r="I12" i="9" s="1"/>
  <c r="BM121" i="9"/>
  <c r="BL121" i="9"/>
  <c r="BK121" i="9"/>
  <c r="BJ121" i="9"/>
  <c r="BH121" i="9"/>
  <c r="BH120" i="9" s="1"/>
  <c r="BG121" i="9"/>
  <c r="BF121" i="9"/>
  <c r="BF120" i="9" s="1"/>
  <c r="BE121" i="9"/>
  <c r="BD121" i="9"/>
  <c r="BC121" i="9"/>
  <c r="BB121" i="9"/>
  <c r="BA121" i="9"/>
  <c r="AZ121" i="9"/>
  <c r="AZ120" i="9" s="1"/>
  <c r="AY121" i="9"/>
  <c r="AX121" i="9"/>
  <c r="AX120" i="9" s="1"/>
  <c r="AW121" i="9"/>
  <c r="AV121" i="9"/>
  <c r="AU121" i="9"/>
  <c r="AT121" i="9"/>
  <c r="AN121" i="9"/>
  <c r="AN120" i="9" s="1"/>
  <c r="AM121" i="9"/>
  <c r="AI121" i="9"/>
  <c r="AC121" i="9"/>
  <c r="Y121" i="9"/>
  <c r="Y120" i="9" s="1"/>
  <c r="W121" i="9"/>
  <c r="V121" i="9"/>
  <c r="V120" i="9" s="1"/>
  <c r="U121" i="9"/>
  <c r="T121" i="9"/>
  <c r="S121" i="9"/>
  <c r="R121" i="9"/>
  <c r="M121" i="9"/>
  <c r="M120" i="9" s="1"/>
  <c r="L121" i="9"/>
  <c r="K121" i="9"/>
  <c r="E121" i="9"/>
  <c r="BM120" i="9"/>
  <c r="BL120" i="9"/>
  <c r="BD120" i="9"/>
  <c r="BC120" i="9"/>
  <c r="AV120" i="9"/>
  <c r="AU120" i="9"/>
  <c r="AM120" i="9"/>
  <c r="S120" i="9"/>
  <c r="K120" i="9"/>
  <c r="BM119" i="9"/>
  <c r="BL119" i="9"/>
  <c r="BK119" i="9"/>
  <c r="BJ119" i="9"/>
  <c r="BH119" i="9"/>
  <c r="BG119" i="9"/>
  <c r="BF119" i="9"/>
  <c r="BE119" i="9"/>
  <c r="BD119" i="9"/>
  <c r="BC119" i="9"/>
  <c r="BC13" i="9" s="1"/>
  <c r="BC9" i="9" s="1"/>
  <c r="BB119" i="9"/>
  <c r="BA119" i="9"/>
  <c r="AZ119" i="9"/>
  <c r="AX119" i="9"/>
  <c r="AW119" i="9"/>
  <c r="AV119" i="9"/>
  <c r="AU119" i="9"/>
  <c r="AT119" i="9"/>
  <c r="AO119" i="9"/>
  <c r="AN119" i="9"/>
  <c r="AM119" i="9"/>
  <c r="AH119" i="9"/>
  <c r="AE119" i="9"/>
  <c r="AC119" i="9"/>
  <c r="AL119" i="9" s="1"/>
  <c r="S119" i="9"/>
  <c r="I119" i="9"/>
  <c r="H119" i="9"/>
  <c r="AN118" i="9"/>
  <c r="AG118" i="9"/>
  <c r="AF118" i="9"/>
  <c r="AA118" i="9"/>
  <c r="Z118" i="9"/>
  <c r="O118" i="9"/>
  <c r="Q118" i="9" s="1"/>
  <c r="AS117" i="9"/>
  <c r="AR117" i="9"/>
  <c r="AR118" i="9" s="1"/>
  <c r="AN117" i="9"/>
  <c r="AG117" i="9"/>
  <c r="AC117" i="9"/>
  <c r="AA117" i="9"/>
  <c r="Z117" i="9"/>
  <c r="O117" i="9"/>
  <c r="Q117" i="9" s="1"/>
  <c r="N117" i="9"/>
  <c r="I117" i="9"/>
  <c r="E117" i="9" s="1"/>
  <c r="AR116" i="9"/>
  <c r="AS116" i="9" s="1"/>
  <c r="AL116" i="9"/>
  <c r="AI116" i="9"/>
  <c r="AG116" i="9"/>
  <c r="AJ116" i="9" s="1"/>
  <c r="AD116" i="9"/>
  <c r="AA116" i="9"/>
  <c r="Z116" i="9"/>
  <c r="Q116" i="9"/>
  <c r="N116" i="9"/>
  <c r="P116" i="9" s="1"/>
  <c r="J116" i="9"/>
  <c r="F116" i="9"/>
  <c r="E116" i="9"/>
  <c r="AN115" i="9"/>
  <c r="AF115" i="9"/>
  <c r="AD115" i="9"/>
  <c r="AA115" i="9"/>
  <c r="Z115" i="9"/>
  <c r="J115" i="9"/>
  <c r="I115" i="9"/>
  <c r="E115" i="9" s="1"/>
  <c r="F115" i="9" s="1"/>
  <c r="AN114" i="9"/>
  <c r="AL114" i="9"/>
  <c r="AJ114" i="9"/>
  <c r="AI114" i="9"/>
  <c r="AG114" i="9"/>
  <c r="AD114" i="9"/>
  <c r="AA114" i="9"/>
  <c r="Z114" i="9"/>
  <c r="O114" i="9"/>
  <c r="N114" i="9"/>
  <c r="J114" i="9"/>
  <c r="E114" i="9"/>
  <c r="F114" i="9" s="1"/>
  <c r="AD113" i="9"/>
  <c r="AA113" i="9"/>
  <c r="Z113" i="9"/>
  <c r="Q113" i="9"/>
  <c r="P113" i="9"/>
  <c r="AF113" i="9" s="1"/>
  <c r="AL113" i="9" s="1"/>
  <c r="N113" i="9"/>
  <c r="J113" i="9"/>
  <c r="E113" i="9"/>
  <c r="F113" i="9" s="1"/>
  <c r="AN112" i="9"/>
  <c r="AL112" i="9"/>
  <c r="AF112" i="9"/>
  <c r="AD112" i="9"/>
  <c r="AA112" i="9"/>
  <c r="Z112" i="9"/>
  <c r="J112" i="9"/>
  <c r="I112" i="9"/>
  <c r="F112" i="9"/>
  <c r="E112" i="9"/>
  <c r="AN111" i="9"/>
  <c r="AL111" i="9"/>
  <c r="AI111" i="9"/>
  <c r="AG111" i="9"/>
  <c r="AJ111" i="9" s="1"/>
  <c r="AD111" i="9"/>
  <c r="AA111" i="9"/>
  <c r="Z111" i="9"/>
  <c r="O111" i="9"/>
  <c r="J111" i="9"/>
  <c r="E111" i="9"/>
  <c r="F111" i="9" s="1"/>
  <c r="AD110" i="9"/>
  <c r="AA110" i="9"/>
  <c r="Z110" i="9"/>
  <c r="Q110" i="9"/>
  <c r="N110" i="9"/>
  <c r="J110" i="9"/>
  <c r="F110" i="9"/>
  <c r="E110" i="9"/>
  <c r="AL109" i="9"/>
  <c r="AI109" i="9"/>
  <c r="AG109" i="9"/>
  <c r="AJ109" i="9" s="1"/>
  <c r="AF109" i="9"/>
  <c r="AD109" i="9"/>
  <c r="AA109" i="9"/>
  <c r="Z109" i="9"/>
  <c r="O109" i="9"/>
  <c r="Q109" i="9" s="1"/>
  <c r="N109" i="9"/>
  <c r="P109" i="9" s="1"/>
  <c r="I109" i="9"/>
  <c r="E109" i="9"/>
  <c r="F109" i="9" s="1"/>
  <c r="AN108" i="9"/>
  <c r="AN109" i="9" s="1"/>
  <c r="AL108" i="9"/>
  <c r="AI108" i="9"/>
  <c r="AG108" i="9"/>
  <c r="AD108" i="9"/>
  <c r="AA108" i="9"/>
  <c r="Z108" i="9"/>
  <c r="Q108" i="9"/>
  <c r="P108" i="9"/>
  <c r="O108" i="9"/>
  <c r="N108" i="9"/>
  <c r="J108" i="9"/>
  <c r="J109" i="9" s="1"/>
  <c r="F108" i="9"/>
  <c r="E108" i="9"/>
  <c r="AS107" i="9"/>
  <c r="AR107" i="9"/>
  <c r="AR108" i="9" s="1"/>
  <c r="AL107" i="9"/>
  <c r="AI107" i="9"/>
  <c r="AG107" i="9"/>
  <c r="AD107" i="9"/>
  <c r="AA107" i="9"/>
  <c r="Z107" i="9"/>
  <c r="Q107" i="9"/>
  <c r="P107" i="9"/>
  <c r="N107" i="9"/>
  <c r="J107" i="9"/>
  <c r="E107" i="9"/>
  <c r="F107" i="9" s="1"/>
  <c r="AR106" i="9"/>
  <c r="AS106" i="9" s="1"/>
  <c r="AN106" i="9"/>
  <c r="AL106" i="9"/>
  <c r="AI106" i="9"/>
  <c r="AG106" i="9"/>
  <c r="AD106" i="9"/>
  <c r="AA106" i="9"/>
  <c r="Z106" i="9"/>
  <c r="J106" i="9"/>
  <c r="I106" i="9"/>
  <c r="E106" i="9" s="1"/>
  <c r="F106" i="9" s="1"/>
  <c r="AS105" i="9"/>
  <c r="AR105" i="9"/>
  <c r="AL105" i="9"/>
  <c r="AI105" i="9"/>
  <c r="AG105" i="9"/>
  <c r="AD105" i="9"/>
  <c r="AJ105" i="9" s="1"/>
  <c r="AA105" i="9"/>
  <c r="Z105" i="9"/>
  <c r="O105" i="9"/>
  <c r="O106" i="9" s="1"/>
  <c r="Q106" i="9" s="1"/>
  <c r="N105" i="9"/>
  <c r="J105" i="9"/>
  <c r="E105" i="9"/>
  <c r="F105" i="9" s="1"/>
  <c r="AV104" i="9"/>
  <c r="AR104" i="9"/>
  <c r="AS104" i="9" s="1"/>
  <c r="AN104" i="9"/>
  <c r="AN105" i="9" s="1"/>
  <c r="AL104" i="9"/>
  <c r="AI104" i="9"/>
  <c r="AG104" i="9"/>
  <c r="AD104" i="9"/>
  <c r="AA104" i="9"/>
  <c r="Z104" i="9"/>
  <c r="Q104" i="9"/>
  <c r="P104" i="9"/>
  <c r="N104" i="9"/>
  <c r="J104" i="9"/>
  <c r="E104" i="9"/>
  <c r="F104" i="9" s="1"/>
  <c r="AN103" i="9"/>
  <c r="AL103" i="9"/>
  <c r="AI103" i="9"/>
  <c r="AG103" i="9"/>
  <c r="AD103" i="9"/>
  <c r="AA103" i="9"/>
  <c r="Z103" i="9"/>
  <c r="N103" i="9"/>
  <c r="P103" i="9" s="1"/>
  <c r="J103" i="9"/>
  <c r="I103" i="9"/>
  <c r="E103" i="9" s="1"/>
  <c r="F103" i="9" s="1"/>
  <c r="AL102" i="9"/>
  <c r="AJ102" i="9"/>
  <c r="AI102" i="9"/>
  <c r="AG102" i="9"/>
  <c r="AD102" i="9"/>
  <c r="AA102" i="9"/>
  <c r="Z102" i="9"/>
  <c r="O102" i="9"/>
  <c r="N102" i="9"/>
  <c r="P102" i="9" s="1"/>
  <c r="J102" i="9"/>
  <c r="E102" i="9"/>
  <c r="F102" i="9" s="1"/>
  <c r="AV101" i="9"/>
  <c r="AR101" i="9"/>
  <c r="AN101" i="9"/>
  <c r="AN102" i="9" s="1"/>
  <c r="AL101" i="9"/>
  <c r="AI101" i="9"/>
  <c r="AG101" i="9"/>
  <c r="AD101" i="9"/>
  <c r="AA101" i="9"/>
  <c r="Z101" i="9"/>
  <c r="Q101" i="9"/>
  <c r="P101" i="9"/>
  <c r="N101" i="9"/>
  <c r="J101" i="9"/>
  <c r="E101" i="9"/>
  <c r="F101" i="9" s="1"/>
  <c r="AR100" i="9"/>
  <c r="AS100" i="9" s="1"/>
  <c r="AN100" i="9"/>
  <c r="AL100" i="9"/>
  <c r="AI100" i="9"/>
  <c r="AG100" i="9"/>
  <c r="AJ100" i="9" s="1"/>
  <c r="AD100" i="9"/>
  <c r="AA100" i="9"/>
  <c r="Z100" i="9"/>
  <c r="I100" i="9"/>
  <c r="J100" i="9" s="1"/>
  <c r="E100" i="9"/>
  <c r="F100" i="9" s="1"/>
  <c r="AS99" i="9"/>
  <c r="AR99" i="9"/>
  <c r="AL99" i="9"/>
  <c r="AI99" i="9"/>
  <c r="AG99" i="9"/>
  <c r="AD99" i="9"/>
  <c r="AJ99" i="9" s="1"/>
  <c r="AA99" i="9"/>
  <c r="Z99" i="9"/>
  <c r="O99" i="9"/>
  <c r="O100" i="9" s="1"/>
  <c r="Q100" i="9" s="1"/>
  <c r="N99" i="9"/>
  <c r="J99" i="9"/>
  <c r="E99" i="9"/>
  <c r="F99" i="9" s="1"/>
  <c r="AV98" i="9"/>
  <c r="AR98" i="9"/>
  <c r="AS98" i="9" s="1"/>
  <c r="AN98" i="9"/>
  <c r="AN99" i="9" s="1"/>
  <c r="AL98" i="9"/>
  <c r="AI98" i="9"/>
  <c r="AG98" i="9"/>
  <c r="AJ98" i="9" s="1"/>
  <c r="AD98" i="9"/>
  <c r="AA98" i="9"/>
  <c r="Z98" i="9"/>
  <c r="Q98" i="9"/>
  <c r="P98" i="9"/>
  <c r="N98" i="9"/>
  <c r="J98" i="9"/>
  <c r="F98" i="9"/>
  <c r="E98" i="9"/>
  <c r="AN97" i="9"/>
  <c r="AL97" i="9"/>
  <c r="AI97" i="9"/>
  <c r="AG97" i="9"/>
  <c r="AJ97" i="9" s="1"/>
  <c r="AD97" i="9"/>
  <c r="AA97" i="9"/>
  <c r="Z97" i="9"/>
  <c r="N97" i="9"/>
  <c r="P97" i="9" s="1"/>
  <c r="I97" i="9"/>
  <c r="AR96" i="9"/>
  <c r="AL96" i="9"/>
  <c r="AJ96" i="9"/>
  <c r="AI96" i="9"/>
  <c r="AG96" i="9"/>
  <c r="AD96" i="9"/>
  <c r="AA96" i="9"/>
  <c r="Z96" i="9"/>
  <c r="P96" i="9"/>
  <c r="O96" i="9"/>
  <c r="N96" i="9"/>
  <c r="J96" i="9"/>
  <c r="E96" i="9"/>
  <c r="F96" i="9" s="1"/>
  <c r="AY95" i="9"/>
  <c r="AS95" i="9"/>
  <c r="AN95" i="9"/>
  <c r="AN96" i="9" s="1"/>
  <c r="AL95" i="9"/>
  <c r="AI95" i="9"/>
  <c r="AG95" i="9"/>
  <c r="AD95" i="9"/>
  <c r="AA95" i="9"/>
  <c r="Z95" i="9"/>
  <c r="Q95" i="9"/>
  <c r="P95" i="9"/>
  <c r="N95" i="9"/>
  <c r="AV95" i="9" s="1"/>
  <c r="J95" i="9"/>
  <c r="E95" i="9"/>
  <c r="F95" i="9" s="1"/>
  <c r="AN94" i="9"/>
  <c r="AL94" i="9"/>
  <c r="AI94" i="9"/>
  <c r="AG94" i="9"/>
  <c r="AD94" i="9"/>
  <c r="AA94" i="9"/>
  <c r="Z94" i="9"/>
  <c r="I94" i="9"/>
  <c r="J94" i="9" s="1"/>
  <c r="E94" i="9"/>
  <c r="F94" i="9" s="1"/>
  <c r="AS93" i="9"/>
  <c r="AR93" i="9"/>
  <c r="AR94" i="9" s="1"/>
  <c r="AS94" i="9" s="1"/>
  <c r="AL93" i="9"/>
  <c r="AI93" i="9"/>
  <c r="AG93" i="9"/>
  <c r="AD93" i="9"/>
  <c r="AJ93" i="9" s="1"/>
  <c r="AA93" i="9"/>
  <c r="Z93" i="9"/>
  <c r="O93" i="9"/>
  <c r="O94" i="9" s="1"/>
  <c r="Q94" i="9" s="1"/>
  <c r="J93" i="9"/>
  <c r="E93" i="9"/>
  <c r="F93" i="9" s="1"/>
  <c r="AX92" i="9"/>
  <c r="AS92" i="9"/>
  <c r="AN92" i="9"/>
  <c r="AN93" i="9" s="1"/>
  <c r="AL92" i="9"/>
  <c r="AJ92" i="9"/>
  <c r="AI92" i="9"/>
  <c r="AG92" i="9"/>
  <c r="AD92" i="9"/>
  <c r="AA92" i="9"/>
  <c r="Z92" i="9"/>
  <c r="Q92" i="9"/>
  <c r="N92" i="9"/>
  <c r="P92" i="9" s="1"/>
  <c r="J92" i="9"/>
  <c r="F92" i="9"/>
  <c r="E92" i="9"/>
  <c r="AN91" i="9"/>
  <c r="AL91" i="9"/>
  <c r="AI91" i="9"/>
  <c r="AG91" i="9"/>
  <c r="AD91" i="9"/>
  <c r="AA91" i="9"/>
  <c r="Z91" i="9"/>
  <c r="O91" i="9"/>
  <c r="Q91" i="9" s="1"/>
  <c r="I91" i="9"/>
  <c r="E91" i="9" s="1"/>
  <c r="F91" i="9"/>
  <c r="AR90" i="9"/>
  <c r="AR91" i="9" s="1"/>
  <c r="AS91" i="9" s="1"/>
  <c r="AN90" i="9"/>
  <c r="AL90" i="9"/>
  <c r="AJ90" i="9"/>
  <c r="AI90" i="9"/>
  <c r="AG90" i="9"/>
  <c r="AD90" i="9"/>
  <c r="AA90" i="9"/>
  <c r="Z90" i="9"/>
  <c r="Q90" i="9"/>
  <c r="O90" i="9"/>
  <c r="N90" i="9"/>
  <c r="J90" i="9"/>
  <c r="E90" i="9"/>
  <c r="F90" i="9" s="1"/>
  <c r="AX89" i="9"/>
  <c r="AS89" i="9"/>
  <c r="AN89" i="9"/>
  <c r="AL89" i="9"/>
  <c r="AJ89" i="9"/>
  <c r="AI89" i="9"/>
  <c r="AG89" i="9"/>
  <c r="AD89" i="9"/>
  <c r="AA89" i="9"/>
  <c r="Z89" i="9"/>
  <c r="Q89" i="9"/>
  <c r="P89" i="9"/>
  <c r="N89" i="9"/>
  <c r="J89" i="9"/>
  <c r="E89" i="9"/>
  <c r="F89" i="9" s="1"/>
  <c r="AN88" i="9"/>
  <c r="AL88" i="9"/>
  <c r="AJ88" i="9"/>
  <c r="AI88" i="9"/>
  <c r="AG88" i="9"/>
  <c r="AD88" i="9"/>
  <c r="AA88" i="9"/>
  <c r="Z88" i="9"/>
  <c r="O88" i="9"/>
  <c r="Q88" i="9" s="1"/>
  <c r="I88" i="9"/>
  <c r="J88" i="9" s="1"/>
  <c r="E88" i="9"/>
  <c r="F88" i="9" s="1"/>
  <c r="AR87" i="9"/>
  <c r="AS87" i="9" s="1"/>
  <c r="AL87" i="9"/>
  <c r="AI87" i="9"/>
  <c r="AG87" i="9"/>
  <c r="AD87" i="9"/>
  <c r="AA87" i="9"/>
  <c r="Z87" i="9"/>
  <c r="Q87" i="9"/>
  <c r="O87" i="9"/>
  <c r="J87" i="9"/>
  <c r="F87" i="9"/>
  <c r="E87" i="9"/>
  <c r="AX86" i="9"/>
  <c r="AS86" i="9"/>
  <c r="AN86" i="9"/>
  <c r="AN87" i="9" s="1"/>
  <c r="AL86" i="9"/>
  <c r="AI86" i="9"/>
  <c r="AG86" i="9"/>
  <c r="AJ86" i="9" s="1"/>
  <c r="AD86" i="9"/>
  <c r="AA86" i="9"/>
  <c r="Z86" i="9"/>
  <c r="Q86" i="9"/>
  <c r="N86" i="9"/>
  <c r="P86" i="9" s="1"/>
  <c r="J86" i="9"/>
  <c r="F86" i="9"/>
  <c r="E86" i="9"/>
  <c r="AS85" i="9"/>
  <c r="AR85" i="9"/>
  <c r="AN85" i="9"/>
  <c r="AL85" i="9"/>
  <c r="AI85" i="9"/>
  <c r="AG85" i="9"/>
  <c r="AJ85" i="9" s="1"/>
  <c r="AD85" i="9"/>
  <c r="AA85" i="9"/>
  <c r="Z85" i="9"/>
  <c r="J85" i="9"/>
  <c r="I85" i="9"/>
  <c r="F85" i="9"/>
  <c r="E85" i="9"/>
  <c r="AS84" i="9"/>
  <c r="AR84" i="9"/>
  <c r="AL84" i="9"/>
  <c r="AJ84" i="9"/>
  <c r="AI84" i="9"/>
  <c r="AG84" i="9"/>
  <c r="AD84" i="9"/>
  <c r="AA84" i="9"/>
  <c r="Z84" i="9"/>
  <c r="O84" i="9"/>
  <c r="J84" i="9"/>
  <c r="F84" i="9"/>
  <c r="E84" i="9"/>
  <c r="AX83" i="9"/>
  <c r="AS83" i="9"/>
  <c r="AN83" i="9"/>
  <c r="AN84" i="9" s="1"/>
  <c r="AL83" i="9"/>
  <c r="AI83" i="9"/>
  <c r="AG83" i="9"/>
  <c r="AJ83" i="9" s="1"/>
  <c r="AD83" i="9"/>
  <c r="AA83" i="9"/>
  <c r="Z83" i="9"/>
  <c r="Q83" i="9"/>
  <c r="P83" i="9"/>
  <c r="N83" i="9"/>
  <c r="N84" i="9" s="1"/>
  <c r="J83" i="9"/>
  <c r="F83" i="9"/>
  <c r="E83" i="9"/>
  <c r="AN82" i="9"/>
  <c r="AL82" i="9"/>
  <c r="AI82" i="9"/>
  <c r="AG82" i="9"/>
  <c r="AD82" i="9"/>
  <c r="AA82" i="9"/>
  <c r="Z82" i="9"/>
  <c r="P82" i="9"/>
  <c r="N82" i="9"/>
  <c r="I82" i="9"/>
  <c r="E82" i="9" s="1"/>
  <c r="F82" i="9" s="1"/>
  <c r="AR81" i="9"/>
  <c r="AL81" i="9"/>
  <c r="AJ81" i="9"/>
  <c r="AI81" i="9"/>
  <c r="AG81" i="9"/>
  <c r="AD81" i="9"/>
  <c r="AA81" i="9"/>
  <c r="Z81" i="9"/>
  <c r="O81" i="9"/>
  <c r="N81" i="9"/>
  <c r="P81" i="9" s="1"/>
  <c r="J81" i="9"/>
  <c r="E81" i="9"/>
  <c r="F81" i="9" s="1"/>
  <c r="AX80" i="9"/>
  <c r="AS80" i="9"/>
  <c r="AN80" i="9"/>
  <c r="AN81" i="9" s="1"/>
  <c r="AL80" i="9"/>
  <c r="AJ80" i="9"/>
  <c r="AI80" i="9"/>
  <c r="AG80" i="9"/>
  <c r="AD80" i="9"/>
  <c r="AA80" i="9"/>
  <c r="Z80" i="9"/>
  <c r="Q80" i="9"/>
  <c r="N80" i="9"/>
  <c r="P80" i="9" s="1"/>
  <c r="J80" i="9"/>
  <c r="E80" i="9"/>
  <c r="F80" i="9" s="1"/>
  <c r="AN79" i="9"/>
  <c r="AN43" i="9" s="1"/>
  <c r="AN25" i="9" s="1"/>
  <c r="AL79" i="9"/>
  <c r="AJ79" i="9"/>
  <c r="AI79" i="9"/>
  <c r="AG79" i="9"/>
  <c r="AD79" i="9"/>
  <c r="AA79" i="9"/>
  <c r="Z79" i="9"/>
  <c r="Q79" i="9"/>
  <c r="O79" i="9"/>
  <c r="I79" i="9"/>
  <c r="J79" i="9" s="1"/>
  <c r="AR78" i="9"/>
  <c r="AN78" i="9"/>
  <c r="AL78" i="9"/>
  <c r="AI78" i="9"/>
  <c r="AG78" i="9"/>
  <c r="AJ78" i="9" s="1"/>
  <c r="AD78" i="9"/>
  <c r="AA78" i="9"/>
  <c r="Z78" i="9"/>
  <c r="Q78" i="9"/>
  <c r="O78" i="9"/>
  <c r="J78" i="9"/>
  <c r="E78" i="9"/>
  <c r="F78" i="9" s="1"/>
  <c r="AX77" i="9"/>
  <c r="AS77" i="9"/>
  <c r="AN77" i="9"/>
  <c r="AL77" i="9"/>
  <c r="AI77" i="9"/>
  <c r="AG77" i="9"/>
  <c r="AD77" i="9"/>
  <c r="AJ77" i="9" s="1"/>
  <c r="AA77" i="9"/>
  <c r="Z77" i="9"/>
  <c r="Q77" i="9"/>
  <c r="N77" i="9"/>
  <c r="P77" i="9" s="1"/>
  <c r="J77" i="9"/>
  <c r="E77" i="9"/>
  <c r="F77" i="9" s="1"/>
  <c r="AS76" i="9"/>
  <c r="AR76" i="9"/>
  <c r="AN76" i="9"/>
  <c r="AL76" i="9"/>
  <c r="AI76" i="9"/>
  <c r="AG76" i="9"/>
  <c r="AD76" i="9"/>
  <c r="AJ76" i="9" s="1"/>
  <c r="AA76" i="9"/>
  <c r="Z76" i="9"/>
  <c r="O76" i="9"/>
  <c r="Q76" i="9" s="1"/>
  <c r="I76" i="9"/>
  <c r="J76" i="9" s="1"/>
  <c r="AR75" i="9"/>
  <c r="AS75" i="9" s="1"/>
  <c r="AN75" i="9"/>
  <c r="AL75" i="9"/>
  <c r="AI75" i="9"/>
  <c r="AG75" i="9"/>
  <c r="AD75" i="9"/>
  <c r="AA75" i="9"/>
  <c r="Z75" i="9"/>
  <c r="Q75" i="9"/>
  <c r="P75" i="9"/>
  <c r="O75" i="9"/>
  <c r="J75" i="9"/>
  <c r="F75" i="9"/>
  <c r="E75" i="9"/>
  <c r="AV74" i="9"/>
  <c r="AR74" i="9"/>
  <c r="AS74" i="9" s="1"/>
  <c r="AN74" i="9"/>
  <c r="AL74" i="9"/>
  <c r="AJ74" i="9"/>
  <c r="AI74" i="9"/>
  <c r="AG74" i="9"/>
  <c r="AD74" i="9"/>
  <c r="AA74" i="9"/>
  <c r="Z74" i="9"/>
  <c r="Q74" i="9"/>
  <c r="P74" i="9"/>
  <c r="N74" i="9"/>
  <c r="N75" i="9" s="1"/>
  <c r="N76" i="9" s="1"/>
  <c r="P76" i="9" s="1"/>
  <c r="J74" i="9"/>
  <c r="E74" i="9"/>
  <c r="F74" i="9" s="1"/>
  <c r="AR73" i="9"/>
  <c r="AS73" i="9" s="1"/>
  <c r="AN73" i="9"/>
  <c r="AL73" i="9"/>
  <c r="AJ73" i="9"/>
  <c r="AI73" i="9"/>
  <c r="AG73" i="9"/>
  <c r="AD73" i="9"/>
  <c r="AA73" i="9"/>
  <c r="Z73" i="9"/>
  <c r="O73" i="9"/>
  <c r="Q73" i="9" s="1"/>
  <c r="N73" i="9"/>
  <c r="P73" i="9" s="1"/>
  <c r="I73" i="9"/>
  <c r="J73" i="9" s="1"/>
  <c r="E73" i="9"/>
  <c r="F73" i="9" s="1"/>
  <c r="AR72" i="9"/>
  <c r="AS72" i="9" s="1"/>
  <c r="AN72" i="9"/>
  <c r="AL72" i="9"/>
  <c r="AI72" i="9"/>
  <c r="AG72" i="9"/>
  <c r="AD72" i="9"/>
  <c r="AA72" i="9"/>
  <c r="Z72" i="9"/>
  <c r="Q72" i="9"/>
  <c r="O72" i="9"/>
  <c r="J72" i="9"/>
  <c r="F72" i="9"/>
  <c r="E72" i="9"/>
  <c r="AV71" i="9"/>
  <c r="AS71" i="9"/>
  <c r="AR71" i="9"/>
  <c r="AN71" i="9"/>
  <c r="AL71" i="9"/>
  <c r="AI71" i="9"/>
  <c r="AG71" i="9"/>
  <c r="AD71" i="9"/>
  <c r="AJ71" i="9" s="1"/>
  <c r="AA71" i="9"/>
  <c r="Z71" i="9"/>
  <c r="Q71" i="9"/>
  <c r="N71" i="9"/>
  <c r="N72" i="9" s="1"/>
  <c r="P72" i="9" s="1"/>
  <c r="J71" i="9"/>
  <c r="E71" i="9"/>
  <c r="F71" i="9" s="1"/>
  <c r="AR70" i="9"/>
  <c r="AS70" i="9" s="1"/>
  <c r="AN70" i="9"/>
  <c r="AL70" i="9"/>
  <c r="AI70" i="9"/>
  <c r="AG70" i="9"/>
  <c r="AD70" i="9"/>
  <c r="AJ70" i="9" s="1"/>
  <c r="AA70" i="9"/>
  <c r="Z70" i="9"/>
  <c r="O70" i="9"/>
  <c r="Q70" i="9" s="1"/>
  <c r="I70" i="9"/>
  <c r="J70" i="9" s="1"/>
  <c r="AR69" i="9"/>
  <c r="AS69" i="9" s="1"/>
  <c r="AN69" i="9"/>
  <c r="AL69" i="9"/>
  <c r="AI69" i="9"/>
  <c r="AG69" i="9"/>
  <c r="AJ69" i="9" s="1"/>
  <c r="AD69" i="9"/>
  <c r="AA69" i="9"/>
  <c r="Z69" i="9"/>
  <c r="Q69" i="9"/>
  <c r="O69" i="9"/>
  <c r="J69" i="9"/>
  <c r="F69" i="9"/>
  <c r="E69" i="9"/>
  <c r="AV68" i="9"/>
  <c r="AR68" i="9"/>
  <c r="AS68" i="9" s="1"/>
  <c r="AN68" i="9"/>
  <c r="AL68" i="9"/>
  <c r="AJ68" i="9"/>
  <c r="AI68" i="9"/>
  <c r="AG68" i="9"/>
  <c r="AD68" i="9"/>
  <c r="AA68" i="9"/>
  <c r="Z68" i="9"/>
  <c r="Q68" i="9"/>
  <c r="N68" i="9"/>
  <c r="P68" i="9" s="1"/>
  <c r="J68" i="9"/>
  <c r="E68" i="9"/>
  <c r="F68" i="9" s="1"/>
  <c r="AN67" i="9"/>
  <c r="AL67" i="9"/>
  <c r="AJ67" i="9"/>
  <c r="AI67" i="9"/>
  <c r="AG67" i="9"/>
  <c r="AD67" i="9"/>
  <c r="AA67" i="9"/>
  <c r="Z67" i="9"/>
  <c r="P67" i="9"/>
  <c r="O67" i="9"/>
  <c r="Q67" i="9" s="1"/>
  <c r="N67" i="9"/>
  <c r="I67" i="9"/>
  <c r="J67" i="9" s="1"/>
  <c r="E67" i="9"/>
  <c r="F67" i="9" s="1"/>
  <c r="AR66" i="9"/>
  <c r="AN66" i="9"/>
  <c r="AL66" i="9"/>
  <c r="AI66" i="9"/>
  <c r="AG66" i="9"/>
  <c r="AD66" i="9"/>
  <c r="AA66" i="9"/>
  <c r="Z66" i="9"/>
  <c r="Q66" i="9"/>
  <c r="P66" i="9"/>
  <c r="O66" i="9"/>
  <c r="N66" i="9"/>
  <c r="J66" i="9"/>
  <c r="F66" i="9"/>
  <c r="E66" i="9"/>
  <c r="AV65" i="9"/>
  <c r="AS65" i="9"/>
  <c r="AR65" i="9"/>
  <c r="AN65" i="9"/>
  <c r="AL65" i="9"/>
  <c r="AI65" i="9"/>
  <c r="AG65" i="9"/>
  <c r="AD65" i="9"/>
  <c r="AJ65" i="9" s="1"/>
  <c r="AA65" i="9"/>
  <c r="Z65" i="9"/>
  <c r="Q65" i="9"/>
  <c r="P65" i="9"/>
  <c r="N65" i="9"/>
  <c r="J65" i="9"/>
  <c r="E65" i="9"/>
  <c r="F65" i="9" s="1"/>
  <c r="AR64" i="9"/>
  <c r="AS64" i="9" s="1"/>
  <c r="AN64" i="9"/>
  <c r="AL64" i="9"/>
  <c r="AI64" i="9"/>
  <c r="AG64" i="9"/>
  <c r="AD64" i="9"/>
  <c r="AJ64" i="9" s="1"/>
  <c r="AA64" i="9"/>
  <c r="Z64" i="9"/>
  <c r="O64" i="9"/>
  <c r="Q64" i="9" s="1"/>
  <c r="I64" i="9"/>
  <c r="J64" i="9" s="1"/>
  <c r="F64" i="9"/>
  <c r="E64" i="9"/>
  <c r="AR63" i="9"/>
  <c r="AS63" i="9" s="1"/>
  <c r="AN63" i="9"/>
  <c r="AL63" i="9"/>
  <c r="AI63" i="9"/>
  <c r="AG63" i="9"/>
  <c r="AJ63" i="9" s="1"/>
  <c r="AD63" i="9"/>
  <c r="AA63" i="9"/>
  <c r="Z63" i="9"/>
  <c r="Q63" i="9"/>
  <c r="O63" i="9"/>
  <c r="J63" i="9"/>
  <c r="F63" i="9"/>
  <c r="E63" i="9"/>
  <c r="AV62" i="9"/>
  <c r="AR62" i="9"/>
  <c r="AS62" i="9" s="1"/>
  <c r="AN62" i="9"/>
  <c r="AL62" i="9"/>
  <c r="AJ62" i="9"/>
  <c r="AI62" i="9"/>
  <c r="AG62" i="9"/>
  <c r="AD62" i="9"/>
  <c r="AA62" i="9"/>
  <c r="Z62" i="9"/>
  <c r="Q62" i="9"/>
  <c r="N62" i="9"/>
  <c r="P62" i="9" s="1"/>
  <c r="J62" i="9"/>
  <c r="E62" i="9"/>
  <c r="F62" i="9" s="1"/>
  <c r="AN61" i="9"/>
  <c r="AL61" i="9"/>
  <c r="AI61" i="9"/>
  <c r="AG61" i="9"/>
  <c r="AD61" i="9"/>
  <c r="AJ61" i="9" s="1"/>
  <c r="AA61" i="9"/>
  <c r="Z61" i="9"/>
  <c r="O61" i="9"/>
  <c r="Q61" i="9" s="1"/>
  <c r="N61" i="9"/>
  <c r="P61" i="9" s="1"/>
  <c r="I61" i="9"/>
  <c r="J61" i="9" s="1"/>
  <c r="AR60" i="9"/>
  <c r="AS60" i="9" s="1"/>
  <c r="AN60" i="9"/>
  <c r="AL60" i="9"/>
  <c r="AI60" i="9"/>
  <c r="AG60" i="9"/>
  <c r="AD60" i="9"/>
  <c r="AA60" i="9"/>
  <c r="Z60" i="9"/>
  <c r="Q60" i="9"/>
  <c r="O60" i="9"/>
  <c r="N60" i="9"/>
  <c r="P60" i="9" s="1"/>
  <c r="J60" i="9"/>
  <c r="F60" i="9"/>
  <c r="E60" i="9"/>
  <c r="AV59" i="9"/>
  <c r="AS59" i="9"/>
  <c r="AR59" i="9"/>
  <c r="AN59" i="9"/>
  <c r="AL59" i="9"/>
  <c r="AI59" i="9"/>
  <c r="AG59" i="9"/>
  <c r="AD59" i="9"/>
  <c r="AJ59" i="9" s="1"/>
  <c r="AA59" i="9"/>
  <c r="Z59" i="9"/>
  <c r="Q59" i="9"/>
  <c r="P59" i="9"/>
  <c r="N59" i="9"/>
  <c r="J59" i="9"/>
  <c r="E59" i="9"/>
  <c r="F59" i="9" s="1"/>
  <c r="AS58" i="9"/>
  <c r="AR58" i="9"/>
  <c r="AN58" i="9"/>
  <c r="AL58" i="9"/>
  <c r="AI58" i="9"/>
  <c r="AG58" i="9"/>
  <c r="AD58" i="9"/>
  <c r="AJ58" i="9" s="1"/>
  <c r="AA58" i="9"/>
  <c r="Z58" i="9"/>
  <c r="Z25" i="9" s="1"/>
  <c r="O58" i="9"/>
  <c r="Q58" i="9" s="1"/>
  <c r="I58" i="9"/>
  <c r="J58" i="9" s="1"/>
  <c r="AR57" i="9"/>
  <c r="AS57" i="9" s="1"/>
  <c r="AN57" i="9"/>
  <c r="AL57" i="9"/>
  <c r="AI57" i="9"/>
  <c r="AG57" i="9"/>
  <c r="AD57" i="9"/>
  <c r="AA57" i="9"/>
  <c r="Z57" i="9"/>
  <c r="Q57" i="9"/>
  <c r="O57" i="9"/>
  <c r="J57" i="9"/>
  <c r="F57" i="9"/>
  <c r="E57" i="9"/>
  <c r="AV56" i="9"/>
  <c r="AR56" i="9"/>
  <c r="AS56" i="9" s="1"/>
  <c r="AN56" i="9"/>
  <c r="AL56" i="9"/>
  <c r="AJ56" i="9"/>
  <c r="AI56" i="9"/>
  <c r="AG56" i="9"/>
  <c r="AD56" i="9"/>
  <c r="AA56" i="9"/>
  <c r="Z56" i="9"/>
  <c r="Q56" i="9"/>
  <c r="P56" i="9"/>
  <c r="N56" i="9"/>
  <c r="N57" i="9" s="1"/>
  <c r="N58" i="9" s="1"/>
  <c r="P58" i="9" s="1"/>
  <c r="J56" i="9"/>
  <c r="E56" i="9"/>
  <c r="F56" i="9" s="1"/>
  <c r="AR55" i="9"/>
  <c r="AS55" i="9" s="1"/>
  <c r="AN55" i="9"/>
  <c r="AL55" i="9"/>
  <c r="AJ55" i="9"/>
  <c r="AI55" i="9"/>
  <c r="AG55" i="9"/>
  <c r="AD55" i="9"/>
  <c r="AA55" i="9"/>
  <c r="Z55" i="9"/>
  <c r="O55" i="9"/>
  <c r="Q55" i="9" s="1"/>
  <c r="N55" i="9"/>
  <c r="P55" i="9" s="1"/>
  <c r="I55" i="9"/>
  <c r="AR54" i="9"/>
  <c r="AS54" i="9" s="1"/>
  <c r="AN54" i="9"/>
  <c r="AL54" i="9"/>
  <c r="AI54" i="9"/>
  <c r="AG54" i="9"/>
  <c r="AD54" i="9"/>
  <c r="AA54" i="9"/>
  <c r="Z54" i="9"/>
  <c r="Q54" i="9"/>
  <c r="P54" i="9"/>
  <c r="O54" i="9"/>
  <c r="N54" i="9"/>
  <c r="J54" i="9"/>
  <c r="F54" i="9"/>
  <c r="E54" i="9"/>
  <c r="AV53" i="9"/>
  <c r="AR53" i="9"/>
  <c r="AS53" i="9" s="1"/>
  <c r="AN53" i="9"/>
  <c r="AL53" i="9"/>
  <c r="AI53" i="9"/>
  <c r="AG53" i="9"/>
  <c r="AD53" i="9"/>
  <c r="AJ53" i="9" s="1"/>
  <c r="AA53" i="9"/>
  <c r="Z53" i="9"/>
  <c r="Q53" i="9"/>
  <c r="P53" i="9"/>
  <c r="N53" i="9"/>
  <c r="J53" i="9"/>
  <c r="E53" i="9"/>
  <c r="F53" i="9" s="1"/>
  <c r="AN52" i="9"/>
  <c r="AL52" i="9"/>
  <c r="AI52" i="9"/>
  <c r="AG52" i="9"/>
  <c r="AD52" i="9"/>
  <c r="AJ52" i="9" s="1"/>
  <c r="AA52" i="9"/>
  <c r="Z52" i="9"/>
  <c r="O52" i="9"/>
  <c r="Q52" i="9" s="1"/>
  <c r="I52" i="9"/>
  <c r="J52" i="9" s="1"/>
  <c r="E52" i="9"/>
  <c r="F52" i="9" s="1"/>
  <c r="AR51" i="9"/>
  <c r="AN51" i="9"/>
  <c r="AL51" i="9"/>
  <c r="AI51" i="9"/>
  <c r="AG51" i="9"/>
  <c r="AJ51" i="9" s="1"/>
  <c r="AD51" i="9"/>
  <c r="AA51" i="9"/>
  <c r="Z51" i="9"/>
  <c r="Q51" i="9"/>
  <c r="O51" i="9"/>
  <c r="J51" i="9"/>
  <c r="F51" i="9"/>
  <c r="E51" i="9"/>
  <c r="AV50" i="9"/>
  <c r="AR50" i="9"/>
  <c r="AN50" i="9"/>
  <c r="AL50" i="9"/>
  <c r="AI50" i="9"/>
  <c r="AG50" i="9"/>
  <c r="AD50" i="9"/>
  <c r="AJ50" i="9" s="1"/>
  <c r="AA50" i="9"/>
  <c r="Z50" i="9"/>
  <c r="Q50" i="9"/>
  <c r="P50" i="9"/>
  <c r="N50" i="9"/>
  <c r="N51" i="9" s="1"/>
  <c r="N52" i="9" s="1"/>
  <c r="P52" i="9" s="1"/>
  <c r="J50" i="9"/>
  <c r="E50" i="9"/>
  <c r="F50" i="9" s="1"/>
  <c r="AN49" i="9"/>
  <c r="AL49" i="9"/>
  <c r="AJ49" i="9"/>
  <c r="AI49" i="9"/>
  <c r="AG49" i="9"/>
  <c r="AD49" i="9"/>
  <c r="AA49" i="9"/>
  <c r="Z49" i="9"/>
  <c r="O49" i="9"/>
  <c r="Q49" i="9" s="1"/>
  <c r="N49" i="9"/>
  <c r="P49" i="9" s="1"/>
  <c r="I49" i="9"/>
  <c r="J49" i="9" s="1"/>
  <c r="AR48" i="9"/>
  <c r="AS48" i="9" s="1"/>
  <c r="AN48" i="9"/>
  <c r="AL48" i="9"/>
  <c r="AI48" i="9"/>
  <c r="AG48" i="9"/>
  <c r="AJ48" i="9" s="1"/>
  <c r="AD48" i="9"/>
  <c r="AA48" i="9"/>
  <c r="Z48" i="9"/>
  <c r="Q48" i="9"/>
  <c r="O48" i="9"/>
  <c r="N48" i="9"/>
  <c r="P48" i="9" s="1"/>
  <c r="J48" i="9"/>
  <c r="F48" i="9"/>
  <c r="E48" i="9"/>
  <c r="AV47" i="9"/>
  <c r="AS47" i="9"/>
  <c r="AR47" i="9"/>
  <c r="AN47" i="9"/>
  <c r="AL47" i="9"/>
  <c r="AI47" i="9"/>
  <c r="AI41" i="9" s="1"/>
  <c r="AG47" i="9"/>
  <c r="AD47" i="9"/>
  <c r="AJ47" i="9" s="1"/>
  <c r="AA47" i="9"/>
  <c r="Z47" i="9"/>
  <c r="Q47" i="9"/>
  <c r="P47" i="9"/>
  <c r="N47" i="9"/>
  <c r="J47" i="9"/>
  <c r="E47" i="9"/>
  <c r="F47" i="9" s="1"/>
  <c r="AN46" i="9"/>
  <c r="AL46" i="9"/>
  <c r="AI46" i="9"/>
  <c r="AG46" i="9"/>
  <c r="AD46" i="9"/>
  <c r="AJ46" i="9" s="1"/>
  <c r="AA46" i="9"/>
  <c r="Z46" i="9"/>
  <c r="O46" i="9"/>
  <c r="Q46" i="9" s="1"/>
  <c r="I46" i="9"/>
  <c r="J46" i="9" s="1"/>
  <c r="E46" i="9"/>
  <c r="F46" i="9" s="1"/>
  <c r="AR45" i="9"/>
  <c r="AN45" i="9"/>
  <c r="AL45" i="9"/>
  <c r="AI45" i="9"/>
  <c r="AG45" i="9"/>
  <c r="AD45" i="9"/>
  <c r="AA45" i="9"/>
  <c r="Z45" i="9"/>
  <c r="Q45" i="9"/>
  <c r="P45" i="9"/>
  <c r="O45" i="9"/>
  <c r="N45" i="9"/>
  <c r="N46" i="9" s="1"/>
  <c r="P46" i="9" s="1"/>
  <c r="J45" i="9"/>
  <c r="F45" i="9"/>
  <c r="E45" i="9"/>
  <c r="BH44" i="9"/>
  <c r="AV44" i="9"/>
  <c r="AS44" i="9"/>
  <c r="AR44" i="9"/>
  <c r="AN44" i="9"/>
  <c r="AN41" i="9" s="1"/>
  <c r="AN23" i="9" s="1"/>
  <c r="AL44" i="9"/>
  <c r="AI44" i="9"/>
  <c r="AG44" i="9"/>
  <c r="AD44" i="9"/>
  <c r="AA44" i="9"/>
  <c r="Z44" i="9"/>
  <c r="Q44" i="9"/>
  <c r="N44" i="9"/>
  <c r="P44" i="9" s="1"/>
  <c r="J44" i="9"/>
  <c r="F44" i="9"/>
  <c r="E44" i="9"/>
  <c r="AL43" i="9"/>
  <c r="AF43" i="9"/>
  <c r="AD43" i="9"/>
  <c r="AC43" i="9"/>
  <c r="AA43" i="9"/>
  <c r="Z43" i="9"/>
  <c r="AO42" i="9"/>
  <c r="AG42" i="9"/>
  <c r="AG24" i="9" s="1"/>
  <c r="AF42" i="9"/>
  <c r="AF24" i="9" s="1"/>
  <c r="AC42" i="9"/>
  <c r="AD42" i="9" s="1"/>
  <c r="AA42" i="9"/>
  <c r="Z42" i="9"/>
  <c r="O42" i="9"/>
  <c r="O43" i="9" s="1"/>
  <c r="Q43" i="9" s="1"/>
  <c r="N42" i="9"/>
  <c r="I42" i="9"/>
  <c r="AF41" i="9"/>
  <c r="AD41" i="9"/>
  <c r="AC41" i="9"/>
  <c r="AL41" i="9" s="1"/>
  <c r="AA41" i="9"/>
  <c r="Z41" i="9"/>
  <c r="S41" i="9"/>
  <c r="Q41" i="9"/>
  <c r="P41" i="9"/>
  <c r="O41" i="9"/>
  <c r="N41" i="9"/>
  <c r="I41" i="9"/>
  <c r="J41" i="9" s="1"/>
  <c r="J23" i="9" s="1"/>
  <c r="E41" i="9"/>
  <c r="F41" i="9" s="1"/>
  <c r="AS40" i="9"/>
  <c r="AR40" i="9"/>
  <c r="AL40" i="9"/>
  <c r="AI40" i="9"/>
  <c r="AG40" i="9"/>
  <c r="AJ40" i="9" s="1"/>
  <c r="AD40" i="9"/>
  <c r="AA40" i="9"/>
  <c r="Z40" i="9"/>
  <c r="AS39" i="9"/>
  <c r="AR39" i="9"/>
  <c r="AL39" i="9"/>
  <c r="AJ39" i="9"/>
  <c r="AI39" i="9"/>
  <c r="AG39" i="9"/>
  <c r="AD39" i="9"/>
  <c r="AA39" i="9"/>
  <c r="Z39" i="9"/>
  <c r="O39" i="9"/>
  <c r="N39" i="9"/>
  <c r="AS38" i="9"/>
  <c r="AL38" i="9"/>
  <c r="AJ38" i="9"/>
  <c r="AI38" i="9"/>
  <c r="AG38" i="9"/>
  <c r="AD38" i="9"/>
  <c r="AA38" i="9"/>
  <c r="Z38" i="9"/>
  <c r="Q38" i="9"/>
  <c r="N38" i="9"/>
  <c r="P38" i="9" s="1"/>
  <c r="AR37" i="9"/>
  <c r="AS37" i="9" s="1"/>
  <c r="AL37" i="9"/>
  <c r="AJ37" i="9"/>
  <c r="AI37" i="9"/>
  <c r="AG37" i="9"/>
  <c r="AD37" i="9"/>
  <c r="AA37" i="9"/>
  <c r="Z37" i="9"/>
  <c r="O37" i="9"/>
  <c r="Q37" i="9" s="1"/>
  <c r="N37" i="9"/>
  <c r="P37" i="9" s="1"/>
  <c r="AS36" i="9"/>
  <c r="AR36" i="9"/>
  <c r="AL36" i="9"/>
  <c r="AI36" i="9"/>
  <c r="AG36" i="9"/>
  <c r="AD36" i="9"/>
  <c r="AA36" i="9"/>
  <c r="Z36" i="9"/>
  <c r="O36" i="9"/>
  <c r="Q36" i="9" s="1"/>
  <c r="AS35" i="9"/>
  <c r="AL35" i="9"/>
  <c r="AJ35" i="9"/>
  <c r="AI35" i="9"/>
  <c r="AG35" i="9"/>
  <c r="AD35" i="9"/>
  <c r="AA35" i="9"/>
  <c r="Z35" i="9"/>
  <c r="Q35" i="9"/>
  <c r="P35" i="9"/>
  <c r="N35" i="9"/>
  <c r="N36" i="9" s="1"/>
  <c r="P36" i="9" s="1"/>
  <c r="AL34" i="9"/>
  <c r="AI34" i="9"/>
  <c r="AG34" i="9"/>
  <c r="AD34" i="9"/>
  <c r="AA34" i="9"/>
  <c r="Z34" i="9"/>
  <c r="AR33" i="9"/>
  <c r="AL33" i="9"/>
  <c r="AJ33" i="9"/>
  <c r="AI33" i="9"/>
  <c r="AG33" i="9"/>
  <c r="AD33" i="9"/>
  <c r="AA33" i="9"/>
  <c r="Z33" i="9"/>
  <c r="Q33" i="9"/>
  <c r="O33" i="9"/>
  <c r="O34" i="9" s="1"/>
  <c r="Q34" i="9" s="1"/>
  <c r="AS32" i="9"/>
  <c r="AL32" i="9"/>
  <c r="AI32" i="9"/>
  <c r="AG32" i="9"/>
  <c r="AJ32" i="9" s="1"/>
  <c r="AD32" i="9"/>
  <c r="AA32" i="9"/>
  <c r="Z32" i="9"/>
  <c r="Q32" i="9"/>
  <c r="N32" i="9"/>
  <c r="N33" i="9" s="1"/>
  <c r="N34" i="9" s="1"/>
  <c r="P34" i="9" s="1"/>
  <c r="AR31" i="9"/>
  <c r="AS31" i="9" s="1"/>
  <c r="AL31" i="9"/>
  <c r="AJ31" i="9"/>
  <c r="AI31" i="9"/>
  <c r="AG31" i="9"/>
  <c r="AD31" i="9"/>
  <c r="AA31" i="9"/>
  <c r="Z31" i="9"/>
  <c r="O31" i="9"/>
  <c r="Q31" i="9" s="1"/>
  <c r="AS30" i="9"/>
  <c r="AR30" i="9"/>
  <c r="AL30" i="9"/>
  <c r="AI30" i="9"/>
  <c r="AG30" i="9"/>
  <c r="AJ30" i="9" s="1"/>
  <c r="AD30" i="9"/>
  <c r="AA30" i="9"/>
  <c r="Z30" i="9"/>
  <c r="O30" i="9"/>
  <c r="Q30" i="9" s="1"/>
  <c r="N30" i="9"/>
  <c r="AS29" i="9"/>
  <c r="AL29" i="9"/>
  <c r="AI29" i="9"/>
  <c r="AG29" i="9"/>
  <c r="AJ29" i="9" s="1"/>
  <c r="AD29" i="9"/>
  <c r="AA29" i="9"/>
  <c r="Z29" i="9"/>
  <c r="Q29" i="9"/>
  <c r="P29" i="9"/>
  <c r="N29" i="9"/>
  <c r="AL28" i="9"/>
  <c r="AI28" i="9"/>
  <c r="AG28" i="9"/>
  <c r="AJ28" i="9" s="1"/>
  <c r="AD28" i="9"/>
  <c r="AD25" i="9" s="1"/>
  <c r="AC28" i="9"/>
  <c r="AA28" i="9"/>
  <c r="AA25" i="9" s="1"/>
  <c r="Z28" i="9"/>
  <c r="O28" i="9"/>
  <c r="N28" i="9"/>
  <c r="J28" i="9"/>
  <c r="I28" i="9"/>
  <c r="F28" i="9"/>
  <c r="E28" i="9"/>
  <c r="AR27" i="9"/>
  <c r="AR28" i="9" s="1"/>
  <c r="AS28" i="9" s="1"/>
  <c r="AL27" i="9"/>
  <c r="AJ27" i="9"/>
  <c r="AI27" i="9"/>
  <c r="AG27" i="9"/>
  <c r="AD27" i="9"/>
  <c r="AA27" i="9"/>
  <c r="Z27" i="9"/>
  <c r="Z24" i="9" s="1"/>
  <c r="O27" i="9"/>
  <c r="Q27" i="9" s="1"/>
  <c r="N27" i="9"/>
  <c r="J27" i="9"/>
  <c r="F27" i="9"/>
  <c r="E27" i="9"/>
  <c r="BH26" i="9"/>
  <c r="AR26" i="9"/>
  <c r="AL26" i="9"/>
  <c r="AJ26" i="9"/>
  <c r="AI26" i="9"/>
  <c r="AG26" i="9"/>
  <c r="AD26" i="9"/>
  <c r="AA26" i="9"/>
  <c r="Z26" i="9"/>
  <c r="Q26" i="9"/>
  <c r="P26" i="9"/>
  <c r="N26" i="9"/>
  <c r="J26" i="9"/>
  <c r="F26" i="9"/>
  <c r="E26" i="9"/>
  <c r="BM25" i="9"/>
  <c r="BM24" i="9" s="1"/>
  <c r="BL25" i="9"/>
  <c r="BK25" i="9"/>
  <c r="BK24" i="9" s="1"/>
  <c r="BJ25" i="9"/>
  <c r="BJ24" i="9" s="1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O25" i="9"/>
  <c r="AM25" i="9"/>
  <c r="AF25" i="9"/>
  <c r="AC25" i="9"/>
  <c r="AL25" i="9" s="1"/>
  <c r="X25" i="9"/>
  <c r="W25" i="9"/>
  <c r="U25" i="9"/>
  <c r="T25" i="9"/>
  <c r="T15" i="9" s="1"/>
  <c r="BL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O24" i="9"/>
  <c r="AM24" i="9"/>
  <c r="AD24" i="9"/>
  <c r="AC24" i="9"/>
  <c r="AL24" i="9" s="1"/>
  <c r="AA24" i="9"/>
  <c r="X24" i="9"/>
  <c r="W24" i="9"/>
  <c r="U24" i="9"/>
  <c r="T24" i="9"/>
  <c r="O24" i="9"/>
  <c r="BM23" i="9"/>
  <c r="BL23" i="9"/>
  <c r="BK23" i="9"/>
  <c r="BK13" i="9" s="1"/>
  <c r="BK9" i="9" s="1"/>
  <c r="BJ23" i="9"/>
  <c r="BG23" i="9"/>
  <c r="BF23" i="9"/>
  <c r="BE23" i="9"/>
  <c r="BD23" i="9"/>
  <c r="BC23" i="9"/>
  <c r="BB23" i="9"/>
  <c r="BA23" i="9"/>
  <c r="AZ23" i="9"/>
  <c r="AY23" i="9"/>
  <c r="AX23" i="9"/>
  <c r="AW23" i="9"/>
  <c r="AU23" i="9"/>
  <c r="AT23" i="9"/>
  <c r="AO23" i="9"/>
  <c r="AM23" i="9"/>
  <c r="AF23" i="9"/>
  <c r="AD23" i="9"/>
  <c r="AC23" i="9"/>
  <c r="AL23" i="9" s="1"/>
  <c r="AA23" i="9"/>
  <c r="Z23" i="9"/>
  <c r="X23" i="9"/>
  <c r="W23" i="9"/>
  <c r="U23" i="9"/>
  <c r="T23" i="9"/>
  <c r="Q23" i="9"/>
  <c r="O23" i="9"/>
  <c r="N23" i="9"/>
  <c r="I23" i="9"/>
  <c r="F23" i="9"/>
  <c r="E23" i="9"/>
  <c r="AR22" i="9"/>
  <c r="AS22" i="9" s="1"/>
  <c r="AS19" i="9" s="1"/>
  <c r="AL22" i="9"/>
  <c r="AJ22" i="9"/>
  <c r="AJ19" i="9" s="1"/>
  <c r="AI22" i="9"/>
  <c r="AG22" i="9"/>
  <c r="AD22" i="9"/>
  <c r="AD19" i="9" s="1"/>
  <c r="O22" i="9"/>
  <c r="Q22" i="9" s="1"/>
  <c r="Q19" i="9" s="1"/>
  <c r="J22" i="9"/>
  <c r="J19" i="9" s="1"/>
  <c r="E22" i="9"/>
  <c r="AS21" i="9"/>
  <c r="AL21" i="9"/>
  <c r="AI21" i="9"/>
  <c r="AG21" i="9"/>
  <c r="AJ21" i="9" s="1"/>
  <c r="AJ18" i="9" s="1"/>
  <c r="AD21" i="9"/>
  <c r="O21" i="9"/>
  <c r="Q21" i="9" s="1"/>
  <c r="Q18" i="9" s="1"/>
  <c r="J21" i="9"/>
  <c r="J18" i="9" s="1"/>
  <c r="E21" i="9"/>
  <c r="F21" i="9" s="1"/>
  <c r="F18" i="9" s="1"/>
  <c r="AS20" i="9"/>
  <c r="AS17" i="9" s="1"/>
  <c r="AL20" i="9"/>
  <c r="AJ20" i="9"/>
  <c r="AI20" i="9"/>
  <c r="AG20" i="9"/>
  <c r="AD20" i="9"/>
  <c r="Q20" i="9"/>
  <c r="N20" i="9"/>
  <c r="P20" i="9" s="1"/>
  <c r="P17" i="9" s="1"/>
  <c r="J20" i="9"/>
  <c r="F20" i="9"/>
  <c r="F17" i="9" s="1"/>
  <c r="E20" i="9"/>
  <c r="E17" i="9" s="1"/>
  <c r="BM19" i="9"/>
  <c r="BL19" i="9"/>
  <c r="BK19" i="9"/>
  <c r="BJ19" i="9"/>
  <c r="BJ15" i="9" s="1"/>
  <c r="BH19" i="9"/>
  <c r="BH15" i="9" s="1"/>
  <c r="BG19" i="9"/>
  <c r="BF19" i="9"/>
  <c r="BF15" i="9" s="1"/>
  <c r="BE19" i="9"/>
  <c r="BD19" i="9"/>
  <c r="BC19" i="9"/>
  <c r="BB19" i="9"/>
  <c r="BA19" i="9"/>
  <c r="BA15" i="9" s="1"/>
  <c r="AZ19" i="9"/>
  <c r="AZ15" i="9" s="1"/>
  <c r="AY19" i="9"/>
  <c r="AX19" i="9"/>
  <c r="AX15" i="9" s="1"/>
  <c r="AW19" i="9"/>
  <c r="AV19" i="9"/>
  <c r="AU19" i="9"/>
  <c r="AT19" i="9"/>
  <c r="AR19" i="9"/>
  <c r="AO19" i="9"/>
  <c r="AN19" i="9"/>
  <c r="AM19" i="9"/>
  <c r="AI19" i="9"/>
  <c r="AG19" i="9"/>
  <c r="AF19" i="9"/>
  <c r="AC19" i="9"/>
  <c r="AL19" i="9" s="1"/>
  <c r="AA19" i="9"/>
  <c r="Z19" i="9"/>
  <c r="X19" i="9"/>
  <c r="W19" i="9"/>
  <c r="V19" i="9"/>
  <c r="U19" i="9"/>
  <c r="T19" i="9"/>
  <c r="O19" i="9"/>
  <c r="I19" i="9"/>
  <c r="BM18" i="9"/>
  <c r="BL18" i="9"/>
  <c r="BK18" i="9"/>
  <c r="BJ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O18" i="9"/>
  <c r="AN18" i="9"/>
  <c r="AM18" i="9"/>
  <c r="AL18" i="9"/>
  <c r="AI18" i="9"/>
  <c r="AF18" i="9"/>
  <c r="AD18" i="9"/>
  <c r="AC18" i="9"/>
  <c r="AA18" i="9"/>
  <c r="Z18" i="9"/>
  <c r="X18" i="9"/>
  <c r="W18" i="9"/>
  <c r="V18" i="9"/>
  <c r="U18" i="9"/>
  <c r="T18" i="9"/>
  <c r="O18" i="9"/>
  <c r="I18" i="9"/>
  <c r="E18" i="9"/>
  <c r="BM17" i="9"/>
  <c r="BL17" i="9"/>
  <c r="BK17" i="9"/>
  <c r="BJ17" i="9"/>
  <c r="BH17" i="9"/>
  <c r="BG17" i="9"/>
  <c r="BG13" i="9" s="1"/>
  <c r="BG9" i="9" s="1"/>
  <c r="BF17" i="9"/>
  <c r="BE17" i="9"/>
  <c r="BD17" i="9"/>
  <c r="BD13" i="9" s="1"/>
  <c r="BD9" i="9" s="1"/>
  <c r="BC17" i="9"/>
  <c r="BB17" i="9"/>
  <c r="BA17" i="9"/>
  <c r="AZ17" i="9"/>
  <c r="AZ13" i="9" s="1"/>
  <c r="AZ9" i="9" s="1"/>
  <c r="AY17" i="9"/>
  <c r="AX17" i="9"/>
  <c r="AX13" i="9" s="1"/>
  <c r="AX9" i="9" s="1"/>
  <c r="AW17" i="9"/>
  <c r="AV17" i="9"/>
  <c r="AU17" i="9"/>
  <c r="AR17" i="9"/>
  <c r="AO17" i="9"/>
  <c r="AO13" i="9" s="1"/>
  <c r="AO9" i="9" s="1"/>
  <c r="AN17" i="9"/>
  <c r="AN13" i="9" s="1"/>
  <c r="AN9" i="9" s="1"/>
  <c r="AM17" i="9"/>
  <c r="AM13" i="9" s="1"/>
  <c r="AM9" i="9" s="1"/>
  <c r="AJ17" i="9"/>
  <c r="AI17" i="9"/>
  <c r="AG17" i="9"/>
  <c r="AF17" i="9"/>
  <c r="AD17" i="9"/>
  <c r="AC17" i="9"/>
  <c r="AL17" i="9" s="1"/>
  <c r="AB17" i="9"/>
  <c r="AA17" i="9"/>
  <c r="Z17" i="9"/>
  <c r="Y17" i="9"/>
  <c r="X17" i="9"/>
  <c r="W17" i="9"/>
  <c r="V17" i="9"/>
  <c r="U17" i="9"/>
  <c r="T17" i="9"/>
  <c r="S17" i="9"/>
  <c r="Q17" i="9"/>
  <c r="O17" i="9"/>
  <c r="J17" i="9"/>
  <c r="I17" i="9"/>
  <c r="BM16" i="9"/>
  <c r="BM12" i="9" s="1"/>
  <c r="BL16" i="9"/>
  <c r="BK16" i="9"/>
  <c r="BK12" i="9" s="1"/>
  <c r="BJ16" i="9"/>
  <c r="BJ12" i="9" s="1"/>
  <c r="BH16" i="9"/>
  <c r="BG16" i="9"/>
  <c r="BF16" i="9"/>
  <c r="BD16" i="9"/>
  <c r="BC16" i="9"/>
  <c r="BB16" i="9"/>
  <c r="BA16" i="9"/>
  <c r="BA12" i="9" s="1"/>
  <c r="AZ16" i="9"/>
  <c r="AY16" i="9"/>
  <c r="AX16" i="9"/>
  <c r="AV16" i="9"/>
  <c r="AU16" i="9"/>
  <c r="AO16" i="9"/>
  <c r="AO14" i="9" s="1"/>
  <c r="AN16" i="9"/>
  <c r="AM16" i="9"/>
  <c r="AJ16" i="9"/>
  <c r="AF16" i="9"/>
  <c r="AF12" i="9" s="1"/>
  <c r="AD16" i="9"/>
  <c r="AD12" i="9" s="1"/>
  <c r="T16" i="9"/>
  <c r="T12" i="9" s="1"/>
  <c r="Q16" i="9"/>
  <c r="P16" i="9"/>
  <c r="BE15" i="9"/>
  <c r="BD15" i="9"/>
  <c r="BD11" i="9" s="1"/>
  <c r="BD10" i="9" s="1"/>
  <c r="BB15" i="9"/>
  <c r="AW15" i="9"/>
  <c r="AV15" i="9"/>
  <c r="AV11" i="9" s="1"/>
  <c r="AV10" i="9" s="1"/>
  <c r="AO15" i="9"/>
  <c r="U15" i="9"/>
  <c r="U11" i="9" s="1"/>
  <c r="U10" i="9" s="1"/>
  <c r="BJ14" i="9"/>
  <c r="BB14" i="9"/>
  <c r="BA14" i="9"/>
  <c r="AT14" i="9"/>
  <c r="AT10" i="9" s="1"/>
  <c r="T14" i="9"/>
  <c r="BL13" i="9"/>
  <c r="BL9" i="9" s="1"/>
  <c r="BJ13" i="9"/>
  <c r="BF13" i="9"/>
  <c r="BE13" i="9"/>
  <c r="BE9" i="9" s="1"/>
  <c r="BB13" i="9"/>
  <c r="BB9" i="9" s="1"/>
  <c r="BA13" i="9"/>
  <c r="BA9" i="9" s="1"/>
  <c r="AW13" i="9"/>
  <c r="AU13" i="9"/>
  <c r="AU9" i="9" s="1"/>
  <c r="BS9" i="9" s="1"/>
  <c r="Q13" i="9"/>
  <c r="Q9" i="9" s="1"/>
  <c r="J13" i="9"/>
  <c r="I13" i="9"/>
  <c r="BL12" i="9"/>
  <c r="BH12" i="9"/>
  <c r="BG12" i="9"/>
  <c r="BF12" i="9"/>
  <c r="BE12" i="9"/>
  <c r="BD12" i="9"/>
  <c r="BC12" i="9"/>
  <c r="BB12" i="9"/>
  <c r="AZ12" i="9"/>
  <c r="AY12" i="9"/>
  <c r="AX12" i="9"/>
  <c r="AV12" i="9"/>
  <c r="AU12" i="9"/>
  <c r="AO12" i="9"/>
  <c r="AN12" i="9"/>
  <c r="AM12" i="9"/>
  <c r="AJ12" i="9"/>
  <c r="Q12" i="9"/>
  <c r="P12" i="9"/>
  <c r="BJ11" i="9"/>
  <c r="BJ10" i="9" s="1"/>
  <c r="BB11" i="9"/>
  <c r="BB10" i="9" s="1"/>
  <c r="BA11" i="9"/>
  <c r="BA10" i="9"/>
  <c r="BJ9" i="9"/>
  <c r="BF9" i="9"/>
  <c r="AW9" i="9"/>
  <c r="AH9" i="9"/>
  <c r="J9" i="9"/>
  <c r="I9" i="9"/>
  <c r="AL2" i="9"/>
  <c r="AD500" i="8"/>
  <c r="AE499" i="8"/>
  <c r="AE501" i="8" s="1"/>
  <c r="AR496" i="8"/>
  <c r="AS496" i="8" s="1"/>
  <c r="AS494" i="8" s="1"/>
  <c r="AS476" i="8" s="1"/>
  <c r="AL496" i="8"/>
  <c r="AI496" i="8"/>
  <c r="AG496" i="8"/>
  <c r="AD496" i="8"/>
  <c r="AD494" i="8" s="1"/>
  <c r="AA496" i="8"/>
  <c r="AA494" i="8" s="1"/>
  <c r="Z496" i="8"/>
  <c r="Z494" i="8" s="1"/>
  <c r="X496" i="8"/>
  <c r="X494" i="8" s="1"/>
  <c r="U496" i="8"/>
  <c r="U494" i="8" s="1"/>
  <c r="Q496" i="8"/>
  <c r="Q494" i="8" s="1"/>
  <c r="N496" i="8"/>
  <c r="N494" i="8" s="1"/>
  <c r="I496" i="8"/>
  <c r="E496" i="8"/>
  <c r="E494" i="8" s="1"/>
  <c r="BH495" i="8"/>
  <c r="BH493" i="8" s="1"/>
  <c r="AS495" i="8"/>
  <c r="AS493" i="8" s="1"/>
  <c r="AL495" i="8"/>
  <c r="AI495" i="8"/>
  <c r="AI493" i="8" s="1"/>
  <c r="AG495" i="8"/>
  <c r="AD495" i="8"/>
  <c r="Z495" i="8"/>
  <c r="Z493" i="8" s="1"/>
  <c r="X495" i="8"/>
  <c r="X493" i="8" s="1"/>
  <c r="U495" i="8"/>
  <c r="U493" i="8" s="1"/>
  <c r="U474" i="8" s="1"/>
  <c r="Q495" i="8"/>
  <c r="Q493" i="8" s="1"/>
  <c r="N495" i="8"/>
  <c r="J495" i="8"/>
  <c r="J493" i="8" s="1"/>
  <c r="F495" i="8"/>
  <c r="F493" i="8" s="1"/>
  <c r="F474" i="8" s="1"/>
  <c r="BM494" i="8"/>
  <c r="BL494" i="8"/>
  <c r="BK494" i="8"/>
  <c r="BJ494" i="8"/>
  <c r="BH494" i="8"/>
  <c r="BG494" i="8"/>
  <c r="BF494" i="8"/>
  <c r="BE494" i="8"/>
  <c r="BD494" i="8"/>
  <c r="BC494" i="8"/>
  <c r="BB494" i="8"/>
  <c r="BA494" i="8"/>
  <c r="AZ494" i="8"/>
  <c r="AY494" i="8"/>
  <c r="AX494" i="8"/>
  <c r="AW494" i="8"/>
  <c r="AV494" i="8"/>
  <c r="AU494" i="8"/>
  <c r="AT494" i="8"/>
  <c r="AR494" i="8"/>
  <c r="AR476" i="8" s="1"/>
  <c r="AO494" i="8"/>
  <c r="AN494" i="8"/>
  <c r="AM494" i="8"/>
  <c r="AK494" i="8"/>
  <c r="AI494" i="8"/>
  <c r="AH494" i="8"/>
  <c r="AF494" i="8"/>
  <c r="AC494" i="8"/>
  <c r="AL494" i="8" s="1"/>
  <c r="W494" i="8"/>
  <c r="T494" i="8"/>
  <c r="P494" i="8"/>
  <c r="BM493" i="8"/>
  <c r="BL493" i="8"/>
  <c r="BK493" i="8"/>
  <c r="BJ493" i="8"/>
  <c r="BG493" i="8"/>
  <c r="BF493" i="8"/>
  <c r="BE493" i="8"/>
  <c r="BD493" i="8"/>
  <c r="BC493" i="8"/>
  <c r="BB493" i="8"/>
  <c r="BA493" i="8"/>
  <c r="BA474" i="8" s="1"/>
  <c r="AZ493" i="8"/>
  <c r="AY493" i="8"/>
  <c r="AX493" i="8"/>
  <c r="AW493" i="8"/>
  <c r="AV493" i="8"/>
  <c r="AU493" i="8"/>
  <c r="AT493" i="8"/>
  <c r="AR493" i="8"/>
  <c r="AO493" i="8"/>
  <c r="AN493" i="8"/>
  <c r="AM493" i="8"/>
  <c r="AK493" i="8"/>
  <c r="AH493" i="8"/>
  <c r="AF493" i="8"/>
  <c r="AD493" i="8"/>
  <c r="AC493" i="8"/>
  <c r="W493" i="8"/>
  <c r="T493" i="8"/>
  <c r="P493" i="8"/>
  <c r="I493" i="8"/>
  <c r="E493" i="8"/>
  <c r="AL492" i="8"/>
  <c r="AI492" i="8"/>
  <c r="AG492" i="8"/>
  <c r="AJ492" i="8" s="1"/>
  <c r="Z492" i="8"/>
  <c r="X492" i="8"/>
  <c r="U492" i="8"/>
  <c r="P492" i="8"/>
  <c r="AR492" i="8" s="1"/>
  <c r="AS492" i="8" s="1"/>
  <c r="N492" i="8"/>
  <c r="O492" i="8" s="1"/>
  <c r="AL491" i="8"/>
  <c r="AI491" i="8"/>
  <c r="AG491" i="8"/>
  <c r="AJ491" i="8" s="1"/>
  <c r="Z491" i="8"/>
  <c r="AR491" i="8" s="1"/>
  <c r="AS491" i="8" s="1"/>
  <c r="X491" i="8"/>
  <c r="U491" i="8"/>
  <c r="Q491" i="8"/>
  <c r="N491" i="8"/>
  <c r="O491" i="8" s="1"/>
  <c r="AL490" i="8"/>
  <c r="AI490" i="8"/>
  <c r="AG490" i="8"/>
  <c r="AJ490" i="8" s="1"/>
  <c r="Z490" i="8"/>
  <c r="X490" i="8"/>
  <c r="U490" i="8"/>
  <c r="P490" i="8"/>
  <c r="N490" i="8" s="1"/>
  <c r="O490" i="8" s="1"/>
  <c r="AL489" i="8"/>
  <c r="AI489" i="8"/>
  <c r="AG489" i="8"/>
  <c r="AJ489" i="8" s="1"/>
  <c r="Z489" i="8"/>
  <c r="AR489" i="8" s="1"/>
  <c r="AS489" i="8" s="1"/>
  <c r="X489" i="8"/>
  <c r="U489" i="8"/>
  <c r="AA489" i="8" s="1"/>
  <c r="Q489" i="8"/>
  <c r="N489" i="8"/>
  <c r="O489" i="8" s="1"/>
  <c r="AL488" i="8"/>
  <c r="AI488" i="8"/>
  <c r="AG488" i="8"/>
  <c r="AJ488" i="8" s="1"/>
  <c r="Z488" i="8"/>
  <c r="X488" i="8"/>
  <c r="U488" i="8"/>
  <c r="Q488" i="8"/>
  <c r="P488" i="8"/>
  <c r="N488" i="8" s="1"/>
  <c r="O488" i="8" s="1"/>
  <c r="AS487" i="8"/>
  <c r="AL487" i="8"/>
  <c r="AI487" i="8"/>
  <c r="BH487" i="8" s="1"/>
  <c r="AG487" i="8"/>
  <c r="AJ487" i="8" s="1"/>
  <c r="AD487" i="8"/>
  <c r="Z487" i="8"/>
  <c r="U487" i="8"/>
  <c r="AA487" i="8" s="1"/>
  <c r="Q487" i="8"/>
  <c r="O487" i="8"/>
  <c r="N487" i="8"/>
  <c r="AL486" i="8"/>
  <c r="AI486" i="8"/>
  <c r="AG486" i="8"/>
  <c r="AJ486" i="8" s="1"/>
  <c r="Z486" i="8"/>
  <c r="X486" i="8"/>
  <c r="U486" i="8"/>
  <c r="P486" i="8"/>
  <c r="AS485" i="8"/>
  <c r="AL485" i="8"/>
  <c r="AI485" i="8"/>
  <c r="BH485" i="8" s="1"/>
  <c r="AG485" i="8"/>
  <c r="AD485" i="8"/>
  <c r="AJ485" i="8" s="1"/>
  <c r="AA485" i="8"/>
  <c r="Z485" i="8"/>
  <c r="X485" i="8"/>
  <c r="U485" i="8"/>
  <c r="Q485" i="8"/>
  <c r="O485" i="8"/>
  <c r="N485" i="8"/>
  <c r="AS484" i="8"/>
  <c r="AL484" i="8"/>
  <c r="AI484" i="8"/>
  <c r="AG484" i="8"/>
  <c r="AD484" i="8"/>
  <c r="Z484" i="8"/>
  <c r="X484" i="8"/>
  <c r="U484" i="8"/>
  <c r="P484" i="8"/>
  <c r="N484" i="8" s="1"/>
  <c r="O484" i="8" s="1"/>
  <c r="AL483" i="8"/>
  <c r="AJ483" i="8"/>
  <c r="AI483" i="8"/>
  <c r="AA483" i="8"/>
  <c r="Z483" i="8"/>
  <c r="AR483" i="8" s="1"/>
  <c r="AS483" i="8" s="1"/>
  <c r="X483" i="8"/>
  <c r="U483" i="8"/>
  <c r="Q483" i="8"/>
  <c r="O483" i="8"/>
  <c r="N483" i="8"/>
  <c r="BM478" i="8"/>
  <c r="BL478" i="8"/>
  <c r="BK478" i="8"/>
  <c r="BJ478" i="8"/>
  <c r="BH478" i="8"/>
  <c r="BH475" i="8" s="1"/>
  <c r="BG478" i="8"/>
  <c r="BF478" i="8"/>
  <c r="BE478" i="8"/>
  <c r="BE475" i="8" s="1"/>
  <c r="BD478" i="8"/>
  <c r="BD475" i="8" s="1"/>
  <c r="BC478" i="8"/>
  <c r="BB478" i="8"/>
  <c r="BA478" i="8"/>
  <c r="AZ478" i="8"/>
  <c r="AZ475" i="8" s="1"/>
  <c r="AY478" i="8"/>
  <c r="AX478" i="8"/>
  <c r="AW478" i="8"/>
  <c r="AW475" i="8" s="1"/>
  <c r="AV478" i="8"/>
  <c r="AU478" i="8"/>
  <c r="AT478" i="8"/>
  <c r="AS478" i="8"/>
  <c r="AR478" i="8"/>
  <c r="AO478" i="8"/>
  <c r="AN478" i="8"/>
  <c r="AM478" i="8"/>
  <c r="AM475" i="8" s="1"/>
  <c r="AJ478" i="8"/>
  <c r="AI478" i="8"/>
  <c r="AG478" i="8"/>
  <c r="AF478" i="8"/>
  <c r="AD478" i="8"/>
  <c r="AC478" i="8"/>
  <c r="AL478" i="8" s="1"/>
  <c r="AA478" i="8"/>
  <c r="Z478" i="8"/>
  <c r="X478" i="8"/>
  <c r="W478" i="8"/>
  <c r="U478" i="8"/>
  <c r="T478" i="8"/>
  <c r="T475" i="8" s="1"/>
  <c r="R478" i="8"/>
  <c r="Q478" i="8"/>
  <c r="P478" i="8"/>
  <c r="O478" i="8"/>
  <c r="N478" i="8"/>
  <c r="N475" i="8" s="1"/>
  <c r="J478" i="8"/>
  <c r="I478" i="8"/>
  <c r="H478" i="8"/>
  <c r="F478" i="8"/>
  <c r="E478" i="8"/>
  <c r="BM477" i="8"/>
  <c r="BL477" i="8"/>
  <c r="BL474" i="8" s="1"/>
  <c r="BK477" i="8"/>
  <c r="BK474" i="8" s="1"/>
  <c r="BJ477" i="8"/>
  <c r="BH477" i="8"/>
  <c r="BG477" i="8"/>
  <c r="BG474" i="8" s="1"/>
  <c r="BF477" i="8"/>
  <c r="BE477" i="8"/>
  <c r="BD477" i="8"/>
  <c r="BC477" i="8"/>
  <c r="BC474" i="8" s="1"/>
  <c r="BB477" i="8"/>
  <c r="BB474" i="8" s="1"/>
  <c r="BA477" i="8"/>
  <c r="AZ477" i="8"/>
  <c r="AY477" i="8"/>
  <c r="AY474" i="8" s="1"/>
  <c r="AX477" i="8"/>
  <c r="AW477" i="8"/>
  <c r="AV477" i="8"/>
  <c r="AU477" i="8"/>
  <c r="AU474" i="8" s="1"/>
  <c r="AT477" i="8"/>
  <c r="AT474" i="8" s="1"/>
  <c r="AS477" i="8"/>
  <c r="AR477" i="8"/>
  <c r="AO477" i="8"/>
  <c r="AN477" i="8"/>
  <c r="AM477" i="8"/>
  <c r="AJ477" i="8"/>
  <c r="AI477" i="8"/>
  <c r="AI474" i="8" s="1"/>
  <c r="AG477" i="8"/>
  <c r="AF477" i="8"/>
  <c r="AF474" i="8" s="1"/>
  <c r="AD477" i="8"/>
  <c r="AD474" i="8" s="1"/>
  <c r="AC477" i="8"/>
  <c r="AL477" i="8" s="1"/>
  <c r="AA477" i="8"/>
  <c r="Z477" i="8"/>
  <c r="X477" i="8"/>
  <c r="W477" i="8"/>
  <c r="U477" i="8"/>
  <c r="T477" i="8"/>
  <c r="T474" i="8" s="1"/>
  <c r="R477" i="8"/>
  <c r="Q477" i="8"/>
  <c r="P477" i="8"/>
  <c r="P474" i="8" s="1"/>
  <c r="O477" i="8"/>
  <c r="N477" i="8"/>
  <c r="J477" i="8"/>
  <c r="J474" i="8" s="1"/>
  <c r="I477" i="8"/>
  <c r="H477" i="8"/>
  <c r="F477" i="8"/>
  <c r="E477" i="8"/>
  <c r="BJ476" i="8"/>
  <c r="W476" i="8"/>
  <c r="BJ475" i="8"/>
  <c r="AF475" i="8"/>
  <c r="BJ474" i="8"/>
  <c r="AX474" i="8"/>
  <c r="AO474" i="8"/>
  <c r="BS440" i="8"/>
  <c r="BT440" i="8" s="1"/>
  <c r="AS414" i="8"/>
  <c r="AS413" i="8"/>
  <c r="AS411" i="8" s="1"/>
  <c r="BS412" i="8"/>
  <c r="BT412" i="8" s="1"/>
  <c r="AS412" i="8"/>
  <c r="BM411" i="8"/>
  <c r="BL411" i="8"/>
  <c r="BK411" i="8"/>
  <c r="BH411" i="8"/>
  <c r="BG411" i="8"/>
  <c r="BF411" i="8"/>
  <c r="BE411" i="8"/>
  <c r="BD411" i="8"/>
  <c r="BC411" i="8"/>
  <c r="BB411" i="8"/>
  <c r="BA411" i="8"/>
  <c r="AZ411" i="8"/>
  <c r="AY411" i="8"/>
  <c r="AX411" i="8"/>
  <c r="AW411" i="8"/>
  <c r="AV411" i="8"/>
  <c r="AU411" i="8"/>
  <c r="AT411" i="8"/>
  <c r="AR411" i="8"/>
  <c r="BM410" i="8"/>
  <c r="BL410" i="8"/>
  <c r="BK410" i="8"/>
  <c r="BH410" i="8"/>
  <c r="BG410" i="8"/>
  <c r="BF410" i="8"/>
  <c r="BE410" i="8"/>
  <c r="BD410" i="8"/>
  <c r="BC410" i="8"/>
  <c r="BB410" i="8"/>
  <c r="BA410" i="8"/>
  <c r="AZ410" i="8"/>
  <c r="AY410" i="8"/>
  <c r="AX410" i="8"/>
  <c r="AW410" i="8"/>
  <c r="AV410" i="8"/>
  <c r="AU410" i="8"/>
  <c r="AT410" i="8"/>
  <c r="AS410" i="8"/>
  <c r="AR410" i="8"/>
  <c r="AF399" i="8"/>
  <c r="AR399" i="8" s="1"/>
  <c r="AS399" i="8" s="1"/>
  <c r="W399" i="8"/>
  <c r="Z399" i="8" s="1"/>
  <c r="AR398" i="8"/>
  <c r="AS398" i="8" s="1"/>
  <c r="AN398" i="8"/>
  <c r="AG398" i="8"/>
  <c r="Z398" i="8"/>
  <c r="X398" i="8"/>
  <c r="AA398" i="8" s="1"/>
  <c r="Q398" i="8"/>
  <c r="O398" i="8" s="1"/>
  <c r="AS397" i="8"/>
  <c r="AG397" i="8"/>
  <c r="AB397" i="8"/>
  <c r="Z397" i="8"/>
  <c r="X397" i="8"/>
  <c r="AA397" i="8" s="1"/>
  <c r="P397" i="8"/>
  <c r="O397" i="8"/>
  <c r="AG396" i="8"/>
  <c r="AF396" i="8"/>
  <c r="AR396" i="8" s="1"/>
  <c r="AS396" i="8" s="1"/>
  <c r="W396" i="8"/>
  <c r="AR395" i="8"/>
  <c r="AS395" i="8" s="1"/>
  <c r="AN395" i="8"/>
  <c r="AG395" i="8"/>
  <c r="Z395" i="8"/>
  <c r="X395" i="8"/>
  <c r="AA395" i="8" s="1"/>
  <c r="Q395" i="8"/>
  <c r="P395" i="8" s="1"/>
  <c r="N395" i="8" s="1"/>
  <c r="AS394" i="8"/>
  <c r="AG394" i="8"/>
  <c r="AB394" i="8"/>
  <c r="Z394" i="8"/>
  <c r="X394" i="8"/>
  <c r="P394" i="8"/>
  <c r="N394" i="8" s="1"/>
  <c r="O394" i="8"/>
  <c r="AF393" i="8"/>
  <c r="AR393" i="8" s="1"/>
  <c r="AS393" i="8" s="1"/>
  <c r="W393" i="8"/>
  <c r="Z393" i="8" s="1"/>
  <c r="AR392" i="8"/>
  <c r="AS392" i="8" s="1"/>
  <c r="AN392" i="8"/>
  <c r="AG392" i="8"/>
  <c r="Z392" i="8"/>
  <c r="X392" i="8"/>
  <c r="AA392" i="8" s="1"/>
  <c r="Q392" i="8"/>
  <c r="P392" i="8" s="1"/>
  <c r="N392" i="8" s="1"/>
  <c r="AS391" i="8"/>
  <c r="AG391" i="8"/>
  <c r="AB391" i="8"/>
  <c r="Z391" i="8"/>
  <c r="X391" i="8"/>
  <c r="AA391" i="8" s="1"/>
  <c r="P391" i="8"/>
  <c r="N391" i="8" s="1"/>
  <c r="O391" i="8"/>
  <c r="AN390" i="8"/>
  <c r="AF390" i="8"/>
  <c r="AG390" i="8" s="1"/>
  <c r="W390" i="8"/>
  <c r="X390" i="8" s="1"/>
  <c r="AA390" i="8" s="1"/>
  <c r="AR389" i="8"/>
  <c r="AS389" i="8" s="1"/>
  <c r="AN389" i="8"/>
  <c r="AG389" i="8"/>
  <c r="Z389" i="8"/>
  <c r="X389" i="8"/>
  <c r="AA389" i="8" s="1"/>
  <c r="Q389" i="8"/>
  <c r="Q390" i="8" s="1"/>
  <c r="AS388" i="8"/>
  <c r="AG388" i="8"/>
  <c r="AB388" i="8"/>
  <c r="Z388" i="8"/>
  <c r="X388" i="8"/>
  <c r="AA388" i="8" s="1"/>
  <c r="P388" i="8"/>
  <c r="N388" i="8" s="1"/>
  <c r="O388" i="8"/>
  <c r="AF387" i="8"/>
  <c r="AR387" i="8" s="1"/>
  <c r="AS387" i="8" s="1"/>
  <c r="W387" i="8"/>
  <c r="X387" i="8" s="1"/>
  <c r="AA387" i="8" s="1"/>
  <c r="AR386" i="8"/>
  <c r="AS386" i="8" s="1"/>
  <c r="AN386" i="8"/>
  <c r="AG386" i="8"/>
  <c r="Z386" i="8"/>
  <c r="X386" i="8"/>
  <c r="AA386" i="8" s="1"/>
  <c r="Q386" i="8"/>
  <c r="P386" i="8" s="1"/>
  <c r="N386" i="8" s="1"/>
  <c r="AS385" i="8"/>
  <c r="AG385" i="8"/>
  <c r="AB385" i="8"/>
  <c r="Z385" i="8"/>
  <c r="X385" i="8"/>
  <c r="AA385" i="8" s="1"/>
  <c r="P385" i="8"/>
  <c r="N385" i="8" s="1"/>
  <c r="O385" i="8"/>
  <c r="AF384" i="8"/>
  <c r="W384" i="8"/>
  <c r="Z384" i="8" s="1"/>
  <c r="AR383" i="8"/>
  <c r="AN383" i="8"/>
  <c r="AG383" i="8"/>
  <c r="Z383" i="8"/>
  <c r="X383" i="8"/>
  <c r="AA383" i="8" s="1"/>
  <c r="Q383" i="8"/>
  <c r="AS382" i="8"/>
  <c r="AG382" i="8"/>
  <c r="AB382" i="8"/>
  <c r="Z382" i="8"/>
  <c r="X382" i="8"/>
  <c r="AA382" i="8" s="1"/>
  <c r="P382" i="8"/>
  <c r="N382" i="8" s="1"/>
  <c r="O382" i="8"/>
  <c r="AS381" i="8"/>
  <c r="AM381" i="8"/>
  <c r="AL381" i="8"/>
  <c r="W381" i="8"/>
  <c r="I381" i="8"/>
  <c r="AS380" i="8"/>
  <c r="AM380" i="8"/>
  <c r="AC380" i="8"/>
  <c r="AI380" i="8" s="1"/>
  <c r="AI381" i="8" s="1"/>
  <c r="Z380" i="8"/>
  <c r="X380" i="8"/>
  <c r="AA380" i="8" s="1"/>
  <c r="J380" i="8"/>
  <c r="E380" i="8"/>
  <c r="F380" i="8" s="1"/>
  <c r="F378" i="8" s="1"/>
  <c r="AS379" i="8"/>
  <c r="AL379" i="8"/>
  <c r="AK379" i="8"/>
  <c r="AI379" i="8"/>
  <c r="AJ379" i="8" s="1"/>
  <c r="AB379" i="8"/>
  <c r="Z379" i="8"/>
  <c r="X379" i="8"/>
  <c r="AA379" i="8" s="1"/>
  <c r="Q379" i="8"/>
  <c r="N379" i="8"/>
  <c r="J379" i="8"/>
  <c r="J377" i="8" s="1"/>
  <c r="F379" i="8"/>
  <c r="F377" i="8" s="1"/>
  <c r="BM378" i="8"/>
  <c r="BL378" i="8"/>
  <c r="BK378" i="8"/>
  <c r="BH378" i="8"/>
  <c r="BG378" i="8"/>
  <c r="BF378" i="8"/>
  <c r="BE378" i="8"/>
  <c r="BD378" i="8"/>
  <c r="BC378" i="8"/>
  <c r="BB378" i="8"/>
  <c r="BA378" i="8"/>
  <c r="AZ378" i="8"/>
  <c r="AY378" i="8"/>
  <c r="AX378" i="8"/>
  <c r="AW378" i="8"/>
  <c r="AV378" i="8"/>
  <c r="AU378" i="8"/>
  <c r="AT378" i="8"/>
  <c r="AO378" i="8"/>
  <c r="AM378" i="8"/>
  <c r="W378" i="8"/>
  <c r="U378" i="8"/>
  <c r="T378" i="8"/>
  <c r="I378" i="8"/>
  <c r="E378" i="8"/>
  <c r="BM377" i="8"/>
  <c r="BL377" i="8"/>
  <c r="BK377" i="8"/>
  <c r="BH377" i="8"/>
  <c r="BG377" i="8"/>
  <c r="BF377" i="8"/>
  <c r="BE377" i="8"/>
  <c r="BD377" i="8"/>
  <c r="BC377" i="8"/>
  <c r="BB377" i="8"/>
  <c r="BA377" i="8"/>
  <c r="AZ377" i="8"/>
  <c r="AY377" i="8"/>
  <c r="AX377" i="8"/>
  <c r="AW377" i="8"/>
  <c r="AV377" i="8"/>
  <c r="AU377" i="8"/>
  <c r="AT377" i="8"/>
  <c r="AR377" i="8"/>
  <c r="AO377" i="8"/>
  <c r="AN377" i="8"/>
  <c r="AM377" i="8"/>
  <c r="AE377" i="8"/>
  <c r="AC377" i="8"/>
  <c r="AL377" i="8" s="1"/>
  <c r="Y377" i="8"/>
  <c r="W377" i="8"/>
  <c r="V377" i="8"/>
  <c r="U377" i="8"/>
  <c r="T377" i="8"/>
  <c r="S377" i="8"/>
  <c r="I377" i="8"/>
  <c r="H377" i="8"/>
  <c r="E377" i="8"/>
  <c r="AR376" i="8"/>
  <c r="AS376" i="8" s="1"/>
  <c r="AN376" i="8"/>
  <c r="AL376" i="8"/>
  <c r="AI376" i="8"/>
  <c r="W376" i="8"/>
  <c r="AS375" i="8"/>
  <c r="AR375" i="8"/>
  <c r="AN375" i="8"/>
  <c r="AL375" i="8"/>
  <c r="AJ375" i="8"/>
  <c r="AJ376" i="8" s="1"/>
  <c r="Z375" i="8"/>
  <c r="X375" i="8"/>
  <c r="AA375" i="8" s="1"/>
  <c r="Q375" i="8"/>
  <c r="AS374" i="8"/>
  <c r="AL374" i="8"/>
  <c r="AK374" i="8"/>
  <c r="AJ374" i="8"/>
  <c r="AB374" i="8"/>
  <c r="Z374" i="8"/>
  <c r="X374" i="8"/>
  <c r="AA374" i="8" s="1"/>
  <c r="P374" i="8"/>
  <c r="N374" i="8" s="1"/>
  <c r="O374" i="8"/>
  <c r="AR373" i="8"/>
  <c r="AS373" i="8" s="1"/>
  <c r="AN373" i="8"/>
  <c r="AL373" i="8"/>
  <c r="AI373" i="8"/>
  <c r="X373" i="8"/>
  <c r="AA373" i="8" s="1"/>
  <c r="W373" i="8"/>
  <c r="Z373" i="8" s="1"/>
  <c r="AR372" i="8"/>
  <c r="AS372" i="8" s="1"/>
  <c r="AN372" i="8"/>
  <c r="AL372" i="8"/>
  <c r="AJ372" i="8"/>
  <c r="AJ373" i="8" s="1"/>
  <c r="Z372" i="8"/>
  <c r="X372" i="8"/>
  <c r="Q372" i="8"/>
  <c r="AS371" i="8"/>
  <c r="AL371" i="8"/>
  <c r="AK371" i="8"/>
  <c r="AJ371" i="8"/>
  <c r="AB371" i="8"/>
  <c r="Z371" i="8"/>
  <c r="X371" i="8"/>
  <c r="AA371" i="8" s="1"/>
  <c r="P371" i="8"/>
  <c r="O371" i="8"/>
  <c r="N371" i="8"/>
  <c r="AR370" i="8"/>
  <c r="AS370" i="8" s="1"/>
  <c r="AN370" i="8"/>
  <c r="AL370" i="8"/>
  <c r="AI370" i="8"/>
  <c r="Z370" i="8"/>
  <c r="W370" i="8"/>
  <c r="X370" i="8" s="1"/>
  <c r="AA370" i="8" s="1"/>
  <c r="AR369" i="8"/>
  <c r="AS369" i="8" s="1"/>
  <c r="AN369" i="8"/>
  <c r="AL369" i="8"/>
  <c r="AJ369" i="8"/>
  <c r="AJ370" i="8" s="1"/>
  <c r="Z369" i="8"/>
  <c r="X369" i="8"/>
  <c r="AA369" i="8" s="1"/>
  <c r="Q369" i="8"/>
  <c r="Q370" i="8" s="1"/>
  <c r="P370" i="8" s="1"/>
  <c r="N370" i="8" s="1"/>
  <c r="P369" i="8"/>
  <c r="N369" i="8" s="1"/>
  <c r="AS368" i="8"/>
  <c r="AL368" i="8"/>
  <c r="AK368" i="8"/>
  <c r="AJ368" i="8"/>
  <c r="AB368" i="8"/>
  <c r="Z368" i="8"/>
  <c r="X368" i="8"/>
  <c r="AA368" i="8" s="1"/>
  <c r="P368" i="8"/>
  <c r="N368" i="8" s="1"/>
  <c r="O368" i="8"/>
  <c r="AR367" i="8"/>
  <c r="AS367" i="8" s="1"/>
  <c r="AN367" i="8"/>
  <c r="AL367" i="8"/>
  <c r="AI367" i="8"/>
  <c r="W367" i="8"/>
  <c r="Z367" i="8" s="1"/>
  <c r="Q367" i="8"/>
  <c r="AR366" i="8"/>
  <c r="AS366" i="8" s="1"/>
  <c r="AN366" i="8"/>
  <c r="AL366" i="8"/>
  <c r="AJ366" i="8"/>
  <c r="AJ367" i="8" s="1"/>
  <c r="Z366" i="8"/>
  <c r="X366" i="8"/>
  <c r="AA366" i="8" s="1"/>
  <c r="Q366" i="8"/>
  <c r="P366" i="8" s="1"/>
  <c r="N366" i="8" s="1"/>
  <c r="AS365" i="8"/>
  <c r="AL365" i="8"/>
  <c r="AK365" i="8"/>
  <c r="AJ365" i="8"/>
  <c r="AB365" i="8"/>
  <c r="Z365" i="8"/>
  <c r="X365" i="8"/>
  <c r="AA365" i="8" s="1"/>
  <c r="P365" i="8"/>
  <c r="N365" i="8" s="1"/>
  <c r="O365" i="8"/>
  <c r="AR364" i="8"/>
  <c r="AS364" i="8" s="1"/>
  <c r="AN364" i="8"/>
  <c r="AL364" i="8"/>
  <c r="AI364" i="8"/>
  <c r="X364" i="8"/>
  <c r="AA364" i="8" s="1"/>
  <c r="W364" i="8"/>
  <c r="Z364" i="8" s="1"/>
  <c r="AR363" i="8"/>
  <c r="AN363" i="8"/>
  <c r="AL363" i="8"/>
  <c r="AJ363" i="8"/>
  <c r="AJ364" i="8" s="1"/>
  <c r="Z363" i="8"/>
  <c r="X363" i="8"/>
  <c r="AA363" i="8" s="1"/>
  <c r="Q363" i="8"/>
  <c r="P363" i="8" s="1"/>
  <c r="N363" i="8" s="1"/>
  <c r="AS362" i="8"/>
  <c r="AL362" i="8"/>
  <c r="AK362" i="8"/>
  <c r="AJ362" i="8"/>
  <c r="AB362" i="8"/>
  <c r="Z362" i="8"/>
  <c r="X362" i="8"/>
  <c r="AA362" i="8" s="1"/>
  <c r="P362" i="8"/>
  <c r="N362" i="8" s="1"/>
  <c r="O362" i="8"/>
  <c r="AR361" i="8"/>
  <c r="AS361" i="8" s="1"/>
  <c r="AN361" i="8"/>
  <c r="AL361" i="8"/>
  <c r="AI361" i="8"/>
  <c r="W361" i="8"/>
  <c r="Z361" i="8" s="1"/>
  <c r="AR360" i="8"/>
  <c r="AS360" i="8" s="1"/>
  <c r="AN360" i="8"/>
  <c r="AL360" i="8"/>
  <c r="AJ360" i="8"/>
  <c r="AJ361" i="8" s="1"/>
  <c r="Z360" i="8"/>
  <c r="X360" i="8"/>
  <c r="AA360" i="8" s="1"/>
  <c r="Q360" i="8"/>
  <c r="P360" i="8" s="1"/>
  <c r="N360" i="8" s="1"/>
  <c r="O360" i="8"/>
  <c r="AS359" i="8"/>
  <c r="AL359" i="8"/>
  <c r="AK359" i="8"/>
  <c r="AJ359" i="8"/>
  <c r="AB359" i="8"/>
  <c r="AB354" i="8" s="1"/>
  <c r="Z359" i="8"/>
  <c r="X359" i="8"/>
  <c r="P359" i="8"/>
  <c r="O359" i="8"/>
  <c r="AS358" i="8"/>
  <c r="AG358" i="8"/>
  <c r="W358" i="8"/>
  <c r="I358" i="8"/>
  <c r="AS357" i="8"/>
  <c r="Z357" i="8"/>
  <c r="X357" i="8"/>
  <c r="AA357" i="8" s="1"/>
  <c r="J357" i="8"/>
  <c r="J358" i="8" s="1"/>
  <c r="E357" i="8"/>
  <c r="E355" i="8" s="1"/>
  <c r="AS356" i="8"/>
  <c r="AL356" i="8"/>
  <c r="AK356" i="8"/>
  <c r="AI356" i="8"/>
  <c r="AJ356" i="8" s="1"/>
  <c r="AB356" i="8"/>
  <c r="Z356" i="8"/>
  <c r="X356" i="8"/>
  <c r="AA356" i="8" s="1"/>
  <c r="Q356" i="8"/>
  <c r="N356" i="8"/>
  <c r="J356" i="8"/>
  <c r="F356" i="8"/>
  <c r="F354" i="8" s="1"/>
  <c r="BM355" i="8"/>
  <c r="BL355" i="8"/>
  <c r="BK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O355" i="8"/>
  <c r="AM355" i="8"/>
  <c r="AC355" i="8"/>
  <c r="W355" i="8"/>
  <c r="U355" i="8"/>
  <c r="T355" i="8"/>
  <c r="J355" i="8"/>
  <c r="I355" i="8"/>
  <c r="BM354" i="8"/>
  <c r="BL354" i="8"/>
  <c r="BK354" i="8"/>
  <c r="BH354" i="8"/>
  <c r="BG354" i="8"/>
  <c r="BF354" i="8"/>
  <c r="BE354" i="8"/>
  <c r="BD354" i="8"/>
  <c r="BC354" i="8"/>
  <c r="BB354" i="8"/>
  <c r="BA354" i="8"/>
  <c r="AZ354" i="8"/>
  <c r="AY354" i="8"/>
  <c r="AX354" i="8"/>
  <c r="AW354" i="8"/>
  <c r="AV354" i="8"/>
  <c r="AU354" i="8"/>
  <c r="AT354" i="8"/>
  <c r="AR354" i="8"/>
  <c r="AO354" i="8"/>
  <c r="AN354" i="8"/>
  <c r="AM354" i="8"/>
  <c r="AD354" i="8"/>
  <c r="AC354" i="8"/>
  <c r="AL354" i="8" s="1"/>
  <c r="Y354" i="8"/>
  <c r="W354" i="8"/>
  <c r="V354" i="8"/>
  <c r="U354" i="8"/>
  <c r="T354" i="8"/>
  <c r="S354" i="8"/>
  <c r="J354" i="8"/>
  <c r="I354" i="8"/>
  <c r="E354" i="8"/>
  <c r="AR353" i="8"/>
  <c r="AS353" i="8" s="1"/>
  <c r="AN353" i="8"/>
  <c r="AL353" i="8"/>
  <c r="AI353" i="8"/>
  <c r="Z353" i="8"/>
  <c r="X353" i="8"/>
  <c r="AA353" i="8" s="1"/>
  <c r="W353" i="8"/>
  <c r="AS352" i="8"/>
  <c r="AR352" i="8"/>
  <c r="AN352" i="8"/>
  <c r="AL352" i="8"/>
  <c r="AJ352" i="8"/>
  <c r="AJ353" i="8" s="1"/>
  <c r="Z352" i="8"/>
  <c r="X352" i="8"/>
  <c r="AA352" i="8" s="1"/>
  <c r="Q352" i="8"/>
  <c r="AS351" i="8"/>
  <c r="AL351" i="8"/>
  <c r="AK351" i="8"/>
  <c r="AJ351" i="8"/>
  <c r="AB351" i="8"/>
  <c r="AA351" i="8"/>
  <c r="Z351" i="8"/>
  <c r="X351" i="8"/>
  <c r="P351" i="8"/>
  <c r="N351" i="8" s="1"/>
  <c r="O351" i="8"/>
  <c r="AS350" i="8"/>
  <c r="AR350" i="8"/>
  <c r="AN350" i="8"/>
  <c r="AL350" i="8"/>
  <c r="AI350" i="8"/>
  <c r="W350" i="8"/>
  <c r="X350" i="8" s="1"/>
  <c r="AA350" i="8" s="1"/>
  <c r="AR349" i="8"/>
  <c r="AS349" i="8" s="1"/>
  <c r="AN349" i="8"/>
  <c r="AL349" i="8"/>
  <c r="AJ349" i="8"/>
  <c r="AJ350" i="8" s="1"/>
  <c r="AA349" i="8"/>
  <c r="Z349" i="8"/>
  <c r="X349" i="8"/>
  <c r="Q349" i="8"/>
  <c r="Q350" i="8" s="1"/>
  <c r="O349" i="8"/>
  <c r="AS348" i="8"/>
  <c r="AL348" i="8"/>
  <c r="AK348" i="8"/>
  <c r="AJ348" i="8"/>
  <c r="AB348" i="8"/>
  <c r="Z348" i="8"/>
  <c r="X348" i="8"/>
  <c r="AA348" i="8" s="1"/>
  <c r="P348" i="8"/>
  <c r="N348" i="8" s="1"/>
  <c r="O348" i="8"/>
  <c r="AR347" i="8"/>
  <c r="AS347" i="8" s="1"/>
  <c r="AN347" i="8"/>
  <c r="AL347" i="8"/>
  <c r="AI347" i="8"/>
  <c r="W347" i="8"/>
  <c r="AR346" i="8"/>
  <c r="AS346" i="8" s="1"/>
  <c r="AN346" i="8"/>
  <c r="AL346" i="8"/>
  <c r="AJ346" i="8"/>
  <c r="AJ347" i="8" s="1"/>
  <c r="Z346" i="8"/>
  <c r="X346" i="8"/>
  <c r="AA346" i="8" s="1"/>
  <c r="Q346" i="8"/>
  <c r="AS345" i="8"/>
  <c r="AL345" i="8"/>
  <c r="AK345" i="8"/>
  <c r="AJ345" i="8"/>
  <c r="AB345" i="8"/>
  <c r="Z345" i="8"/>
  <c r="X345" i="8"/>
  <c r="AA345" i="8" s="1"/>
  <c r="P345" i="8"/>
  <c r="O345" i="8"/>
  <c r="N345" i="8"/>
  <c r="AR344" i="8"/>
  <c r="AS344" i="8" s="1"/>
  <c r="AN344" i="8"/>
  <c r="AL344" i="8"/>
  <c r="AI344" i="8"/>
  <c r="W344" i="8"/>
  <c r="Z344" i="8" s="1"/>
  <c r="AR343" i="8"/>
  <c r="AS343" i="8" s="1"/>
  <c r="AN343" i="8"/>
  <c r="AL343" i="8"/>
  <c r="AJ343" i="8"/>
  <c r="AJ344" i="8" s="1"/>
  <c r="Z343" i="8"/>
  <c r="X343" i="8"/>
  <c r="AA343" i="8" s="1"/>
  <c r="Q343" i="8"/>
  <c r="O343" i="8" s="1"/>
  <c r="AS342" i="8"/>
  <c r="AL342" i="8"/>
  <c r="AK342" i="8"/>
  <c r="AJ342" i="8"/>
  <c r="AB342" i="8"/>
  <c r="Z342" i="8"/>
  <c r="X342" i="8"/>
  <c r="AA342" i="8" s="1"/>
  <c r="P342" i="8"/>
  <c r="N342" i="8" s="1"/>
  <c r="O342" i="8"/>
  <c r="AR341" i="8"/>
  <c r="AS341" i="8" s="1"/>
  <c r="AN341" i="8"/>
  <c r="AL341" i="8"/>
  <c r="AI341" i="8"/>
  <c r="X341" i="8"/>
  <c r="AA341" i="8" s="1"/>
  <c r="W341" i="8"/>
  <c r="Z341" i="8" s="1"/>
  <c r="Q341" i="8"/>
  <c r="AR340" i="8"/>
  <c r="AS340" i="8" s="1"/>
  <c r="AN340" i="8"/>
  <c r="AL340" i="8"/>
  <c r="AJ340" i="8"/>
  <c r="AJ341" i="8" s="1"/>
  <c r="Z340" i="8"/>
  <c r="X340" i="8"/>
  <c r="AA340" i="8" s="1"/>
  <c r="Q340" i="8"/>
  <c r="P340" i="8" s="1"/>
  <c r="N340" i="8" s="1"/>
  <c r="AS339" i="8"/>
  <c r="AL339" i="8"/>
  <c r="AK339" i="8"/>
  <c r="AJ339" i="8"/>
  <c r="AB339" i="8"/>
  <c r="Z339" i="8"/>
  <c r="X339" i="8"/>
  <c r="AA339" i="8" s="1"/>
  <c r="P339" i="8"/>
  <c r="O339" i="8"/>
  <c r="AR338" i="8"/>
  <c r="AS338" i="8" s="1"/>
  <c r="AN338" i="8"/>
  <c r="AL338" i="8"/>
  <c r="AI338" i="8"/>
  <c r="W338" i="8"/>
  <c r="AR337" i="8"/>
  <c r="AN337" i="8"/>
  <c r="AL337" i="8"/>
  <c r="AJ337" i="8"/>
  <c r="AJ338" i="8" s="1"/>
  <c r="Z337" i="8"/>
  <c r="X337" i="8"/>
  <c r="Q337" i="8"/>
  <c r="P337" i="8" s="1"/>
  <c r="N337" i="8" s="1"/>
  <c r="AS336" i="8"/>
  <c r="AL336" i="8"/>
  <c r="AK336" i="8"/>
  <c r="AJ336" i="8"/>
  <c r="AB336" i="8"/>
  <c r="Z336" i="8"/>
  <c r="X336" i="8"/>
  <c r="AA336" i="8" s="1"/>
  <c r="P336" i="8"/>
  <c r="N336" i="8" s="1"/>
  <c r="O336" i="8"/>
  <c r="AS335" i="8"/>
  <c r="AN335" i="8"/>
  <c r="AL335" i="8"/>
  <c r="W335" i="8"/>
  <c r="I335" i="8"/>
  <c r="AS334" i="8"/>
  <c r="AN334" i="8"/>
  <c r="AG334" i="8"/>
  <c r="AC334" i="8"/>
  <c r="AC332" i="8" s="1"/>
  <c r="Z334" i="8"/>
  <c r="X334" i="8"/>
  <c r="AA334" i="8" s="1"/>
  <c r="J334" i="8"/>
  <c r="E334" i="8"/>
  <c r="AS333" i="8"/>
  <c r="AL333" i="8"/>
  <c r="AK333" i="8"/>
  <c r="AI333" i="8"/>
  <c r="AJ333" i="8" s="1"/>
  <c r="AG333" i="8"/>
  <c r="AG331" i="8" s="1"/>
  <c r="AB333" i="8"/>
  <c r="AA333" i="8"/>
  <c r="Z333" i="8"/>
  <c r="X333" i="8"/>
  <c r="Q333" i="8"/>
  <c r="N333" i="8"/>
  <c r="J333" i="8"/>
  <c r="J331" i="8" s="1"/>
  <c r="F333" i="8"/>
  <c r="BM332" i="8"/>
  <c r="BL332" i="8"/>
  <c r="BK332" i="8"/>
  <c r="BH332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O332" i="8"/>
  <c r="AM332" i="8"/>
  <c r="AG332" i="8"/>
  <c r="AF332" i="8"/>
  <c r="AF136" i="8" s="1"/>
  <c r="AG136" i="8" s="1"/>
  <c r="W332" i="8"/>
  <c r="U332" i="8"/>
  <c r="T332" i="8"/>
  <c r="I332" i="8"/>
  <c r="BM331" i="8"/>
  <c r="BL331" i="8"/>
  <c r="BK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R331" i="8"/>
  <c r="AO331" i="8"/>
  <c r="AN331" i="8"/>
  <c r="AM331" i="8"/>
  <c r="AF331" i="8"/>
  <c r="AF135" i="8" s="1"/>
  <c r="AG135" i="8" s="1"/>
  <c r="AE331" i="8"/>
  <c r="AC331" i="8"/>
  <c r="Y331" i="8"/>
  <c r="W331" i="8"/>
  <c r="V331" i="8"/>
  <c r="U331" i="8"/>
  <c r="T331" i="8"/>
  <c r="S331" i="8"/>
  <c r="I331" i="8"/>
  <c r="F331" i="8"/>
  <c r="E331" i="8"/>
  <c r="AR330" i="8"/>
  <c r="AS330" i="8" s="1"/>
  <c r="AN330" i="8"/>
  <c r="AL330" i="8"/>
  <c r="AI330" i="8"/>
  <c r="Z330" i="8"/>
  <c r="W330" i="8"/>
  <c r="X330" i="8" s="1"/>
  <c r="AA330" i="8" s="1"/>
  <c r="AR329" i="8"/>
  <c r="AS329" i="8" s="1"/>
  <c r="AN329" i="8"/>
  <c r="AL329" i="8"/>
  <c r="AJ329" i="8"/>
  <c r="AJ330" i="8" s="1"/>
  <c r="AA329" i="8"/>
  <c r="Z329" i="8"/>
  <c r="X329" i="8"/>
  <c r="Q329" i="8"/>
  <c r="AS328" i="8"/>
  <c r="AL328" i="8"/>
  <c r="AK328" i="8"/>
  <c r="AJ328" i="8"/>
  <c r="AB328" i="8"/>
  <c r="Z328" i="8"/>
  <c r="X328" i="8"/>
  <c r="AA328" i="8" s="1"/>
  <c r="P328" i="8"/>
  <c r="N328" i="8" s="1"/>
  <c r="O328" i="8"/>
  <c r="AR327" i="8"/>
  <c r="AS327" i="8" s="1"/>
  <c r="AN327" i="8"/>
  <c r="AL327" i="8"/>
  <c r="AI327" i="8"/>
  <c r="W327" i="8"/>
  <c r="AR326" i="8"/>
  <c r="AS326" i="8" s="1"/>
  <c r="AN326" i="8"/>
  <c r="AL326" i="8"/>
  <c r="AJ326" i="8"/>
  <c r="AJ327" i="8" s="1"/>
  <c r="Z326" i="8"/>
  <c r="X326" i="8"/>
  <c r="AA326" i="8" s="1"/>
  <c r="Q326" i="8"/>
  <c r="Q327" i="8" s="1"/>
  <c r="O327" i="8" s="1"/>
  <c r="AS325" i="8"/>
  <c r="AL325" i="8"/>
  <c r="AK325" i="8"/>
  <c r="AJ325" i="8"/>
  <c r="AB325" i="8"/>
  <c r="Z325" i="8"/>
  <c r="X325" i="8"/>
  <c r="P325" i="8"/>
  <c r="N325" i="8" s="1"/>
  <c r="O325" i="8"/>
  <c r="AR324" i="8"/>
  <c r="AS324" i="8" s="1"/>
  <c r="AN324" i="8"/>
  <c r="AL324" i="8"/>
  <c r="AJ324" i="8"/>
  <c r="AI324" i="8"/>
  <c r="X324" i="8"/>
  <c r="AA324" i="8" s="1"/>
  <c r="W324" i="8"/>
  <c r="Z324" i="8" s="1"/>
  <c r="AR323" i="8"/>
  <c r="AS323" i="8" s="1"/>
  <c r="AN323" i="8"/>
  <c r="AL323" i="8"/>
  <c r="AJ323" i="8"/>
  <c r="Z323" i="8"/>
  <c r="X323" i="8"/>
  <c r="AA323" i="8" s="1"/>
  <c r="Q323" i="8"/>
  <c r="AS322" i="8"/>
  <c r="AL322" i="8"/>
  <c r="AK322" i="8"/>
  <c r="AJ322" i="8"/>
  <c r="AB322" i="8"/>
  <c r="Z322" i="8"/>
  <c r="X322" i="8"/>
  <c r="AA322" i="8" s="1"/>
  <c r="P322" i="8"/>
  <c r="N322" i="8" s="1"/>
  <c r="O322" i="8"/>
  <c r="AR321" i="8"/>
  <c r="AS321" i="8" s="1"/>
  <c r="AN321" i="8"/>
  <c r="AL321" i="8"/>
  <c r="AI321" i="8"/>
  <c r="W321" i="8"/>
  <c r="Z321" i="8" s="1"/>
  <c r="AR320" i="8"/>
  <c r="AS320" i="8" s="1"/>
  <c r="AN320" i="8"/>
  <c r="AL320" i="8"/>
  <c r="AJ320" i="8"/>
  <c r="AJ321" i="8" s="1"/>
  <c r="Z320" i="8"/>
  <c r="X320" i="8"/>
  <c r="AA320" i="8" s="1"/>
  <c r="Q320" i="8"/>
  <c r="P320" i="8" s="1"/>
  <c r="N320" i="8" s="1"/>
  <c r="AS319" i="8"/>
  <c r="AL319" i="8"/>
  <c r="AK319" i="8"/>
  <c r="AJ319" i="8"/>
  <c r="AB319" i="8"/>
  <c r="Z319" i="8"/>
  <c r="X319" i="8"/>
  <c r="AA319" i="8" s="1"/>
  <c r="P319" i="8"/>
  <c r="N319" i="8" s="1"/>
  <c r="O319" i="8"/>
  <c r="AR318" i="8"/>
  <c r="AS318" i="8" s="1"/>
  <c r="AN318" i="8"/>
  <c r="AL318" i="8"/>
  <c r="AI318" i="8"/>
  <c r="W318" i="8"/>
  <c r="AR317" i="8"/>
  <c r="AS317" i="8" s="1"/>
  <c r="AN317" i="8"/>
  <c r="AL317" i="8"/>
  <c r="AJ317" i="8"/>
  <c r="AJ318" i="8" s="1"/>
  <c r="Z317" i="8"/>
  <c r="X317" i="8"/>
  <c r="AA317" i="8" s="1"/>
  <c r="Q317" i="8"/>
  <c r="P317" i="8" s="1"/>
  <c r="N317" i="8" s="1"/>
  <c r="AS316" i="8"/>
  <c r="AL316" i="8"/>
  <c r="AK316" i="8"/>
  <c r="AJ316" i="8"/>
  <c r="AB316" i="8"/>
  <c r="Z316" i="8"/>
  <c r="X316" i="8"/>
  <c r="AA316" i="8" s="1"/>
  <c r="P316" i="8"/>
  <c r="N316" i="8" s="1"/>
  <c r="O316" i="8"/>
  <c r="AR315" i="8"/>
  <c r="AS315" i="8" s="1"/>
  <c r="AN315" i="8"/>
  <c r="AL315" i="8"/>
  <c r="AI315" i="8"/>
  <c r="W315" i="8"/>
  <c r="X315" i="8" s="1"/>
  <c r="AA315" i="8" s="1"/>
  <c r="AR314" i="8"/>
  <c r="AN314" i="8"/>
  <c r="AL314" i="8"/>
  <c r="AJ314" i="8"/>
  <c r="AJ315" i="8" s="1"/>
  <c r="Z314" i="8"/>
  <c r="X314" i="8"/>
  <c r="AA314" i="8" s="1"/>
  <c r="Q314" i="8"/>
  <c r="P314" i="8"/>
  <c r="N314" i="8" s="1"/>
  <c r="AS313" i="8"/>
  <c r="AL313" i="8"/>
  <c r="AK313" i="8"/>
  <c r="AJ313" i="8"/>
  <c r="AB313" i="8"/>
  <c r="Z313" i="8"/>
  <c r="X313" i="8"/>
  <c r="AA313" i="8" s="1"/>
  <c r="P313" i="8"/>
  <c r="N313" i="8" s="1"/>
  <c r="O313" i="8"/>
  <c r="AR312" i="8"/>
  <c r="AS312" i="8" s="1"/>
  <c r="AN312" i="8"/>
  <c r="AI312" i="8"/>
  <c r="AC312" i="8"/>
  <c r="AL312" i="8" s="1"/>
  <c r="W312" i="8"/>
  <c r="Z312" i="8" s="1"/>
  <c r="AR311" i="8"/>
  <c r="AS311" i="8" s="1"/>
  <c r="AN311" i="8"/>
  <c r="AL311" i="8"/>
  <c r="AJ311" i="8"/>
  <c r="AD311" i="8"/>
  <c r="Z311" i="8"/>
  <c r="X311" i="8"/>
  <c r="AA311" i="8" s="1"/>
  <c r="I311" i="8"/>
  <c r="I309" i="8" s="1"/>
  <c r="AS310" i="8"/>
  <c r="AL310" i="8"/>
  <c r="AK310" i="8"/>
  <c r="AJ310" i="8"/>
  <c r="AD310" i="8"/>
  <c r="AD308" i="8" s="1"/>
  <c r="AB310" i="8"/>
  <c r="Z310" i="8"/>
  <c r="X310" i="8"/>
  <c r="AA310" i="8" s="1"/>
  <c r="Q310" i="8"/>
  <c r="Q311" i="8" s="1"/>
  <c r="N310" i="8"/>
  <c r="J310" i="8"/>
  <c r="J308" i="8" s="1"/>
  <c r="E310" i="8"/>
  <c r="F310" i="8" s="1"/>
  <c r="F308" i="8" s="1"/>
  <c r="BM309" i="8"/>
  <c r="BL309" i="8"/>
  <c r="BK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O309" i="8"/>
  <c r="AM309" i="8"/>
  <c r="AI309" i="8"/>
  <c r="AC309" i="8"/>
  <c r="AL309" i="8" s="1"/>
  <c r="W309" i="8"/>
  <c r="U309" i="8"/>
  <c r="T309" i="8"/>
  <c r="BM308" i="8"/>
  <c r="BL308" i="8"/>
  <c r="BK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R308" i="8"/>
  <c r="AO308" i="8"/>
  <c r="AN308" i="8"/>
  <c r="AM308" i="8"/>
  <c r="AI308" i="8"/>
  <c r="AE308" i="8"/>
  <c r="AC308" i="8"/>
  <c r="AL308" i="8" s="1"/>
  <c r="Y308" i="8"/>
  <c r="W308" i="8"/>
  <c r="V308" i="8"/>
  <c r="U308" i="8"/>
  <c r="T308" i="8"/>
  <c r="S308" i="8"/>
  <c r="Q308" i="8"/>
  <c r="I308" i="8"/>
  <c r="H308" i="8"/>
  <c r="E308" i="8"/>
  <c r="AR307" i="8"/>
  <c r="AS307" i="8" s="1"/>
  <c r="AN307" i="8"/>
  <c r="AL307" i="8"/>
  <c r="AI307" i="8"/>
  <c r="W307" i="8"/>
  <c r="AR306" i="8"/>
  <c r="AS306" i="8" s="1"/>
  <c r="AN306" i="8"/>
  <c r="AL306" i="8"/>
  <c r="AJ306" i="8"/>
  <c r="AJ307" i="8" s="1"/>
  <c r="Z306" i="8"/>
  <c r="X306" i="8"/>
  <c r="AA306" i="8" s="1"/>
  <c r="Q306" i="8"/>
  <c r="P306" i="8" s="1"/>
  <c r="N306" i="8"/>
  <c r="BU305" i="8"/>
  <c r="AS305" i="8"/>
  <c r="AL305" i="8"/>
  <c r="AK305" i="8"/>
  <c r="BV305" i="8" s="1"/>
  <c r="AJ305" i="8"/>
  <c r="AB305" i="8"/>
  <c r="Z305" i="8"/>
  <c r="X305" i="8"/>
  <c r="P305" i="8"/>
  <c r="N305" i="8" s="1"/>
  <c r="O305" i="8"/>
  <c r="AR304" i="8"/>
  <c r="AS304" i="8" s="1"/>
  <c r="AN304" i="8"/>
  <c r="AL304" i="8"/>
  <c r="AJ304" i="8"/>
  <c r="AI304" i="8"/>
  <c r="W304" i="8"/>
  <c r="Z304" i="8" s="1"/>
  <c r="AR303" i="8"/>
  <c r="AS303" i="8" s="1"/>
  <c r="AN303" i="8"/>
  <c r="AL303" i="8"/>
  <c r="AJ303" i="8"/>
  <c r="AA303" i="8"/>
  <c r="Z303" i="8"/>
  <c r="X303" i="8"/>
  <c r="Q303" i="8"/>
  <c r="P303" i="8" s="1"/>
  <c r="N303" i="8" s="1"/>
  <c r="BU302" i="8"/>
  <c r="AS302" i="8"/>
  <c r="AL302" i="8"/>
  <c r="AK302" i="8"/>
  <c r="BV302" i="8" s="1"/>
  <c r="AJ302" i="8"/>
  <c r="AB302" i="8"/>
  <c r="Z302" i="8"/>
  <c r="X302" i="8"/>
  <c r="AA302" i="8" s="1"/>
  <c r="P302" i="8"/>
  <c r="N302" i="8" s="1"/>
  <c r="O302" i="8"/>
  <c r="AR301" i="8"/>
  <c r="AS301" i="8" s="1"/>
  <c r="AN301" i="8"/>
  <c r="AL301" i="8"/>
  <c r="AI301" i="8"/>
  <c r="W301" i="8"/>
  <c r="X301" i="8" s="1"/>
  <c r="AA301" i="8" s="1"/>
  <c r="AR300" i="8"/>
  <c r="AS300" i="8" s="1"/>
  <c r="AN300" i="8"/>
  <c r="AL300" i="8"/>
  <c r="AJ300" i="8"/>
  <c r="AJ301" i="8" s="1"/>
  <c r="Z300" i="8"/>
  <c r="X300" i="8"/>
  <c r="AA300" i="8" s="1"/>
  <c r="Q300" i="8"/>
  <c r="O300" i="8" s="1"/>
  <c r="P300" i="8"/>
  <c r="N300" i="8" s="1"/>
  <c r="BU299" i="8"/>
  <c r="AS299" i="8"/>
  <c r="AL299" i="8"/>
  <c r="AK299" i="8"/>
  <c r="AJ299" i="8"/>
  <c r="AB299" i="8"/>
  <c r="Z299" i="8"/>
  <c r="X299" i="8"/>
  <c r="AA299" i="8" s="1"/>
  <c r="P299" i="8"/>
  <c r="N299" i="8" s="1"/>
  <c r="O299" i="8"/>
  <c r="AR298" i="8"/>
  <c r="AS298" i="8" s="1"/>
  <c r="AN298" i="8"/>
  <c r="AL298" i="8"/>
  <c r="AI298" i="8"/>
  <c r="W298" i="8"/>
  <c r="AS297" i="8"/>
  <c r="AR297" i="8"/>
  <c r="AN297" i="8"/>
  <c r="AL297" i="8"/>
  <c r="AJ297" i="8"/>
  <c r="AJ298" i="8" s="1"/>
  <c r="Z297" i="8"/>
  <c r="X297" i="8"/>
  <c r="AA297" i="8" s="1"/>
  <c r="Q297" i="8"/>
  <c r="P297" i="8" s="1"/>
  <c r="N297" i="8" s="1"/>
  <c r="BU296" i="8"/>
  <c r="AS296" i="8"/>
  <c r="AL296" i="8"/>
  <c r="AK296" i="8"/>
  <c r="BV296" i="8" s="1"/>
  <c r="AJ296" i="8"/>
  <c r="AB296" i="8"/>
  <c r="Z296" i="8"/>
  <c r="X296" i="8"/>
  <c r="AA296" i="8" s="1"/>
  <c r="P296" i="8"/>
  <c r="N296" i="8" s="1"/>
  <c r="O296" i="8"/>
  <c r="AR295" i="8"/>
  <c r="AS295" i="8" s="1"/>
  <c r="AN295" i="8"/>
  <c r="AL295" i="8"/>
  <c r="AI295" i="8"/>
  <c r="W295" i="8"/>
  <c r="AR294" i="8"/>
  <c r="AS294" i="8" s="1"/>
  <c r="AN294" i="8"/>
  <c r="AL294" i="8"/>
  <c r="AJ294" i="8"/>
  <c r="AJ295" i="8" s="1"/>
  <c r="Z294" i="8"/>
  <c r="X294" i="8"/>
  <c r="AA294" i="8" s="1"/>
  <c r="Q294" i="8"/>
  <c r="P294" i="8" s="1"/>
  <c r="BU293" i="8"/>
  <c r="AS293" i="8"/>
  <c r="AL293" i="8"/>
  <c r="AK293" i="8"/>
  <c r="AJ293" i="8"/>
  <c r="AB293" i="8"/>
  <c r="Z293" i="8"/>
  <c r="X293" i="8"/>
  <c r="AA293" i="8" s="1"/>
  <c r="P293" i="8"/>
  <c r="N293" i="8" s="1"/>
  <c r="O293" i="8"/>
  <c r="AR292" i="8"/>
  <c r="AS292" i="8" s="1"/>
  <c r="AN292" i="8"/>
  <c r="AL292" i="8"/>
  <c r="AI292" i="8"/>
  <c r="W292" i="8"/>
  <c r="Z292" i="8" s="1"/>
  <c r="AR291" i="8"/>
  <c r="AS291" i="8" s="1"/>
  <c r="AN291" i="8"/>
  <c r="AL291" i="8"/>
  <c r="AJ291" i="8"/>
  <c r="AJ292" i="8" s="1"/>
  <c r="Z291" i="8"/>
  <c r="X291" i="8"/>
  <c r="AA291" i="8" s="1"/>
  <c r="Q291" i="8"/>
  <c r="Q292" i="8" s="1"/>
  <c r="BU290" i="8"/>
  <c r="AS290" i="8"/>
  <c r="AL290" i="8"/>
  <c r="AK290" i="8"/>
  <c r="AJ290" i="8"/>
  <c r="AB290" i="8"/>
  <c r="Z290" i="8"/>
  <c r="X290" i="8"/>
  <c r="AA290" i="8" s="1"/>
  <c r="P290" i="8"/>
  <c r="N290" i="8" s="1"/>
  <c r="O290" i="8"/>
  <c r="AR289" i="8"/>
  <c r="AS289" i="8" s="1"/>
  <c r="AN289" i="8"/>
  <c r="W289" i="8"/>
  <c r="X289" i="8" s="1"/>
  <c r="AA289" i="8" s="1"/>
  <c r="I289" i="8"/>
  <c r="AS288" i="8"/>
  <c r="AN288" i="8"/>
  <c r="AC286" i="8"/>
  <c r="Z288" i="8"/>
  <c r="X288" i="8"/>
  <c r="AA288" i="8" s="1"/>
  <c r="Q288" i="8"/>
  <c r="P288" i="8" s="1"/>
  <c r="O288" i="8"/>
  <c r="O289" i="8" s="1"/>
  <c r="J288" i="8"/>
  <c r="BU287" i="8"/>
  <c r="AS287" i="8"/>
  <c r="AL287" i="8"/>
  <c r="AK287" i="8"/>
  <c r="AJ287" i="8"/>
  <c r="AD287" i="8"/>
  <c r="AD285" i="8" s="1"/>
  <c r="AB287" i="8"/>
  <c r="Z287" i="8"/>
  <c r="X287" i="8"/>
  <c r="AA287" i="8" s="1"/>
  <c r="P287" i="8"/>
  <c r="N287" i="8"/>
  <c r="N288" i="8" s="1"/>
  <c r="J287" i="8"/>
  <c r="E287" i="8"/>
  <c r="BM286" i="8"/>
  <c r="BL286" i="8"/>
  <c r="BK286" i="8"/>
  <c r="BH286" i="8"/>
  <c r="BG286" i="8"/>
  <c r="BF286" i="8"/>
  <c r="BE286" i="8"/>
  <c r="BD286" i="8"/>
  <c r="BC286" i="8"/>
  <c r="BB286" i="8"/>
  <c r="BA286" i="8"/>
  <c r="AZ286" i="8"/>
  <c r="AY286" i="8"/>
  <c r="AX286" i="8"/>
  <c r="AW286" i="8"/>
  <c r="AV286" i="8"/>
  <c r="AU286" i="8"/>
  <c r="AT286" i="8"/>
  <c r="AO286" i="8"/>
  <c r="AM286" i="8"/>
  <c r="AG286" i="8"/>
  <c r="AF286" i="8"/>
  <c r="W286" i="8"/>
  <c r="U286" i="8"/>
  <c r="T286" i="8"/>
  <c r="I286" i="8"/>
  <c r="BM285" i="8"/>
  <c r="BL285" i="8"/>
  <c r="BK285" i="8"/>
  <c r="BH285" i="8"/>
  <c r="BG285" i="8"/>
  <c r="BF285" i="8"/>
  <c r="BE285" i="8"/>
  <c r="BD285" i="8"/>
  <c r="BC285" i="8"/>
  <c r="BB285" i="8"/>
  <c r="BA285" i="8"/>
  <c r="AZ285" i="8"/>
  <c r="AY285" i="8"/>
  <c r="AX285" i="8"/>
  <c r="AW285" i="8"/>
  <c r="AV285" i="8"/>
  <c r="AU285" i="8"/>
  <c r="AT285" i="8"/>
  <c r="AR285" i="8"/>
  <c r="AO285" i="8"/>
  <c r="AN285" i="8"/>
  <c r="AM285" i="8"/>
  <c r="AL285" i="8"/>
  <c r="AI285" i="8"/>
  <c r="AH285" i="8"/>
  <c r="AG285" i="8"/>
  <c r="AF285" i="8"/>
  <c r="AE285" i="8"/>
  <c r="AE135" i="8" s="1"/>
  <c r="AE9" i="8" s="1"/>
  <c r="AC285" i="8"/>
  <c r="Y285" i="8"/>
  <c r="W285" i="8"/>
  <c r="V285" i="8"/>
  <c r="U285" i="8"/>
  <c r="T285" i="8"/>
  <c r="S285" i="8"/>
  <c r="Q285" i="8"/>
  <c r="J285" i="8"/>
  <c r="I285" i="8"/>
  <c r="AL284" i="8"/>
  <c r="AJ284" i="8"/>
  <c r="AI284" i="8"/>
  <c r="AF284" i="8"/>
  <c r="AM284" i="8" s="1"/>
  <c r="W284" i="8"/>
  <c r="Z284" i="8" s="1"/>
  <c r="AR283" i="8"/>
  <c r="AS283" i="8" s="1"/>
  <c r="AM283" i="8"/>
  <c r="AL283" i="8"/>
  <c r="AJ283" i="8"/>
  <c r="AG283" i="8"/>
  <c r="Z283" i="8"/>
  <c r="X283" i="8"/>
  <c r="AA283" i="8" s="1"/>
  <c r="Q283" i="8"/>
  <c r="AS282" i="8"/>
  <c r="AL282" i="8"/>
  <c r="AK282" i="8"/>
  <c r="AJ282" i="8"/>
  <c r="AG282" i="8"/>
  <c r="AB282" i="8"/>
  <c r="Y282" i="8"/>
  <c r="W282" i="8"/>
  <c r="P282" i="8"/>
  <c r="N282" i="8" s="1"/>
  <c r="O282" i="8"/>
  <c r="AL281" i="8"/>
  <c r="AI281" i="8"/>
  <c r="AF281" i="8"/>
  <c r="Z281" i="8"/>
  <c r="W281" i="8"/>
  <c r="X281" i="8" s="1"/>
  <c r="AA281" i="8" s="1"/>
  <c r="AR280" i="8"/>
  <c r="AS280" i="8" s="1"/>
  <c r="AM280" i="8"/>
  <c r="AL280" i="8"/>
  <c r="AJ280" i="8"/>
  <c r="AJ281" i="8" s="1"/>
  <c r="AG280" i="8"/>
  <c r="Z280" i="8"/>
  <c r="X280" i="8"/>
  <c r="AA280" i="8" s="1"/>
  <c r="Q280" i="8"/>
  <c r="AS279" i="8"/>
  <c r="AL279" i="8"/>
  <c r="AK279" i="8"/>
  <c r="AJ279" i="8"/>
  <c r="AG279" i="8"/>
  <c r="AA279" i="8"/>
  <c r="Z279" i="8"/>
  <c r="Y279" i="8"/>
  <c r="AB279" i="8" s="1"/>
  <c r="X279" i="8"/>
  <c r="P279" i="8"/>
  <c r="N279" i="8" s="1"/>
  <c r="O279" i="8"/>
  <c r="AL278" i="8"/>
  <c r="AI278" i="8"/>
  <c r="AF278" i="8"/>
  <c r="AG278" i="8" s="1"/>
  <c r="W278" i="8"/>
  <c r="AR277" i="8"/>
  <c r="AS277" i="8" s="1"/>
  <c r="AM277" i="8"/>
  <c r="AL277" i="8"/>
  <c r="AJ277" i="8"/>
  <c r="AJ278" i="8" s="1"/>
  <c r="AG277" i="8"/>
  <c r="Z277" i="8"/>
  <c r="X277" i="8"/>
  <c r="AA277" i="8" s="1"/>
  <c r="Q277" i="8"/>
  <c r="P277" i="8" s="1"/>
  <c r="N277" i="8" s="1"/>
  <c r="AS276" i="8"/>
  <c r="AL276" i="8"/>
  <c r="AK276" i="8"/>
  <c r="AJ276" i="8"/>
  <c r="AG276" i="8"/>
  <c r="Z276" i="8"/>
  <c r="Y276" i="8"/>
  <c r="AB276" i="8" s="1"/>
  <c r="X276" i="8"/>
  <c r="AA276" i="8" s="1"/>
  <c r="P276" i="8"/>
  <c r="O276" i="8"/>
  <c r="N276" i="8"/>
  <c r="AR275" i="8"/>
  <c r="AS275" i="8" s="1"/>
  <c r="AL275" i="8"/>
  <c r="AI275" i="8"/>
  <c r="AF275" i="8"/>
  <c r="AG275" i="8" s="1"/>
  <c r="W275" i="8"/>
  <c r="AS274" i="8"/>
  <c r="AR274" i="8"/>
  <c r="AM274" i="8"/>
  <c r="AL274" i="8"/>
  <c r="AJ274" i="8"/>
  <c r="AJ275" i="8" s="1"/>
  <c r="AG274" i="8"/>
  <c r="Z274" i="8"/>
  <c r="X274" i="8"/>
  <c r="AA274" i="8" s="1"/>
  <c r="Q274" i="8"/>
  <c r="AS273" i="8"/>
  <c r="AL273" i="8"/>
  <c r="AK273" i="8"/>
  <c r="AJ273" i="8"/>
  <c r="AG273" i="8"/>
  <c r="Z273" i="8"/>
  <c r="Y273" i="8"/>
  <c r="AB273" i="8" s="1"/>
  <c r="X273" i="8"/>
  <c r="AA273" i="8" s="1"/>
  <c r="P273" i="8"/>
  <c r="N273" i="8" s="1"/>
  <c r="O273" i="8"/>
  <c r="AL272" i="8"/>
  <c r="AI272" i="8"/>
  <c r="AF272" i="8"/>
  <c r="AM272" i="8" s="1"/>
  <c r="W272" i="8"/>
  <c r="AR271" i="8"/>
  <c r="AS271" i="8" s="1"/>
  <c r="AM271" i="8"/>
  <c r="AL271" i="8"/>
  <c r="AJ271" i="8"/>
  <c r="AJ272" i="8" s="1"/>
  <c r="AG271" i="8"/>
  <c r="Z271" i="8"/>
  <c r="X271" i="8"/>
  <c r="AA271" i="8" s="1"/>
  <c r="Q271" i="8"/>
  <c r="Q272" i="8" s="1"/>
  <c r="P272" i="8" s="1"/>
  <c r="N272" i="8" s="1"/>
  <c r="AS270" i="8"/>
  <c r="AL270" i="8"/>
  <c r="AK270" i="8"/>
  <c r="AJ270" i="8"/>
  <c r="AG270" i="8"/>
  <c r="Y270" i="8"/>
  <c r="AB270" i="8" s="1"/>
  <c r="W270" i="8"/>
  <c r="P270" i="8"/>
  <c r="N270" i="8" s="1"/>
  <c r="O270" i="8"/>
  <c r="AL269" i="8"/>
  <c r="AI269" i="8"/>
  <c r="AF269" i="8"/>
  <c r="W269" i="8"/>
  <c r="Z269" i="8" s="1"/>
  <c r="AR268" i="8"/>
  <c r="AS268" i="8" s="1"/>
  <c r="AM268" i="8"/>
  <c r="AL268" i="8"/>
  <c r="AJ268" i="8"/>
  <c r="AJ269" i="8" s="1"/>
  <c r="AG268" i="8"/>
  <c r="Z268" i="8"/>
  <c r="X268" i="8"/>
  <c r="AA268" i="8" s="1"/>
  <c r="Q268" i="8"/>
  <c r="AS267" i="8"/>
  <c r="AL267" i="8"/>
  <c r="AK267" i="8"/>
  <c r="AJ267" i="8"/>
  <c r="AG267" i="8"/>
  <c r="Z267" i="8"/>
  <c r="Y267" i="8"/>
  <c r="AB267" i="8" s="1"/>
  <c r="X267" i="8"/>
  <c r="AA267" i="8" s="1"/>
  <c r="P267" i="8"/>
  <c r="O267" i="8"/>
  <c r="AF266" i="8"/>
  <c r="AR266" i="8" s="1"/>
  <c r="AS266" i="8" s="1"/>
  <c r="AC266" i="8"/>
  <c r="AL266" i="8" s="1"/>
  <c r="I266" i="8"/>
  <c r="E266" i="8"/>
  <c r="AS265" i="8"/>
  <c r="AR265" i="8"/>
  <c r="AM265" i="8"/>
  <c r="AL265" i="8"/>
  <c r="AI265" i="8"/>
  <c r="AG265" i="8"/>
  <c r="AD265" i="8"/>
  <c r="Z265" i="8"/>
  <c r="W265" i="8"/>
  <c r="W266" i="8" s="1"/>
  <c r="Q265" i="8"/>
  <c r="P265" i="8" s="1"/>
  <c r="J265" i="8"/>
  <c r="J263" i="8" s="1"/>
  <c r="E265" i="8"/>
  <c r="AS264" i="8"/>
  <c r="AL264" i="8"/>
  <c r="AK264" i="8"/>
  <c r="AK262" i="8" s="1"/>
  <c r="AJ264" i="8"/>
  <c r="AG264" i="8"/>
  <c r="AD264" i="8"/>
  <c r="AD262" i="8" s="1"/>
  <c r="Z264" i="8"/>
  <c r="Y264" i="8"/>
  <c r="X264" i="8"/>
  <c r="AA264" i="8" s="1"/>
  <c r="P264" i="8"/>
  <c r="N264" i="8" s="1"/>
  <c r="O264" i="8"/>
  <c r="O262" i="8" s="1"/>
  <c r="J264" i="8"/>
  <c r="J262" i="8" s="1"/>
  <c r="F264" i="8"/>
  <c r="BM263" i="8"/>
  <c r="BL263" i="8"/>
  <c r="BK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O263" i="8"/>
  <c r="AN263" i="8"/>
  <c r="AF263" i="8"/>
  <c r="AC263" i="8"/>
  <c r="AL263" i="8" s="1"/>
  <c r="W263" i="8"/>
  <c r="U263" i="8"/>
  <c r="T263" i="8"/>
  <c r="I263" i="8"/>
  <c r="BM262" i="8"/>
  <c r="BL262" i="8"/>
  <c r="BK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R262" i="8"/>
  <c r="AO262" i="8"/>
  <c r="AN262" i="8"/>
  <c r="AM262" i="8"/>
  <c r="AI262" i="8"/>
  <c r="AH262" i="8"/>
  <c r="AF262" i="8"/>
  <c r="AE262" i="8"/>
  <c r="AC262" i="8"/>
  <c r="AL262" i="8" s="1"/>
  <c r="V262" i="8"/>
  <c r="U262" i="8"/>
  <c r="T262" i="8"/>
  <c r="S262" i="8"/>
  <c r="Q262" i="8"/>
  <c r="I262" i="8"/>
  <c r="H262" i="8"/>
  <c r="F262" i="8"/>
  <c r="E262" i="8"/>
  <c r="AM261" i="8"/>
  <c r="AL261" i="8"/>
  <c r="AI261" i="8"/>
  <c r="AF261" i="8"/>
  <c r="AG261" i="8" s="1"/>
  <c r="W261" i="8"/>
  <c r="Z261" i="8" s="1"/>
  <c r="AR260" i="8"/>
  <c r="AS260" i="8" s="1"/>
  <c r="AM260" i="8"/>
  <c r="AL260" i="8"/>
  <c r="AJ260" i="8"/>
  <c r="AJ261" i="8" s="1"/>
  <c r="AG260" i="8"/>
  <c r="Z260" i="8"/>
  <c r="X260" i="8"/>
  <c r="AA260" i="8" s="1"/>
  <c r="Q260" i="8"/>
  <c r="AS259" i="8"/>
  <c r="AL259" i="8"/>
  <c r="AK259" i="8"/>
  <c r="AJ259" i="8"/>
  <c r="AG259" i="8"/>
  <c r="Z259" i="8"/>
  <c r="Y259" i="8"/>
  <c r="AB259" i="8" s="1"/>
  <c r="X259" i="8"/>
  <c r="AA259" i="8" s="1"/>
  <c r="P259" i="8"/>
  <c r="N259" i="8" s="1"/>
  <c r="O259" i="8"/>
  <c r="AL258" i="8"/>
  <c r="AI258" i="8"/>
  <c r="AF258" i="8"/>
  <c r="W258" i="8"/>
  <c r="Z258" i="8" s="1"/>
  <c r="AR257" i="8"/>
  <c r="AS257" i="8" s="1"/>
  <c r="AM257" i="8"/>
  <c r="AL257" i="8"/>
  <c r="AJ257" i="8"/>
  <c r="AJ258" i="8" s="1"/>
  <c r="AG257" i="8"/>
  <c r="Z257" i="8"/>
  <c r="X257" i="8"/>
  <c r="AA257" i="8" s="1"/>
  <c r="Q257" i="8"/>
  <c r="AS256" i="8"/>
  <c r="AL256" i="8"/>
  <c r="AK256" i="8"/>
  <c r="AJ256" i="8"/>
  <c r="AG256" i="8"/>
  <c r="Z256" i="8"/>
  <c r="Y256" i="8"/>
  <c r="AB256" i="8" s="1"/>
  <c r="X256" i="8"/>
  <c r="AA256" i="8" s="1"/>
  <c r="P256" i="8"/>
  <c r="N256" i="8" s="1"/>
  <c r="O256" i="8"/>
  <c r="AL255" i="8"/>
  <c r="AI255" i="8"/>
  <c r="AF255" i="8"/>
  <c r="AR255" i="8" s="1"/>
  <c r="AS255" i="8" s="1"/>
  <c r="W255" i="8"/>
  <c r="X255" i="8" s="1"/>
  <c r="AA255" i="8" s="1"/>
  <c r="AR254" i="8"/>
  <c r="AS254" i="8" s="1"/>
  <c r="AM254" i="8"/>
  <c r="AL254" i="8"/>
  <c r="AJ254" i="8"/>
  <c r="AJ255" i="8" s="1"/>
  <c r="AG254" i="8"/>
  <c r="Z254" i="8"/>
  <c r="X254" i="8"/>
  <c r="AA254" i="8" s="1"/>
  <c r="Q254" i="8"/>
  <c r="P254" i="8" s="1"/>
  <c r="N254" i="8" s="1"/>
  <c r="AS253" i="8"/>
  <c r="AL253" i="8"/>
  <c r="AK253" i="8"/>
  <c r="AJ253" i="8"/>
  <c r="AG253" i="8"/>
  <c r="AB253" i="8"/>
  <c r="Z253" i="8"/>
  <c r="Y253" i="8"/>
  <c r="X253" i="8"/>
  <c r="AA253" i="8" s="1"/>
  <c r="P253" i="8"/>
  <c r="N253" i="8" s="1"/>
  <c r="O253" i="8"/>
  <c r="AL252" i="8"/>
  <c r="AI252" i="8"/>
  <c r="AF252" i="8"/>
  <c r="W252" i="8"/>
  <c r="AR251" i="8"/>
  <c r="AM251" i="8"/>
  <c r="AL251" i="8"/>
  <c r="AJ251" i="8"/>
  <c r="AJ252" i="8" s="1"/>
  <c r="AG251" i="8"/>
  <c r="Z251" i="8"/>
  <c r="X251" i="8"/>
  <c r="AA251" i="8" s="1"/>
  <c r="Q251" i="8"/>
  <c r="AS250" i="8"/>
  <c r="AL250" i="8"/>
  <c r="AK250" i="8"/>
  <c r="AJ250" i="8"/>
  <c r="AG250" i="8"/>
  <c r="Y250" i="8"/>
  <c r="AB250" i="8" s="1"/>
  <c r="W250" i="8"/>
  <c r="X250" i="8" s="1"/>
  <c r="AA250" i="8" s="1"/>
  <c r="P250" i="8"/>
  <c r="N250" i="8" s="1"/>
  <c r="O250" i="8"/>
  <c r="AF249" i="8"/>
  <c r="AC249" i="8"/>
  <c r="AL249" i="8" s="1"/>
  <c r="W249" i="8"/>
  <c r="I249" i="8"/>
  <c r="AS248" i="8"/>
  <c r="AR248" i="8"/>
  <c r="AM248" i="8"/>
  <c r="AL248" i="8"/>
  <c r="AI248" i="8"/>
  <c r="AI249" i="8" s="1"/>
  <c r="AG248" i="8"/>
  <c r="AD248" i="8"/>
  <c r="AD249" i="8" s="1"/>
  <c r="W248" i="8"/>
  <c r="X248" i="8" s="1"/>
  <c r="Q248" i="8"/>
  <c r="Q249" i="8" s="1"/>
  <c r="P249" i="8" s="1"/>
  <c r="N249" i="8" s="1"/>
  <c r="O248" i="8"/>
  <c r="J248" i="8"/>
  <c r="J249" i="8" s="1"/>
  <c r="E248" i="8"/>
  <c r="AS247" i="8"/>
  <c r="AS245" i="8" s="1"/>
  <c r="AL247" i="8"/>
  <c r="AK247" i="8"/>
  <c r="AJ247" i="8"/>
  <c r="AG247" i="8"/>
  <c r="AD247" i="8"/>
  <c r="Z247" i="8"/>
  <c r="Y247" i="8"/>
  <c r="AB247" i="8" s="1"/>
  <c r="X247" i="8"/>
  <c r="P247" i="8"/>
  <c r="N247" i="8" s="1"/>
  <c r="O247" i="8"/>
  <c r="O245" i="8" s="1"/>
  <c r="J247" i="8"/>
  <c r="F247" i="8"/>
  <c r="F245" i="8" s="1"/>
  <c r="BM246" i="8"/>
  <c r="BL246" i="8"/>
  <c r="BK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O246" i="8"/>
  <c r="AN246" i="8"/>
  <c r="AF246" i="8"/>
  <c r="AC246" i="8"/>
  <c r="AL246" i="8" s="1"/>
  <c r="U246" i="8"/>
  <c r="T246" i="8"/>
  <c r="J246" i="8"/>
  <c r="I246" i="8"/>
  <c r="BM245" i="8"/>
  <c r="BL245" i="8"/>
  <c r="BK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R245" i="8"/>
  <c r="AO245" i="8"/>
  <c r="AN245" i="8"/>
  <c r="AM245" i="8"/>
  <c r="AI245" i="8"/>
  <c r="AH245" i="8"/>
  <c r="AF245" i="8"/>
  <c r="AE245" i="8"/>
  <c r="AD245" i="8"/>
  <c r="AC245" i="8"/>
  <c r="AL245" i="8" s="1"/>
  <c r="V245" i="8"/>
  <c r="U245" i="8"/>
  <c r="T245" i="8"/>
  <c r="S245" i="8"/>
  <c r="Q245" i="8"/>
  <c r="P245" i="8"/>
  <c r="J245" i="8"/>
  <c r="I245" i="8"/>
  <c r="H245" i="8"/>
  <c r="E245" i="8"/>
  <c r="AL244" i="8"/>
  <c r="AF244" i="8"/>
  <c r="AN244" i="8" s="1"/>
  <c r="W244" i="8"/>
  <c r="Z244" i="8" s="1"/>
  <c r="Q244" i="8"/>
  <c r="AR243" i="8"/>
  <c r="AS243" i="8" s="1"/>
  <c r="AN243" i="8"/>
  <c r="AN235" i="8" s="1"/>
  <c r="AL243" i="8"/>
  <c r="AI243" i="8"/>
  <c r="AG243" i="8"/>
  <c r="Z243" i="8"/>
  <c r="X243" i="8"/>
  <c r="AA243" i="8" s="1"/>
  <c r="Q243" i="8"/>
  <c r="P243" i="8" s="1"/>
  <c r="N243" i="8" s="1"/>
  <c r="AS242" i="8"/>
  <c r="AL242" i="8"/>
  <c r="AK242" i="8"/>
  <c r="AI242" i="8"/>
  <c r="AG242" i="8"/>
  <c r="AB242" i="8"/>
  <c r="Z242" i="8"/>
  <c r="X242" i="8"/>
  <c r="AA242" i="8" s="1"/>
  <c r="P242" i="8"/>
  <c r="N242" i="8" s="1"/>
  <c r="O242" i="8"/>
  <c r="AF241" i="8"/>
  <c r="AR241" i="8" s="1"/>
  <c r="AS241" i="8" s="1"/>
  <c r="AC241" i="8"/>
  <c r="AL241" i="8" s="1"/>
  <c r="W241" i="8"/>
  <c r="AS240" i="8"/>
  <c r="AR240" i="8"/>
  <c r="AM240" i="8"/>
  <c r="AL240" i="8"/>
  <c r="AI240" i="8"/>
  <c r="AG240" i="8"/>
  <c r="AD240" i="8"/>
  <c r="AD241" i="8" s="1"/>
  <c r="Z240" i="8"/>
  <c r="X240" i="8"/>
  <c r="AA240" i="8" s="1"/>
  <c r="Q240" i="8"/>
  <c r="O240" i="8" s="1"/>
  <c r="AS239" i="8"/>
  <c r="AL239" i="8"/>
  <c r="AK239" i="8"/>
  <c r="AI239" i="8"/>
  <c r="AJ239" i="8" s="1"/>
  <c r="AG239" i="8"/>
  <c r="AB239" i="8"/>
  <c r="AA239" i="8"/>
  <c r="Z239" i="8"/>
  <c r="X239" i="8"/>
  <c r="P239" i="8"/>
  <c r="N239" i="8" s="1"/>
  <c r="O239" i="8"/>
  <c r="AG238" i="8"/>
  <c r="AF238" i="8"/>
  <c r="AC238" i="8"/>
  <c r="AL238" i="8" s="1"/>
  <c r="I238" i="8"/>
  <c r="AS237" i="8"/>
  <c r="AR237" i="8"/>
  <c r="AM237" i="8"/>
  <c r="AM235" i="8" s="1"/>
  <c r="AL237" i="8"/>
  <c r="AI237" i="8"/>
  <c r="AG237" i="8"/>
  <c r="AD237" i="8"/>
  <c r="AD238" i="8" s="1"/>
  <c r="W237" i="8"/>
  <c r="Z237" i="8" s="1"/>
  <c r="Q237" i="8"/>
  <c r="O237" i="8" s="1"/>
  <c r="J237" i="8"/>
  <c r="E237" i="8"/>
  <c r="E238" i="8" s="1"/>
  <c r="AS236" i="8"/>
  <c r="AL236" i="8"/>
  <c r="AK236" i="8"/>
  <c r="AI236" i="8"/>
  <c r="AJ236" i="8" s="1"/>
  <c r="AG236" i="8"/>
  <c r="AG234" i="8" s="1"/>
  <c r="AD236" i="8"/>
  <c r="AD234" i="8" s="1"/>
  <c r="Y236" i="8"/>
  <c r="AB236" i="8" s="1"/>
  <c r="W236" i="8"/>
  <c r="P236" i="8"/>
  <c r="N236" i="8" s="1"/>
  <c r="O236" i="8"/>
  <c r="J236" i="8"/>
  <c r="J234" i="8" s="1"/>
  <c r="F236" i="8"/>
  <c r="F234" i="8" s="1"/>
  <c r="BM235" i="8"/>
  <c r="BL235" i="8"/>
  <c r="BK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O235" i="8"/>
  <c r="AF235" i="8"/>
  <c r="AC235" i="8"/>
  <c r="AL235" i="8" s="1"/>
  <c r="U235" i="8"/>
  <c r="T235" i="8"/>
  <c r="I235" i="8"/>
  <c r="E235" i="8"/>
  <c r="BM234" i="8"/>
  <c r="BL234" i="8"/>
  <c r="BK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R234" i="8"/>
  <c r="AO234" i="8"/>
  <c r="AN234" i="8"/>
  <c r="AM234" i="8"/>
  <c r="AH234" i="8"/>
  <c r="AF234" i="8"/>
  <c r="AE234" i="8"/>
  <c r="AC234" i="8"/>
  <c r="AL234" i="8" s="1"/>
  <c r="Y234" i="8"/>
  <c r="V234" i="8"/>
  <c r="U234" i="8"/>
  <c r="T234" i="8"/>
  <c r="S234" i="8"/>
  <c r="I234" i="8"/>
  <c r="H234" i="8"/>
  <c r="E234" i="8"/>
  <c r="AI233" i="8"/>
  <c r="AF233" i="8"/>
  <c r="AG233" i="8" s="1"/>
  <c r="AC233" i="8"/>
  <c r="AL233" i="8" s="1"/>
  <c r="AR232" i="8"/>
  <c r="AS232" i="8" s="1"/>
  <c r="AM232" i="8"/>
  <c r="AL232" i="8"/>
  <c r="AJ232" i="8"/>
  <c r="AJ233" i="8" s="1"/>
  <c r="AG232" i="8"/>
  <c r="AD232" i="8"/>
  <c r="W232" i="8"/>
  <c r="Z232" i="8" s="1"/>
  <c r="Q232" i="8"/>
  <c r="AS231" i="8"/>
  <c r="AL231" i="8"/>
  <c r="AK231" i="8"/>
  <c r="AJ231" i="8"/>
  <c r="AG231" i="8"/>
  <c r="Y231" i="8"/>
  <c r="AB231" i="8" s="1"/>
  <c r="W231" i="8"/>
  <c r="P231" i="8"/>
  <c r="N231" i="8" s="1"/>
  <c r="O231" i="8"/>
  <c r="AI230" i="8"/>
  <c r="AF230" i="8"/>
  <c r="AC230" i="8"/>
  <c r="AL230" i="8" s="1"/>
  <c r="AS229" i="8"/>
  <c r="AR229" i="8"/>
  <c r="AM229" i="8"/>
  <c r="AL229" i="8"/>
  <c r="AJ229" i="8"/>
  <c r="AG229" i="8"/>
  <c r="AD229" i="8"/>
  <c r="AD230" i="8" s="1"/>
  <c r="W229" i="8"/>
  <c r="Q229" i="8"/>
  <c r="Q230" i="8" s="1"/>
  <c r="AS228" i="8"/>
  <c r="AL228" i="8"/>
  <c r="AK228" i="8"/>
  <c r="AJ228" i="8"/>
  <c r="AG228" i="8"/>
  <c r="Y228" i="8"/>
  <c r="AB228" i="8" s="1"/>
  <c r="W228" i="8"/>
  <c r="P228" i="8"/>
  <c r="N228" i="8" s="1"/>
  <c r="O228" i="8"/>
  <c r="AI227" i="8"/>
  <c r="AF227" i="8"/>
  <c r="AC227" i="8"/>
  <c r="AL227" i="8" s="1"/>
  <c r="AR226" i="8"/>
  <c r="AS226" i="8" s="1"/>
  <c r="AM226" i="8"/>
  <c r="AL226" i="8"/>
  <c r="AJ226" i="8"/>
  <c r="AJ227" i="8" s="1"/>
  <c r="AG226" i="8"/>
  <c r="AD226" i="8"/>
  <c r="AD227" i="8" s="1"/>
  <c r="W226" i="8"/>
  <c r="Q226" i="8"/>
  <c r="I226" i="8"/>
  <c r="J226" i="8" s="1"/>
  <c r="AS225" i="8"/>
  <c r="AL225" i="8"/>
  <c r="AK225" i="8"/>
  <c r="AJ225" i="8"/>
  <c r="AG225" i="8"/>
  <c r="AD225" i="8"/>
  <c r="Y225" i="8"/>
  <c r="AB225" i="8" s="1"/>
  <c r="W225" i="8"/>
  <c r="P225" i="8"/>
  <c r="O225" i="8"/>
  <c r="N225" i="8"/>
  <c r="J225" i="8"/>
  <c r="E225" i="8"/>
  <c r="E223" i="8" s="1"/>
  <c r="BM224" i="8"/>
  <c r="BL224" i="8"/>
  <c r="BK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O224" i="8"/>
  <c r="AN224" i="8"/>
  <c r="AI224" i="8"/>
  <c r="AG224" i="8"/>
  <c r="AF224" i="8"/>
  <c r="AC224" i="8"/>
  <c r="AL224" i="8" s="1"/>
  <c r="U224" i="8"/>
  <c r="T224" i="8"/>
  <c r="BM223" i="8"/>
  <c r="BL223" i="8"/>
  <c r="BL135" i="8" s="1"/>
  <c r="BK223" i="8"/>
  <c r="BH223" i="8"/>
  <c r="BG223" i="8"/>
  <c r="BF223" i="8"/>
  <c r="BE223" i="8"/>
  <c r="BD223" i="8"/>
  <c r="BC223" i="8"/>
  <c r="BB223" i="8"/>
  <c r="BB135" i="8" s="1"/>
  <c r="BA223" i="8"/>
  <c r="AZ223" i="8"/>
  <c r="AY223" i="8"/>
  <c r="AX223" i="8"/>
  <c r="AW223" i="8"/>
  <c r="AV223" i="8"/>
  <c r="AU223" i="8"/>
  <c r="AT223" i="8"/>
  <c r="AR223" i="8"/>
  <c r="AO223" i="8"/>
  <c r="AN223" i="8"/>
  <c r="AM223" i="8"/>
  <c r="AI223" i="8"/>
  <c r="AH223" i="8"/>
  <c r="AF223" i="8"/>
  <c r="AE223" i="8"/>
  <c r="AD223" i="8"/>
  <c r="AC223" i="8"/>
  <c r="AL223" i="8" s="1"/>
  <c r="Y223" i="8"/>
  <c r="V223" i="8"/>
  <c r="U223" i="8"/>
  <c r="T223" i="8"/>
  <c r="S223" i="8"/>
  <c r="Q223" i="8"/>
  <c r="J223" i="8"/>
  <c r="I223" i="8"/>
  <c r="H223" i="8"/>
  <c r="AL222" i="8"/>
  <c r="AF222" i="8"/>
  <c r="AN222" i="8" s="1"/>
  <c r="W222" i="8"/>
  <c r="AR221" i="8"/>
  <c r="AS221" i="8" s="1"/>
  <c r="AN221" i="8"/>
  <c r="AL221" i="8"/>
  <c r="AI221" i="8"/>
  <c r="AI222" i="8" s="1"/>
  <c r="AG221" i="8"/>
  <c r="Z221" i="8"/>
  <c r="X221" i="8"/>
  <c r="AA221" i="8" s="1"/>
  <c r="Q221" i="8"/>
  <c r="O221" i="8" s="1"/>
  <c r="AS220" i="8"/>
  <c r="AL220" i="8"/>
  <c r="AK220" i="8"/>
  <c r="AI220" i="8"/>
  <c r="AJ220" i="8" s="1"/>
  <c r="AG220" i="8"/>
  <c r="AB220" i="8"/>
  <c r="AA220" i="8"/>
  <c r="Z220" i="8"/>
  <c r="X220" i="8"/>
  <c r="P220" i="8"/>
  <c r="N220" i="8" s="1"/>
  <c r="O220" i="8"/>
  <c r="AL219" i="8"/>
  <c r="AF219" i="8"/>
  <c r="AR219" i="8" s="1"/>
  <c r="AS219" i="8" s="1"/>
  <c r="AA219" i="8"/>
  <c r="X219" i="8"/>
  <c r="W219" i="8"/>
  <c r="Z219" i="8" s="1"/>
  <c r="AR218" i="8"/>
  <c r="AS218" i="8" s="1"/>
  <c r="AN218" i="8"/>
  <c r="AL218" i="8"/>
  <c r="AI218" i="8"/>
  <c r="AJ218" i="8" s="1"/>
  <c r="AJ219" i="8" s="1"/>
  <c r="AG218" i="8"/>
  <c r="Z218" i="8"/>
  <c r="X218" i="8"/>
  <c r="AA218" i="8" s="1"/>
  <c r="Q218" i="8"/>
  <c r="P218" i="8" s="1"/>
  <c r="N218" i="8" s="1"/>
  <c r="AS217" i="8"/>
  <c r="AL217" i="8"/>
  <c r="AK217" i="8"/>
  <c r="AJ217" i="8"/>
  <c r="AI217" i="8"/>
  <c r="AG217" i="8"/>
  <c r="AB217" i="8"/>
  <c r="Z217" i="8"/>
  <c r="X217" i="8"/>
  <c r="AA217" i="8" s="1"/>
  <c r="P217" i="8"/>
  <c r="N217" i="8" s="1"/>
  <c r="O217" i="8"/>
  <c r="AM216" i="8"/>
  <c r="AI216" i="8"/>
  <c r="AG216" i="8"/>
  <c r="AF216" i="8"/>
  <c r="AR216" i="8" s="1"/>
  <c r="AS216" i="8" s="1"/>
  <c r="AC216" i="8"/>
  <c r="AL216" i="8" s="1"/>
  <c r="AS215" i="8"/>
  <c r="AR215" i="8"/>
  <c r="AM215" i="8"/>
  <c r="AL215" i="8"/>
  <c r="AJ215" i="8"/>
  <c r="AJ216" i="8" s="1"/>
  <c r="AG215" i="8"/>
  <c r="AD215" i="8"/>
  <c r="AD216" i="8" s="1"/>
  <c r="W215" i="8"/>
  <c r="W216" i="8" s="1"/>
  <c r="Q215" i="8"/>
  <c r="AS214" i="8"/>
  <c r="AL214" i="8"/>
  <c r="AK214" i="8"/>
  <c r="AJ214" i="8"/>
  <c r="AG214" i="8"/>
  <c r="Y214" i="8"/>
  <c r="AB214" i="8" s="1"/>
  <c r="W214" i="8"/>
  <c r="P214" i="8"/>
  <c r="O214" i="8"/>
  <c r="AF213" i="8"/>
  <c r="AM213" i="8" s="1"/>
  <c r="AC213" i="8"/>
  <c r="AL213" i="8" s="1"/>
  <c r="F213" i="8"/>
  <c r="AR212" i="8"/>
  <c r="AM212" i="8"/>
  <c r="AL212" i="8"/>
  <c r="AI212" i="8"/>
  <c r="AJ212" i="8" s="1"/>
  <c r="AJ213" i="8" s="1"/>
  <c r="AG212" i="8"/>
  <c r="AG213" i="8" s="1"/>
  <c r="AD212" i="8"/>
  <c r="AD213" i="8" s="1"/>
  <c r="W212" i="8"/>
  <c r="Q212" i="8"/>
  <c r="P212" i="8" s="1"/>
  <c r="N212" i="8" s="1"/>
  <c r="J212" i="8"/>
  <c r="J213" i="8" s="1"/>
  <c r="F212" i="8"/>
  <c r="AL211" i="8"/>
  <c r="AK211" i="8"/>
  <c r="AJ211" i="8"/>
  <c r="AG211" i="8"/>
  <c r="AB211" i="8"/>
  <c r="Z211" i="8"/>
  <c r="Y211" i="8"/>
  <c r="W211" i="8"/>
  <c r="X211" i="8" s="1"/>
  <c r="AA211" i="8" s="1"/>
  <c r="P211" i="8"/>
  <c r="N211" i="8" s="1"/>
  <c r="O211" i="8"/>
  <c r="F211" i="8"/>
  <c r="AS210" i="8"/>
  <c r="AR210" i="8"/>
  <c r="AI210" i="8"/>
  <c r="AF210" i="8"/>
  <c r="AM210" i="8" s="1"/>
  <c r="AC210" i="8"/>
  <c r="AL210" i="8" s="1"/>
  <c r="Q210" i="8"/>
  <c r="P210" i="8" s="1"/>
  <c r="N210" i="8" s="1"/>
  <c r="AS209" i="8"/>
  <c r="AM209" i="8"/>
  <c r="AL209" i="8"/>
  <c r="AJ209" i="8"/>
  <c r="AJ210" i="8" s="1"/>
  <c r="AG209" i="8"/>
  <c r="AG210" i="8" s="1"/>
  <c r="AD209" i="8"/>
  <c r="AD210" i="8" s="1"/>
  <c r="W209" i="8"/>
  <c r="W210" i="8" s="1"/>
  <c r="Z210" i="8" s="1"/>
  <c r="Q209" i="8"/>
  <c r="AT208" i="8"/>
  <c r="AS208" i="8"/>
  <c r="AL208" i="8"/>
  <c r="AK208" i="8"/>
  <c r="AJ208" i="8"/>
  <c r="AG208" i="8"/>
  <c r="AB208" i="8"/>
  <c r="Y208" i="8"/>
  <c r="W208" i="8"/>
  <c r="Z208" i="8" s="1"/>
  <c r="P208" i="8"/>
  <c r="N208" i="8" s="1"/>
  <c r="O208" i="8"/>
  <c r="AR207" i="8"/>
  <c r="AS207" i="8" s="1"/>
  <c r="AI207" i="8"/>
  <c r="AF207" i="8"/>
  <c r="AM207" i="8" s="1"/>
  <c r="AC207" i="8"/>
  <c r="AS206" i="8"/>
  <c r="AM206" i="8"/>
  <c r="AJ206" i="8"/>
  <c r="AJ207" i="8" s="1"/>
  <c r="AG206" i="8"/>
  <c r="AD206" i="8"/>
  <c r="W206" i="8"/>
  <c r="Z206" i="8" s="1"/>
  <c r="Q206" i="8"/>
  <c r="O206" i="8" s="1"/>
  <c r="I206" i="8"/>
  <c r="AT205" i="8"/>
  <c r="AS205" i="8"/>
  <c r="AK205" i="8"/>
  <c r="AJ205" i="8"/>
  <c r="AG205" i="8"/>
  <c r="AD205" i="8"/>
  <c r="AD203" i="8" s="1"/>
  <c r="Y205" i="8"/>
  <c r="AB205" i="8" s="1"/>
  <c r="W205" i="8"/>
  <c r="X205" i="8" s="1"/>
  <c r="P205" i="8"/>
  <c r="N205" i="8" s="1"/>
  <c r="O205" i="8"/>
  <c r="J205" i="8"/>
  <c r="J203" i="8" s="1"/>
  <c r="E205" i="8"/>
  <c r="BM204" i="8"/>
  <c r="BL204" i="8"/>
  <c r="BK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O204" i="8"/>
  <c r="AN204" i="8"/>
  <c r="AF204" i="8"/>
  <c r="AC204" i="8"/>
  <c r="U204" i="8"/>
  <c r="T204" i="8"/>
  <c r="I204" i="8"/>
  <c r="BM203" i="8"/>
  <c r="BL203" i="8"/>
  <c r="BK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O203" i="8"/>
  <c r="AN203" i="8"/>
  <c r="AM203" i="8"/>
  <c r="AH203" i="8"/>
  <c r="AF203" i="8"/>
  <c r="AE203" i="8"/>
  <c r="AC203" i="8"/>
  <c r="AL203" i="8" s="1"/>
  <c r="V203" i="8"/>
  <c r="U203" i="8"/>
  <c r="T203" i="8"/>
  <c r="S203" i="8"/>
  <c r="Q203" i="8"/>
  <c r="I203" i="8"/>
  <c r="H203" i="8"/>
  <c r="E203" i="8"/>
  <c r="AL202" i="8"/>
  <c r="AF202" i="8"/>
  <c r="W202" i="8"/>
  <c r="AR201" i="8"/>
  <c r="AS201" i="8" s="1"/>
  <c r="AN201" i="8"/>
  <c r="AN184" i="8" s="1"/>
  <c r="AL201" i="8"/>
  <c r="AI201" i="8"/>
  <c r="AG201" i="8"/>
  <c r="Z201" i="8"/>
  <c r="X201" i="8"/>
  <c r="AA201" i="8" s="1"/>
  <c r="Q201" i="8"/>
  <c r="P201" i="8" s="1"/>
  <c r="N201" i="8" s="1"/>
  <c r="AS200" i="8"/>
  <c r="AL200" i="8"/>
  <c r="AK200" i="8"/>
  <c r="AI200" i="8"/>
  <c r="AJ200" i="8" s="1"/>
  <c r="AG200" i="8"/>
  <c r="AB200" i="8"/>
  <c r="Z200" i="8"/>
  <c r="X200" i="8"/>
  <c r="AA200" i="8" s="1"/>
  <c r="P200" i="8"/>
  <c r="N200" i="8" s="1"/>
  <c r="O200" i="8"/>
  <c r="AI199" i="8"/>
  <c r="AF199" i="8"/>
  <c r="AC199" i="8"/>
  <c r="AL199" i="8" s="1"/>
  <c r="AR198" i="8"/>
  <c r="AS198" i="8" s="1"/>
  <c r="AM198" i="8"/>
  <c r="AL198" i="8"/>
  <c r="AJ198" i="8"/>
  <c r="AJ199" i="8" s="1"/>
  <c r="AG198" i="8"/>
  <c r="AD198" i="8"/>
  <c r="AD199" i="8" s="1"/>
  <c r="W198" i="8"/>
  <c r="Q198" i="8"/>
  <c r="Q199" i="8" s="1"/>
  <c r="AS197" i="8"/>
  <c r="AL197" i="8"/>
  <c r="AK197" i="8"/>
  <c r="AJ197" i="8"/>
  <c r="AG197" i="8"/>
  <c r="Y197" i="8"/>
  <c r="AB197" i="8" s="1"/>
  <c r="W197" i="8"/>
  <c r="Z197" i="8" s="1"/>
  <c r="P197" i="8"/>
  <c r="N197" i="8" s="1"/>
  <c r="O197" i="8"/>
  <c r="AI196" i="8"/>
  <c r="AF196" i="8"/>
  <c r="AC196" i="8"/>
  <c r="AL196" i="8" s="1"/>
  <c r="AR195" i="8"/>
  <c r="AS195" i="8" s="1"/>
  <c r="AM195" i="8"/>
  <c r="AL195" i="8"/>
  <c r="AJ195" i="8"/>
  <c r="AJ196" i="8" s="1"/>
  <c r="AG195" i="8"/>
  <c r="AD195" i="8"/>
  <c r="AD196" i="8" s="1"/>
  <c r="W195" i="8"/>
  <c r="Z195" i="8" s="1"/>
  <c r="Q195" i="8"/>
  <c r="O195" i="8" s="1"/>
  <c r="AS194" i="8"/>
  <c r="AL194" i="8"/>
  <c r="AK194" i="8"/>
  <c r="AJ194" i="8"/>
  <c r="AG194" i="8"/>
  <c r="Y194" i="8"/>
  <c r="AB194" i="8" s="1"/>
  <c r="W194" i="8"/>
  <c r="P194" i="8"/>
  <c r="N194" i="8" s="1"/>
  <c r="O194" i="8"/>
  <c r="AI193" i="8"/>
  <c r="AF193" i="8"/>
  <c r="AM193" i="8" s="1"/>
  <c r="AC193" i="8"/>
  <c r="AL193" i="8" s="1"/>
  <c r="I193" i="8"/>
  <c r="E193" i="8"/>
  <c r="AR192" i="8"/>
  <c r="AR193" i="8" s="1"/>
  <c r="AS193" i="8" s="1"/>
  <c r="AM192" i="8"/>
  <c r="AL192" i="8"/>
  <c r="AJ192" i="8"/>
  <c r="AJ193" i="8" s="1"/>
  <c r="AG192" i="8"/>
  <c r="AG193" i="8" s="1"/>
  <c r="AD192" i="8"/>
  <c r="AD193" i="8" s="1"/>
  <c r="W192" i="8"/>
  <c r="Q192" i="8"/>
  <c r="P192" i="8" s="1"/>
  <c r="N192" i="8" s="1"/>
  <c r="J192" i="8"/>
  <c r="J193" i="8" s="1"/>
  <c r="AR191" i="8"/>
  <c r="AS191" i="8" s="1"/>
  <c r="AL191" i="8"/>
  <c r="AK191" i="8"/>
  <c r="AJ191" i="8"/>
  <c r="AG191" i="8"/>
  <c r="Y191" i="8"/>
  <c r="AB191" i="8" s="1"/>
  <c r="W191" i="8"/>
  <c r="P191" i="8"/>
  <c r="N191" i="8" s="1"/>
  <c r="O191" i="8"/>
  <c r="F191" i="8"/>
  <c r="AR190" i="8"/>
  <c r="AS190" i="8" s="1"/>
  <c r="AI190" i="8"/>
  <c r="AF190" i="8"/>
  <c r="AM190" i="8" s="1"/>
  <c r="AC190" i="8"/>
  <c r="AL190" i="8" s="1"/>
  <c r="Q190" i="8"/>
  <c r="O190" i="8" s="1"/>
  <c r="AS189" i="8"/>
  <c r="AM189" i="8"/>
  <c r="AL189" i="8"/>
  <c r="AJ189" i="8"/>
  <c r="AJ190" i="8" s="1"/>
  <c r="AG189" i="8"/>
  <c r="AG190" i="8" s="1"/>
  <c r="AD189" i="8"/>
  <c r="AD190" i="8" s="1"/>
  <c r="W189" i="8"/>
  <c r="W190" i="8" s="1"/>
  <c r="Z190" i="8" s="1"/>
  <c r="Q189" i="8"/>
  <c r="O189" i="8" s="1"/>
  <c r="AT188" i="8"/>
  <c r="AS188" i="8"/>
  <c r="AL188" i="8"/>
  <c r="AK188" i="8"/>
  <c r="AJ188" i="8"/>
  <c r="AG188" i="8"/>
  <c r="AB188" i="8"/>
  <c r="Y188" i="8"/>
  <c r="W188" i="8"/>
  <c r="P188" i="8"/>
  <c r="N188" i="8" s="1"/>
  <c r="O188" i="8"/>
  <c r="AR187" i="8"/>
  <c r="AS187" i="8" s="1"/>
  <c r="AI187" i="8"/>
  <c r="AF187" i="8"/>
  <c r="AM187" i="8" s="1"/>
  <c r="AC187" i="8"/>
  <c r="I187" i="8"/>
  <c r="F187" i="8"/>
  <c r="E187" i="8"/>
  <c r="AS186" i="8"/>
  <c r="AM186" i="8"/>
  <c r="AJ186" i="8"/>
  <c r="AJ187" i="8" s="1"/>
  <c r="AG186" i="8"/>
  <c r="AD186" i="8"/>
  <c r="AD187" i="8" s="1"/>
  <c r="W186" i="8"/>
  <c r="W187" i="8" s="1"/>
  <c r="Q186" i="8"/>
  <c r="O186" i="8" s="1"/>
  <c r="J186" i="8"/>
  <c r="J187" i="8" s="1"/>
  <c r="E186" i="8"/>
  <c r="AT185" i="8"/>
  <c r="AT191" i="8" s="1"/>
  <c r="AT183" i="8" s="1"/>
  <c r="AS185" i="8"/>
  <c r="AK185" i="8"/>
  <c r="AJ185" i="8"/>
  <c r="AG185" i="8"/>
  <c r="AD185" i="8"/>
  <c r="AD183" i="8" s="1"/>
  <c r="Y185" i="8"/>
  <c r="AB185" i="8" s="1"/>
  <c r="W185" i="8"/>
  <c r="P185" i="8"/>
  <c r="O185" i="8"/>
  <c r="N185" i="8"/>
  <c r="J185" i="8"/>
  <c r="F185" i="8"/>
  <c r="F183" i="8" s="1"/>
  <c r="BM184" i="8"/>
  <c r="BL184" i="8"/>
  <c r="BK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O184" i="8"/>
  <c r="AF184" i="8"/>
  <c r="AC184" i="8"/>
  <c r="AL184" i="8" s="1"/>
  <c r="U184" i="8"/>
  <c r="T184" i="8"/>
  <c r="I184" i="8"/>
  <c r="BM183" i="8"/>
  <c r="BL183" i="8"/>
  <c r="BK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O183" i="8"/>
  <c r="AN183" i="8"/>
  <c r="AM183" i="8"/>
  <c r="AH183" i="8"/>
  <c r="AF183" i="8"/>
  <c r="AI183" i="8" s="1"/>
  <c r="AE183" i="8"/>
  <c r="AC183" i="8"/>
  <c r="AL183" i="8" s="1"/>
  <c r="V183" i="8"/>
  <c r="U183" i="8"/>
  <c r="T183" i="8"/>
  <c r="S183" i="8"/>
  <c r="Q183" i="8"/>
  <c r="J183" i="8"/>
  <c r="I183" i="8"/>
  <c r="H183" i="8"/>
  <c r="E183" i="8"/>
  <c r="AM182" i="8"/>
  <c r="AI182" i="8"/>
  <c r="AF182" i="8"/>
  <c r="AG182" i="8" s="1"/>
  <c r="AC182" i="8"/>
  <c r="AL182" i="8" s="1"/>
  <c r="AR181" i="8"/>
  <c r="AM181" i="8"/>
  <c r="AL181" i="8"/>
  <c r="AJ181" i="8"/>
  <c r="AJ182" i="8" s="1"/>
  <c r="AG181" i="8"/>
  <c r="AD181" i="8"/>
  <c r="AD182" i="8" s="1"/>
  <c r="W181" i="8"/>
  <c r="Q181" i="8"/>
  <c r="AS180" i="8"/>
  <c r="AL180" i="8"/>
  <c r="AK180" i="8"/>
  <c r="AJ180" i="8"/>
  <c r="AG180" i="8"/>
  <c r="Y180" i="8"/>
  <c r="AB180" i="8" s="1"/>
  <c r="W180" i="8"/>
  <c r="P180" i="8"/>
  <c r="N180" i="8" s="1"/>
  <c r="O180" i="8"/>
  <c r="AJ179" i="8"/>
  <c r="AI179" i="8"/>
  <c r="AF179" i="8"/>
  <c r="AM179" i="8" s="1"/>
  <c r="AC179" i="8"/>
  <c r="AL179" i="8" s="1"/>
  <c r="AR178" i="8"/>
  <c r="AS178" i="8" s="1"/>
  <c r="AM178" i="8"/>
  <c r="AL178" i="8"/>
  <c r="AJ178" i="8"/>
  <c r="AJ176" i="8" s="1"/>
  <c r="AG178" i="8"/>
  <c r="AG176" i="8" s="1"/>
  <c r="AD178" i="8"/>
  <c r="W178" i="8"/>
  <c r="X178" i="8" s="1"/>
  <c r="AA178" i="8" s="1"/>
  <c r="Q178" i="8"/>
  <c r="O178" i="8" s="1"/>
  <c r="I178" i="8"/>
  <c r="I179" i="8" s="1"/>
  <c r="AS177" i="8"/>
  <c r="AL177" i="8"/>
  <c r="AK177" i="8"/>
  <c r="AK175" i="8" s="1"/>
  <c r="AJ177" i="8"/>
  <c r="AJ175" i="8" s="1"/>
  <c r="AG177" i="8"/>
  <c r="AD177" i="8"/>
  <c r="AD175" i="8" s="1"/>
  <c r="Y177" i="8"/>
  <c r="AB177" i="8" s="1"/>
  <c r="X177" i="8"/>
  <c r="AA177" i="8" s="1"/>
  <c r="W177" i="8"/>
  <c r="Z177" i="8" s="1"/>
  <c r="P177" i="8"/>
  <c r="O177" i="8"/>
  <c r="J177" i="8"/>
  <c r="J175" i="8" s="1"/>
  <c r="E177" i="8"/>
  <c r="E178" i="8" s="1"/>
  <c r="BM176" i="8"/>
  <c r="BL176" i="8"/>
  <c r="BK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O176" i="8"/>
  <c r="AN176" i="8"/>
  <c r="AM176" i="8"/>
  <c r="AI176" i="8"/>
  <c r="AF176" i="8"/>
  <c r="AC176" i="8"/>
  <c r="AL176" i="8" s="1"/>
  <c r="U176" i="8"/>
  <c r="T176" i="8"/>
  <c r="BM175" i="8"/>
  <c r="BL175" i="8"/>
  <c r="BK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R175" i="8"/>
  <c r="AO175" i="8"/>
  <c r="AN175" i="8"/>
  <c r="AM175" i="8"/>
  <c r="AI175" i="8"/>
  <c r="AH175" i="8"/>
  <c r="AF175" i="8"/>
  <c r="AE175" i="8"/>
  <c r="AC175" i="8"/>
  <c r="AL175" i="8" s="1"/>
  <c r="V175" i="8"/>
  <c r="U175" i="8"/>
  <c r="T175" i="8"/>
  <c r="S175" i="8"/>
  <c r="Q175" i="8"/>
  <c r="O175" i="8"/>
  <c r="I175" i="8"/>
  <c r="H175" i="8"/>
  <c r="E175" i="8"/>
  <c r="AR174" i="8"/>
  <c r="AS174" i="8" s="1"/>
  <c r="AL174" i="8"/>
  <c r="AF174" i="8"/>
  <c r="AN174" i="8" s="1"/>
  <c r="AB174" i="8"/>
  <c r="W174" i="8"/>
  <c r="Z174" i="8" s="1"/>
  <c r="AS173" i="8"/>
  <c r="AN173" i="8"/>
  <c r="AL173" i="8"/>
  <c r="AI173" i="8"/>
  <c r="AJ173" i="8" s="1"/>
  <c r="AJ174" i="8" s="1"/>
  <c r="AG173" i="8"/>
  <c r="AB173" i="8"/>
  <c r="Z173" i="8"/>
  <c r="X173" i="8"/>
  <c r="AA173" i="8" s="1"/>
  <c r="Q173" i="8"/>
  <c r="AS172" i="8"/>
  <c r="AL172" i="8"/>
  <c r="AK172" i="8"/>
  <c r="AI172" i="8"/>
  <c r="AJ172" i="8" s="1"/>
  <c r="AG172" i="8"/>
  <c r="AB172" i="8"/>
  <c r="Z172" i="8"/>
  <c r="X172" i="8"/>
  <c r="AA172" i="8" s="1"/>
  <c r="P172" i="8"/>
  <c r="N172" i="8" s="1"/>
  <c r="O172" i="8"/>
  <c r="AS171" i="8"/>
  <c r="AR171" i="8"/>
  <c r="AL171" i="8"/>
  <c r="AF171" i="8"/>
  <c r="AB171" i="8"/>
  <c r="W171" i="8"/>
  <c r="X171" i="8" s="1"/>
  <c r="AA171" i="8" s="1"/>
  <c r="Q171" i="8"/>
  <c r="P171" i="8" s="1"/>
  <c r="N171" i="8" s="1"/>
  <c r="O171" i="8"/>
  <c r="AS170" i="8"/>
  <c r="AN170" i="8"/>
  <c r="AL170" i="8"/>
  <c r="AI170" i="8"/>
  <c r="AJ170" i="8" s="1"/>
  <c r="AJ171" i="8" s="1"/>
  <c r="AG170" i="8"/>
  <c r="AB170" i="8"/>
  <c r="Z170" i="8"/>
  <c r="X170" i="8"/>
  <c r="AA170" i="8" s="1"/>
  <c r="Q170" i="8"/>
  <c r="P170" i="8"/>
  <c r="N170" i="8" s="1"/>
  <c r="O170" i="8"/>
  <c r="AS169" i="8"/>
  <c r="AL169" i="8"/>
  <c r="AK169" i="8"/>
  <c r="AI169" i="8"/>
  <c r="AJ169" i="8" s="1"/>
  <c r="AG169" i="8"/>
  <c r="AB169" i="8"/>
  <c r="Z169" i="8"/>
  <c r="X169" i="8"/>
  <c r="AA169" i="8" s="1"/>
  <c r="P169" i="8"/>
  <c r="N169" i="8" s="1"/>
  <c r="O169" i="8"/>
  <c r="AR168" i="8"/>
  <c r="AS168" i="8" s="1"/>
  <c r="AL168" i="8"/>
  <c r="AG168" i="8"/>
  <c r="AF168" i="8"/>
  <c r="AN168" i="8" s="1"/>
  <c r="Z168" i="8"/>
  <c r="X168" i="8"/>
  <c r="AS167" i="8"/>
  <c r="AN167" i="8"/>
  <c r="AL167" i="8"/>
  <c r="AI167" i="8"/>
  <c r="AG167" i="8"/>
  <c r="W167" i="8"/>
  <c r="Z167" i="8" s="1"/>
  <c r="Q167" i="8"/>
  <c r="O167" i="8" s="1"/>
  <c r="AS166" i="8"/>
  <c r="AL166" i="8"/>
  <c r="AK166" i="8"/>
  <c r="AI166" i="8"/>
  <c r="AG166" i="8"/>
  <c r="AB166" i="8"/>
  <c r="Z166" i="8"/>
  <c r="X166" i="8"/>
  <c r="AA166" i="8" s="1"/>
  <c r="P166" i="8"/>
  <c r="N166" i="8" s="1"/>
  <c r="O166" i="8"/>
  <c r="AI165" i="8"/>
  <c r="AF165" i="8"/>
  <c r="AC165" i="8"/>
  <c r="AL165" i="8" s="1"/>
  <c r="Q165" i="8"/>
  <c r="O165" i="8" s="1"/>
  <c r="AR164" i="8"/>
  <c r="AS164" i="8" s="1"/>
  <c r="AM164" i="8"/>
  <c r="AL164" i="8"/>
  <c r="AJ164" i="8"/>
  <c r="AJ165" i="8" s="1"/>
  <c r="AG164" i="8"/>
  <c r="AD164" i="8"/>
  <c r="AD165" i="8" s="1"/>
  <c r="W164" i="8"/>
  <c r="Q164" i="8"/>
  <c r="P164" i="8"/>
  <c r="N164" i="8" s="1"/>
  <c r="O164" i="8"/>
  <c r="AS163" i="8"/>
  <c r="AL163" i="8"/>
  <c r="AK163" i="8"/>
  <c r="AJ163" i="8"/>
  <c r="AG163" i="8"/>
  <c r="Y163" i="8"/>
  <c r="AB163" i="8" s="1"/>
  <c r="W163" i="8"/>
  <c r="X163" i="8" s="1"/>
  <c r="AA163" i="8" s="1"/>
  <c r="P163" i="8"/>
  <c r="N163" i="8" s="1"/>
  <c r="O163" i="8"/>
  <c r="AM162" i="8"/>
  <c r="AI162" i="8"/>
  <c r="AF162" i="8"/>
  <c r="AR162" i="8" s="1"/>
  <c r="AS162" i="8" s="1"/>
  <c r="AC162" i="8"/>
  <c r="AL162" i="8" s="1"/>
  <c r="AR161" i="8"/>
  <c r="AS161" i="8" s="1"/>
  <c r="AM161" i="8"/>
  <c r="AL161" i="8"/>
  <c r="AJ161" i="8"/>
  <c r="AJ162" i="8" s="1"/>
  <c r="AG161" i="8"/>
  <c r="AG162" i="8" s="1"/>
  <c r="AD161" i="8"/>
  <c r="AD162" i="8" s="1"/>
  <c r="W161" i="8"/>
  <c r="X161" i="8" s="1"/>
  <c r="Q161" i="8"/>
  <c r="AS160" i="8"/>
  <c r="AL160" i="8"/>
  <c r="AK160" i="8"/>
  <c r="AJ160" i="8"/>
  <c r="AG160" i="8"/>
  <c r="Y160" i="8"/>
  <c r="AB160" i="8" s="1"/>
  <c r="X160" i="8"/>
  <c r="AA160" i="8" s="1"/>
  <c r="W160" i="8"/>
  <c r="Z160" i="8" s="1"/>
  <c r="P160" i="8"/>
  <c r="N160" i="8" s="1"/>
  <c r="O160" i="8"/>
  <c r="AR159" i="8"/>
  <c r="AS159" i="8" s="1"/>
  <c r="AF159" i="8"/>
  <c r="AC159" i="8"/>
  <c r="AL159" i="8" s="1"/>
  <c r="Q159" i="8"/>
  <c r="AS158" i="8"/>
  <c r="AM158" i="8"/>
  <c r="AL158" i="8"/>
  <c r="AI158" i="8"/>
  <c r="AG158" i="8"/>
  <c r="AD158" i="8"/>
  <c r="AD159" i="8" s="1"/>
  <c r="W158" i="8"/>
  <c r="W159" i="8" s="1"/>
  <c r="X159" i="8" s="1"/>
  <c r="AA159" i="8" s="1"/>
  <c r="Q158" i="8"/>
  <c r="O158" i="8" s="1"/>
  <c r="P158" i="8"/>
  <c r="N158" i="8" s="1"/>
  <c r="AS157" i="8"/>
  <c r="AL157" i="8"/>
  <c r="AK157" i="8"/>
  <c r="AJ157" i="8"/>
  <c r="AG157" i="8"/>
  <c r="Y157" i="8"/>
  <c r="AB157" i="8" s="1"/>
  <c r="W157" i="8"/>
  <c r="X157" i="8" s="1"/>
  <c r="AA157" i="8" s="1"/>
  <c r="P157" i="8"/>
  <c r="N157" i="8" s="1"/>
  <c r="O157" i="8"/>
  <c r="AR156" i="8"/>
  <c r="AS156" i="8" s="1"/>
  <c r="AM156" i="8"/>
  <c r="AI156" i="8"/>
  <c r="AG156" i="8"/>
  <c r="AF156" i="8"/>
  <c r="AC156" i="8"/>
  <c r="AL156" i="8" s="1"/>
  <c r="AS155" i="8"/>
  <c r="AM155" i="8"/>
  <c r="AL155" i="8"/>
  <c r="AJ155" i="8"/>
  <c r="AJ156" i="8" s="1"/>
  <c r="AG155" i="8"/>
  <c r="AD155" i="8"/>
  <c r="AD156" i="8" s="1"/>
  <c r="W155" i="8"/>
  <c r="Q155" i="8"/>
  <c r="P155" i="8" s="1"/>
  <c r="N155" i="8" s="1"/>
  <c r="AT154" i="8"/>
  <c r="AS154" i="8"/>
  <c r="AL154" i="8"/>
  <c r="AK154" i="8"/>
  <c r="AJ154" i="8"/>
  <c r="AG154" i="8"/>
  <c r="Y154" i="8"/>
  <c r="AB154" i="8" s="1"/>
  <c r="W154" i="8"/>
  <c r="X154" i="8" s="1"/>
  <c r="AA154" i="8" s="1"/>
  <c r="P154" i="8"/>
  <c r="N154" i="8" s="1"/>
  <c r="O154" i="8"/>
  <c r="AR153" i="8"/>
  <c r="AS153" i="8" s="1"/>
  <c r="AI153" i="8"/>
  <c r="AF153" i="8"/>
  <c r="AM153" i="8" s="1"/>
  <c r="AC153" i="8"/>
  <c r="AL153" i="8" s="1"/>
  <c r="AS152" i="8"/>
  <c r="AM152" i="8"/>
  <c r="AL152" i="8"/>
  <c r="AJ152" i="8"/>
  <c r="AJ153" i="8" s="1"/>
  <c r="AG152" i="8"/>
  <c r="AG153" i="8" s="1"/>
  <c r="AD152" i="8"/>
  <c r="AD153" i="8" s="1"/>
  <c r="W152" i="8"/>
  <c r="Q152" i="8"/>
  <c r="AT151" i="8"/>
  <c r="AS151" i="8"/>
  <c r="AL151" i="8"/>
  <c r="AK151" i="8"/>
  <c r="AJ151" i="8"/>
  <c r="AG151" i="8"/>
  <c r="Y151" i="8"/>
  <c r="AB151" i="8" s="1"/>
  <c r="W151" i="8"/>
  <c r="Z151" i="8" s="1"/>
  <c r="P151" i="8"/>
  <c r="N151" i="8" s="1"/>
  <c r="O151" i="8"/>
  <c r="AM150" i="8"/>
  <c r="AI150" i="8"/>
  <c r="AG150" i="8"/>
  <c r="AG149" i="8" s="1"/>
  <c r="AC150" i="8"/>
  <c r="W150" i="8"/>
  <c r="I150" i="8"/>
  <c r="J150" i="8" s="1"/>
  <c r="J149" i="8" s="1"/>
  <c r="J147" i="8" s="1"/>
  <c r="E150" i="8"/>
  <c r="E149" i="8" s="1"/>
  <c r="E147" i="8" s="1"/>
  <c r="AR149" i="8"/>
  <c r="AJ149" i="8"/>
  <c r="AJ150" i="8" s="1"/>
  <c r="AF149" i="8"/>
  <c r="AD149" i="8"/>
  <c r="AD150" i="8" s="1"/>
  <c r="Q149" i="8"/>
  <c r="O149" i="8" s="1"/>
  <c r="P149" i="8"/>
  <c r="N149" i="8" s="1"/>
  <c r="AT148" i="8"/>
  <c r="AS148" i="8"/>
  <c r="AK148" i="8"/>
  <c r="AJ148" i="8"/>
  <c r="AG148" i="8"/>
  <c r="AD148" i="8"/>
  <c r="AD146" i="8" s="1"/>
  <c r="Y148" i="8"/>
  <c r="AB148" i="8" s="1"/>
  <c r="X148" i="8"/>
  <c r="AA148" i="8" s="1"/>
  <c r="W148" i="8"/>
  <c r="Z148" i="8" s="1"/>
  <c r="P148" i="8"/>
  <c r="N148" i="8" s="1"/>
  <c r="O148" i="8"/>
  <c r="J148" i="8"/>
  <c r="J146" i="8" s="1"/>
  <c r="F148" i="8"/>
  <c r="F146" i="8" s="1"/>
  <c r="BM147" i="8"/>
  <c r="BL147" i="8"/>
  <c r="BK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O147" i="8"/>
  <c r="AC147" i="8"/>
  <c r="AL147" i="8" s="1"/>
  <c r="U147" i="8"/>
  <c r="T147" i="8"/>
  <c r="I147" i="8"/>
  <c r="BM146" i="8"/>
  <c r="BL146" i="8"/>
  <c r="BK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R146" i="8"/>
  <c r="AO146" i="8"/>
  <c r="AN146" i="8"/>
  <c r="AM146" i="8"/>
  <c r="AH146" i="8"/>
  <c r="AF146" i="8"/>
  <c r="AE146" i="8"/>
  <c r="AC146" i="8"/>
  <c r="V146" i="8"/>
  <c r="U146" i="8"/>
  <c r="T146" i="8"/>
  <c r="S146" i="8"/>
  <c r="Q146" i="8"/>
  <c r="I146" i="8"/>
  <c r="H146" i="8"/>
  <c r="E146" i="8"/>
  <c r="AI145" i="8"/>
  <c r="AF145" i="8"/>
  <c r="AM145" i="8" s="1"/>
  <c r="AC145" i="8"/>
  <c r="AL145" i="8" s="1"/>
  <c r="X145" i="8"/>
  <c r="AA145" i="8" s="1"/>
  <c r="W145" i="8"/>
  <c r="Z145" i="8" s="1"/>
  <c r="AR144" i="8"/>
  <c r="AS144" i="8" s="1"/>
  <c r="AM144" i="8"/>
  <c r="AL144" i="8"/>
  <c r="AI144" i="8"/>
  <c r="AJ144" i="8" s="1"/>
  <c r="AJ145" i="8" s="1"/>
  <c r="AG144" i="8"/>
  <c r="AD144" i="8"/>
  <c r="AD145" i="8" s="1"/>
  <c r="Z144" i="8"/>
  <c r="X144" i="8"/>
  <c r="AA144" i="8" s="1"/>
  <c r="Q144" i="8"/>
  <c r="P144" i="8" s="1"/>
  <c r="N144" i="8" s="1"/>
  <c r="AS143" i="8"/>
  <c r="AL143" i="8"/>
  <c r="AK143" i="8"/>
  <c r="AJ143" i="8"/>
  <c r="AG143" i="8"/>
  <c r="Z143" i="8"/>
  <c r="Y143" i="8"/>
  <c r="AB143" i="8" s="1"/>
  <c r="X143" i="8"/>
  <c r="AA143" i="8" s="1"/>
  <c r="P143" i="8"/>
  <c r="N143" i="8" s="1"/>
  <c r="O143" i="8"/>
  <c r="AI142" i="8"/>
  <c r="AF142" i="8"/>
  <c r="AM142" i="8" s="1"/>
  <c r="AC142" i="8"/>
  <c r="AL142" i="8" s="1"/>
  <c r="I142" i="8"/>
  <c r="E142" i="8"/>
  <c r="AR141" i="8"/>
  <c r="AM141" i="8"/>
  <c r="AL141" i="8"/>
  <c r="AJ141" i="8"/>
  <c r="AG141" i="8"/>
  <c r="AG139" i="8" s="1"/>
  <c r="AD141" i="8"/>
  <c r="AD142" i="8" s="1"/>
  <c r="W141" i="8"/>
  <c r="Q141" i="8"/>
  <c r="P141" i="8"/>
  <c r="J141" i="8"/>
  <c r="F141" i="8"/>
  <c r="F142" i="8" s="1"/>
  <c r="AS140" i="8"/>
  <c r="AL140" i="8"/>
  <c r="AK140" i="8"/>
  <c r="AJ140" i="8"/>
  <c r="AJ138" i="8" s="1"/>
  <c r="AG140" i="8"/>
  <c r="AD140" i="8"/>
  <c r="AD138" i="8" s="1"/>
  <c r="Y140" i="8"/>
  <c r="W140" i="8"/>
  <c r="X140" i="8" s="1"/>
  <c r="AA140" i="8" s="1"/>
  <c r="P140" i="8"/>
  <c r="O140" i="8"/>
  <c r="J140" i="8"/>
  <c r="J138" i="8" s="1"/>
  <c r="F140" i="8"/>
  <c r="F138" i="8" s="1"/>
  <c r="E140" i="8"/>
  <c r="E138" i="8" s="1"/>
  <c r="BM139" i="8"/>
  <c r="BL139" i="8"/>
  <c r="BK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O139" i="8"/>
  <c r="AO136" i="8" s="1"/>
  <c r="AO137" i="8" s="1"/>
  <c r="AN139" i="8"/>
  <c r="AI139" i="8"/>
  <c r="AF139" i="8"/>
  <c r="AD139" i="8"/>
  <c r="AC139" i="8"/>
  <c r="AL139" i="8" s="1"/>
  <c r="U139" i="8"/>
  <c r="T139" i="8"/>
  <c r="I139" i="8"/>
  <c r="F139" i="8"/>
  <c r="E139" i="8"/>
  <c r="BM138" i="8"/>
  <c r="BL138" i="8"/>
  <c r="BK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R138" i="8"/>
  <c r="AO138" i="8"/>
  <c r="AN138" i="8"/>
  <c r="AM138" i="8"/>
  <c r="AI138" i="8"/>
  <c r="AH138" i="8"/>
  <c r="AF138" i="8"/>
  <c r="AE138" i="8"/>
  <c r="AC138" i="8"/>
  <c r="AL138" i="8" s="1"/>
  <c r="W138" i="8"/>
  <c r="V138" i="8"/>
  <c r="U138" i="8"/>
  <c r="T138" i="8"/>
  <c r="S138" i="8"/>
  <c r="Q138" i="8"/>
  <c r="I138" i="8"/>
  <c r="H138" i="8"/>
  <c r="H135" i="8" s="1"/>
  <c r="BJ136" i="8"/>
  <c r="BJ135" i="8"/>
  <c r="BL134" i="8"/>
  <c r="BL133" i="8" s="1"/>
  <c r="AR134" i="8"/>
  <c r="AK134" i="8"/>
  <c r="AF134" i="8"/>
  <c r="AD134" i="8"/>
  <c r="AC134" i="8"/>
  <c r="AL134" i="8" s="1"/>
  <c r="AB134" i="8"/>
  <c r="W134" i="8"/>
  <c r="W121" i="8" s="1"/>
  <c r="I134" i="8"/>
  <c r="J134" i="8" s="1"/>
  <c r="E134" i="8"/>
  <c r="F134" i="8" s="1"/>
  <c r="AS133" i="8"/>
  <c r="AO133" i="8"/>
  <c r="AO134" i="8" s="1"/>
  <c r="AL133" i="8"/>
  <c r="AK133" i="8"/>
  <c r="AI133" i="8"/>
  <c r="AG133" i="8"/>
  <c r="AD133" i="8"/>
  <c r="AB133" i="8"/>
  <c r="Z133" i="8"/>
  <c r="X133" i="8"/>
  <c r="AA133" i="8" s="1"/>
  <c r="Q133" i="8"/>
  <c r="Q134" i="8" s="1"/>
  <c r="P134" i="8" s="1"/>
  <c r="J133" i="8"/>
  <c r="F133" i="8"/>
  <c r="AR132" i="8"/>
  <c r="AS132" i="8" s="1"/>
  <c r="AL132" i="8"/>
  <c r="AK132" i="8"/>
  <c r="AF132" i="8"/>
  <c r="AG132" i="8" s="1"/>
  <c r="AD132" i="8"/>
  <c r="AB132" i="8"/>
  <c r="Z132" i="8"/>
  <c r="X132" i="8"/>
  <c r="AA132" i="8" s="1"/>
  <c r="P132" i="8"/>
  <c r="O132" i="8"/>
  <c r="J132" i="8"/>
  <c r="F132" i="8"/>
  <c r="AN131" i="8"/>
  <c r="AN122" i="8" s="1"/>
  <c r="AM131" i="8"/>
  <c r="AM122" i="8" s="1"/>
  <c r="AK131" i="8"/>
  <c r="AF131" i="8"/>
  <c r="AF122" i="8" s="1"/>
  <c r="AF16" i="8" s="1"/>
  <c r="AF12" i="8" s="1"/>
  <c r="AC131" i="8"/>
  <c r="AL131" i="8" s="1"/>
  <c r="AB131" i="8"/>
  <c r="W131" i="8"/>
  <c r="T131" i="8"/>
  <c r="I131" i="8"/>
  <c r="E131" i="8"/>
  <c r="AR130" i="8"/>
  <c r="AR131" i="8" s="1"/>
  <c r="AO130" i="8"/>
  <c r="AO131" i="8" s="1"/>
  <c r="AO122" i="8" s="1"/>
  <c r="AO16" i="8" s="1"/>
  <c r="AO12" i="8" s="1"/>
  <c r="AL130" i="8"/>
  <c r="AK130" i="8"/>
  <c r="AI130" i="8"/>
  <c r="AG130" i="8"/>
  <c r="AJ130" i="8" s="1"/>
  <c r="AD130" i="8"/>
  <c r="AB130" i="8"/>
  <c r="Z130" i="8"/>
  <c r="X130" i="8"/>
  <c r="U130" i="8"/>
  <c r="Q130" i="8"/>
  <c r="Q131" i="8" s="1"/>
  <c r="J130" i="8"/>
  <c r="F130" i="8"/>
  <c r="AR129" i="8"/>
  <c r="AL129" i="8"/>
  <c r="AK129" i="8"/>
  <c r="AF129" i="8"/>
  <c r="AD129" i="8"/>
  <c r="AB129" i="8"/>
  <c r="Z129" i="8"/>
  <c r="X129" i="8"/>
  <c r="U129" i="8"/>
  <c r="AA129" i="8" s="1"/>
  <c r="P129" i="8"/>
  <c r="O129" i="8"/>
  <c r="O130" i="8" s="1"/>
  <c r="J129" i="8"/>
  <c r="F129" i="8"/>
  <c r="AS128" i="8"/>
  <c r="AL128" i="8"/>
  <c r="AK128" i="8"/>
  <c r="AJ128" i="8"/>
  <c r="AI128" i="8"/>
  <c r="AB128" i="8"/>
  <c r="AA128" i="8"/>
  <c r="Z128" i="8"/>
  <c r="I128" i="8"/>
  <c r="J128" i="8" s="1"/>
  <c r="AS127" i="8"/>
  <c r="AL127" i="8"/>
  <c r="AK127" i="8"/>
  <c r="AJ127" i="8"/>
  <c r="AI127" i="8"/>
  <c r="AB127" i="8"/>
  <c r="AA127" i="8"/>
  <c r="Z127" i="8"/>
  <c r="N127" i="8"/>
  <c r="N128" i="8" s="1"/>
  <c r="O128" i="8" s="1"/>
  <c r="J127" i="8"/>
  <c r="E127" i="8"/>
  <c r="E128" i="8" s="1"/>
  <c r="F128" i="8" s="1"/>
  <c r="AY126" i="8"/>
  <c r="AS126" i="8"/>
  <c r="AL126" i="8"/>
  <c r="AK126" i="8"/>
  <c r="AI126" i="8"/>
  <c r="AG126" i="8"/>
  <c r="AJ126" i="8" s="1"/>
  <c r="AB126" i="8"/>
  <c r="AA126" i="8"/>
  <c r="Z126" i="8"/>
  <c r="S126" i="8"/>
  <c r="P126" i="8"/>
  <c r="P127" i="8" s="1"/>
  <c r="O126" i="8"/>
  <c r="J126" i="8"/>
  <c r="H126" i="8"/>
  <c r="E126" i="8"/>
  <c r="F126" i="8" s="1"/>
  <c r="AR125" i="8"/>
  <c r="AS125" i="8" s="1"/>
  <c r="AL125" i="8"/>
  <c r="AK125" i="8"/>
  <c r="AI125" i="8"/>
  <c r="AD125" i="8"/>
  <c r="AB125" i="8"/>
  <c r="AA125" i="8"/>
  <c r="Z125" i="8"/>
  <c r="I125" i="8"/>
  <c r="J125" i="8" s="1"/>
  <c r="AS124" i="8"/>
  <c r="AL124" i="8"/>
  <c r="AK124" i="8"/>
  <c r="AI124" i="8"/>
  <c r="AD124" i="8"/>
  <c r="AB124" i="8"/>
  <c r="AA124" i="8"/>
  <c r="Z124" i="8"/>
  <c r="P124" i="8"/>
  <c r="P125" i="8" s="1"/>
  <c r="J124" i="8"/>
  <c r="E124" i="8"/>
  <c r="AY123" i="8"/>
  <c r="AR123" i="8"/>
  <c r="AS123" i="8" s="1"/>
  <c r="AL123" i="8"/>
  <c r="AK123" i="8"/>
  <c r="AI123" i="8"/>
  <c r="AG123" i="8"/>
  <c r="AD123" i="8"/>
  <c r="Y123" i="8"/>
  <c r="W123" i="8" s="1"/>
  <c r="V123" i="8"/>
  <c r="S123" i="8"/>
  <c r="Q123" i="8"/>
  <c r="N123" i="8"/>
  <c r="O123" i="8" s="1"/>
  <c r="J123" i="8"/>
  <c r="H123" i="8"/>
  <c r="F123" i="8"/>
  <c r="BM122" i="8"/>
  <c r="BL122" i="8"/>
  <c r="BL16" i="8" s="1"/>
  <c r="BL12" i="8" s="1"/>
  <c r="BK122" i="8"/>
  <c r="BJ122" i="8"/>
  <c r="BH122" i="8"/>
  <c r="BH16" i="8" s="1"/>
  <c r="BH12" i="8" s="1"/>
  <c r="BG122" i="8"/>
  <c r="BG16" i="8" s="1"/>
  <c r="BG12" i="8" s="1"/>
  <c r="BF122" i="8"/>
  <c r="BE122" i="8"/>
  <c r="BE120" i="8" s="1"/>
  <c r="BD122" i="8"/>
  <c r="BC122" i="8"/>
  <c r="BC16" i="8" s="1"/>
  <c r="BC12" i="8" s="1"/>
  <c r="BB122" i="8"/>
  <c r="BA122" i="8"/>
  <c r="AZ122" i="8"/>
  <c r="AZ16" i="8" s="1"/>
  <c r="AZ12" i="8" s="1"/>
  <c r="AY122" i="8"/>
  <c r="AY16" i="8" s="1"/>
  <c r="AY12" i="8" s="1"/>
  <c r="AX122" i="8"/>
  <c r="AW122" i="8"/>
  <c r="AW120" i="8" s="1"/>
  <c r="AV122" i="8"/>
  <c r="AU122" i="8"/>
  <c r="AU16" i="8" s="1"/>
  <c r="AU12" i="8" s="1"/>
  <c r="AT122" i="8"/>
  <c r="AB122" i="8"/>
  <c r="Y122" i="8"/>
  <c r="Y120" i="8" s="1"/>
  <c r="V122" i="8"/>
  <c r="S122" i="8"/>
  <c r="R122" i="8"/>
  <c r="M122" i="8"/>
  <c r="L122" i="8"/>
  <c r="K122" i="8"/>
  <c r="BM121" i="8"/>
  <c r="BM120" i="8" s="1"/>
  <c r="BL121" i="8"/>
  <c r="BK121" i="8"/>
  <c r="BJ121" i="8"/>
  <c r="BJ120" i="8" s="1"/>
  <c r="BH121" i="8"/>
  <c r="BG121" i="8"/>
  <c r="BF121" i="8"/>
  <c r="BE121" i="8"/>
  <c r="BD121" i="8"/>
  <c r="BC121" i="8"/>
  <c r="BB121" i="8"/>
  <c r="BA121" i="8"/>
  <c r="BA120" i="8" s="1"/>
  <c r="AZ121" i="8"/>
  <c r="AY121" i="8"/>
  <c r="AX121" i="8"/>
  <c r="AW121" i="8"/>
  <c r="AV121" i="8"/>
  <c r="AV120" i="8" s="1"/>
  <c r="AU121" i="8"/>
  <c r="AT121" i="8"/>
  <c r="AO121" i="8"/>
  <c r="AN121" i="8"/>
  <c r="AM121" i="8"/>
  <c r="Y121" i="8"/>
  <c r="V121" i="8"/>
  <c r="V120" i="8" s="1"/>
  <c r="U121" i="8"/>
  <c r="T121" i="8"/>
  <c r="S121" i="8"/>
  <c r="R121" i="8"/>
  <c r="M121" i="8"/>
  <c r="L121" i="8"/>
  <c r="L120" i="8" s="1"/>
  <c r="K121" i="8"/>
  <c r="K120" i="8" s="1"/>
  <c r="BH120" i="8"/>
  <c r="BM119" i="8"/>
  <c r="BL119" i="8"/>
  <c r="BK119" i="8"/>
  <c r="BJ119" i="8"/>
  <c r="BH119" i="8"/>
  <c r="BG119" i="8"/>
  <c r="BF119" i="8"/>
  <c r="BE119" i="8"/>
  <c r="BD119" i="8"/>
  <c r="BC119" i="8"/>
  <c r="BB119" i="8"/>
  <c r="BA119" i="8"/>
  <c r="AZ119" i="8"/>
  <c r="AX119" i="8"/>
  <c r="AW119" i="8"/>
  <c r="AV119" i="8"/>
  <c r="AU119" i="8"/>
  <c r="AT119" i="8"/>
  <c r="AO119" i="8"/>
  <c r="AN119" i="8"/>
  <c r="AM119" i="8"/>
  <c r="AH119" i="8"/>
  <c r="AC119" i="8"/>
  <c r="AL119" i="8" s="1"/>
  <c r="Y119" i="8"/>
  <c r="V119" i="8"/>
  <c r="S119" i="8"/>
  <c r="I119" i="8"/>
  <c r="E119" i="8"/>
  <c r="AF118" i="8"/>
  <c r="AA118" i="8"/>
  <c r="Z118" i="8"/>
  <c r="AR117" i="8"/>
  <c r="AR118" i="8" s="1"/>
  <c r="AN117" i="8"/>
  <c r="AL117" i="8"/>
  <c r="AG117" i="8"/>
  <c r="AS117" i="8" s="1"/>
  <c r="AC117" i="8"/>
  <c r="AC118" i="8" s="1"/>
  <c r="AD118" i="8" s="1"/>
  <c r="AA117" i="8"/>
  <c r="Z117" i="8"/>
  <c r="O117" i="8"/>
  <c r="O118" i="8" s="1"/>
  <c r="Q118" i="8" s="1"/>
  <c r="I117" i="8"/>
  <c r="I118" i="8" s="1"/>
  <c r="E118" i="8" s="1"/>
  <c r="AR116" i="8"/>
  <c r="AS116" i="8" s="1"/>
  <c r="AL116" i="8"/>
  <c r="AI116" i="8"/>
  <c r="AG116" i="8"/>
  <c r="AD116" i="8"/>
  <c r="AA116" i="8"/>
  <c r="Z116" i="8"/>
  <c r="Q116" i="8"/>
  <c r="N116" i="8"/>
  <c r="J116" i="8"/>
  <c r="F116" i="8" s="1"/>
  <c r="E116" i="8"/>
  <c r="AF115" i="8"/>
  <c r="AI115" i="8" s="1"/>
  <c r="AD115" i="8"/>
  <c r="AA115" i="8"/>
  <c r="Z115" i="8"/>
  <c r="I115" i="8"/>
  <c r="E115" i="8" s="1"/>
  <c r="F115" i="8" s="1"/>
  <c r="AN114" i="8"/>
  <c r="AN115" i="8" s="1"/>
  <c r="AL114" i="8"/>
  <c r="AI114" i="8"/>
  <c r="AG114" i="8"/>
  <c r="AD114" i="8"/>
  <c r="AA114" i="8"/>
  <c r="Z114" i="8"/>
  <c r="O114" i="8"/>
  <c r="O115" i="8" s="1"/>
  <c r="Q115" i="8" s="1"/>
  <c r="J114" i="8"/>
  <c r="J115" i="8" s="1"/>
  <c r="E114" i="8"/>
  <c r="F114" i="8" s="1"/>
  <c r="AD113" i="8"/>
  <c r="AA113" i="8"/>
  <c r="Z113" i="8"/>
  <c r="Q113" i="8"/>
  <c r="N113" i="8"/>
  <c r="J113" i="8"/>
  <c r="E113" i="8"/>
  <c r="F113" i="8" s="1"/>
  <c r="AL112" i="8"/>
  <c r="AF112" i="8"/>
  <c r="AG112" i="8" s="1"/>
  <c r="AD112" i="8"/>
  <c r="AA112" i="8"/>
  <c r="Z112" i="8"/>
  <c r="I112" i="8"/>
  <c r="E112" i="8" s="1"/>
  <c r="F112" i="8" s="1"/>
  <c r="AN111" i="8"/>
  <c r="AN112" i="8" s="1"/>
  <c r="AL111" i="8"/>
  <c r="AI111" i="8"/>
  <c r="AG111" i="8"/>
  <c r="AD111" i="8"/>
  <c r="AA111" i="8"/>
  <c r="Z111" i="8"/>
  <c r="O111" i="8"/>
  <c r="O112" i="8" s="1"/>
  <c r="Q112" i="8" s="1"/>
  <c r="J111" i="8"/>
  <c r="J112" i="8" s="1"/>
  <c r="E111" i="8"/>
  <c r="F111" i="8" s="1"/>
  <c r="AD110" i="8"/>
  <c r="AA110" i="8"/>
  <c r="Z110" i="8"/>
  <c r="Q110" i="8"/>
  <c r="N110" i="8"/>
  <c r="N111" i="8" s="1"/>
  <c r="J110" i="8"/>
  <c r="E110" i="8"/>
  <c r="F110" i="8" s="1"/>
  <c r="AF109" i="8"/>
  <c r="AG109" i="8" s="1"/>
  <c r="AD109" i="8"/>
  <c r="AA109" i="8"/>
  <c r="Z109" i="8"/>
  <c r="I109" i="8"/>
  <c r="E109" i="8" s="1"/>
  <c r="F109" i="8" s="1"/>
  <c r="AN108" i="8"/>
  <c r="AN109" i="8" s="1"/>
  <c r="AL108" i="8"/>
  <c r="AI108" i="8"/>
  <c r="AG108" i="8"/>
  <c r="AJ108" i="8" s="1"/>
  <c r="AD108" i="8"/>
  <c r="AA108" i="8"/>
  <c r="Z108" i="8"/>
  <c r="O108" i="8"/>
  <c r="O109" i="8" s="1"/>
  <c r="Q109" i="8" s="1"/>
  <c r="N108" i="8"/>
  <c r="J108" i="8"/>
  <c r="J109" i="8" s="1"/>
  <c r="E108" i="8"/>
  <c r="F108" i="8" s="1"/>
  <c r="AR107" i="8"/>
  <c r="AL107" i="8"/>
  <c r="AI107" i="8"/>
  <c r="AG107" i="8"/>
  <c r="AD107" i="8"/>
  <c r="AA107" i="8"/>
  <c r="Z107" i="8"/>
  <c r="Q107" i="8"/>
  <c r="N107" i="8"/>
  <c r="P107" i="8" s="1"/>
  <c r="J107" i="8"/>
  <c r="E107" i="8"/>
  <c r="F107" i="8" s="1"/>
  <c r="AN106" i="8"/>
  <c r="AL106" i="8"/>
  <c r="AI106" i="8"/>
  <c r="AG106" i="8"/>
  <c r="AJ106" i="8" s="1"/>
  <c r="AD106" i="8"/>
  <c r="AA106" i="8"/>
  <c r="Z106" i="8"/>
  <c r="I106" i="8"/>
  <c r="E106" i="8" s="1"/>
  <c r="F106" i="8" s="1"/>
  <c r="AN105" i="8"/>
  <c r="AL105" i="8"/>
  <c r="AI105" i="8"/>
  <c r="AG105" i="8"/>
  <c r="AD105" i="8"/>
  <c r="AA105" i="8"/>
  <c r="Z105" i="8"/>
  <c r="O105" i="8"/>
  <c r="O106" i="8" s="1"/>
  <c r="Q106" i="8" s="1"/>
  <c r="J105" i="8"/>
  <c r="J106" i="8" s="1"/>
  <c r="E105" i="8"/>
  <c r="F105" i="8" s="1"/>
  <c r="AV104" i="8"/>
  <c r="AR104" i="8"/>
  <c r="AR105" i="8" s="1"/>
  <c r="AR106" i="8" s="1"/>
  <c r="AS106" i="8" s="1"/>
  <c r="AN104" i="8"/>
  <c r="AL104" i="8"/>
  <c r="AI104" i="8"/>
  <c r="AG104" i="8"/>
  <c r="AJ104" i="8" s="1"/>
  <c r="AD104" i="8"/>
  <c r="AA104" i="8"/>
  <c r="Z104" i="8"/>
  <c r="Q104" i="8"/>
  <c r="N104" i="8"/>
  <c r="J104" i="8"/>
  <c r="E104" i="8"/>
  <c r="F104" i="8" s="1"/>
  <c r="AN103" i="8"/>
  <c r="AL103" i="8"/>
  <c r="AI103" i="8"/>
  <c r="AG103" i="8"/>
  <c r="AD103" i="8"/>
  <c r="AA103" i="8"/>
  <c r="Z103" i="8"/>
  <c r="I103" i="8"/>
  <c r="E103" i="8" s="1"/>
  <c r="F103" i="8" s="1"/>
  <c r="AL102" i="8"/>
  <c r="AI102" i="8"/>
  <c r="AG102" i="8"/>
  <c r="AD102" i="8"/>
  <c r="AA102" i="8"/>
  <c r="Z102" i="8"/>
  <c r="O102" i="8"/>
  <c r="O103" i="8" s="1"/>
  <c r="Q103" i="8" s="1"/>
  <c r="J102" i="8"/>
  <c r="J103" i="8" s="1"/>
  <c r="E102" i="8"/>
  <c r="F102" i="8" s="1"/>
  <c r="AV101" i="8"/>
  <c r="AR101" i="8"/>
  <c r="AR102" i="8" s="1"/>
  <c r="AS102" i="8" s="1"/>
  <c r="AN101" i="8"/>
  <c r="AN102" i="8" s="1"/>
  <c r="AL101" i="8"/>
  <c r="AI101" i="8"/>
  <c r="AG101" i="8"/>
  <c r="AD101" i="8"/>
  <c r="AA101" i="8"/>
  <c r="Z101" i="8"/>
  <c r="Q101" i="8"/>
  <c r="N101" i="8"/>
  <c r="J101" i="8"/>
  <c r="E101" i="8"/>
  <c r="F101" i="8" s="1"/>
  <c r="AN100" i="8"/>
  <c r="AL100" i="8"/>
  <c r="AJ100" i="8"/>
  <c r="AI100" i="8"/>
  <c r="AG100" i="8"/>
  <c r="AD100" i="8"/>
  <c r="AA100" i="8"/>
  <c r="Z100" i="8"/>
  <c r="I100" i="8"/>
  <c r="J100" i="8" s="1"/>
  <c r="AS99" i="8"/>
  <c r="AL99" i="8"/>
  <c r="AI99" i="8"/>
  <c r="AG99" i="8"/>
  <c r="AD99" i="8"/>
  <c r="AA99" i="8"/>
  <c r="Z99" i="8"/>
  <c r="O99" i="8"/>
  <c r="O100" i="8" s="1"/>
  <c r="Q100" i="8" s="1"/>
  <c r="J99" i="8"/>
  <c r="E99" i="8"/>
  <c r="F99" i="8" s="1"/>
  <c r="AV98" i="8"/>
  <c r="AR98" i="8"/>
  <c r="AR99" i="8" s="1"/>
  <c r="AR100" i="8" s="1"/>
  <c r="AS100" i="8" s="1"/>
  <c r="AN98" i="8"/>
  <c r="AN99" i="8" s="1"/>
  <c r="AL98" i="8"/>
  <c r="AI98" i="8"/>
  <c r="AG98" i="8"/>
  <c r="AD98" i="8"/>
  <c r="AA98" i="8"/>
  <c r="Z98" i="8"/>
  <c r="Q98" i="8"/>
  <c r="N98" i="8"/>
  <c r="J98" i="8"/>
  <c r="E98" i="8"/>
  <c r="F98" i="8" s="1"/>
  <c r="AN97" i="8"/>
  <c r="AL97" i="8"/>
  <c r="AI97" i="8"/>
  <c r="AG97" i="8"/>
  <c r="AD97" i="8"/>
  <c r="AA97" i="8"/>
  <c r="Z97" i="8"/>
  <c r="I97" i="8"/>
  <c r="E97" i="8" s="1"/>
  <c r="F97" i="8" s="1"/>
  <c r="AR96" i="8"/>
  <c r="AR97" i="8" s="1"/>
  <c r="AS97" i="8" s="1"/>
  <c r="AL96" i="8"/>
  <c r="AI96" i="8"/>
  <c r="AG96" i="8"/>
  <c r="AD96" i="8"/>
  <c r="AJ96" i="8" s="1"/>
  <c r="AA96" i="8"/>
  <c r="Z96" i="8"/>
  <c r="O96" i="8"/>
  <c r="O97" i="8" s="1"/>
  <c r="Q97" i="8" s="1"/>
  <c r="J96" i="8"/>
  <c r="E96" i="8"/>
  <c r="F96" i="8" s="1"/>
  <c r="AS95" i="8"/>
  <c r="AN95" i="8"/>
  <c r="AN96" i="8" s="1"/>
  <c r="AL95" i="8"/>
  <c r="AI95" i="8"/>
  <c r="AG95" i="8"/>
  <c r="AJ95" i="8" s="1"/>
  <c r="AD95" i="8"/>
  <c r="AA95" i="8"/>
  <c r="Z95" i="8"/>
  <c r="Q95" i="8"/>
  <c r="N95" i="8"/>
  <c r="J95" i="8"/>
  <c r="E95" i="8"/>
  <c r="F95" i="8" s="1"/>
  <c r="AN94" i="8"/>
  <c r="AL94" i="8"/>
  <c r="AI94" i="8"/>
  <c r="AG94" i="8"/>
  <c r="AJ94" i="8" s="1"/>
  <c r="AD94" i="8"/>
  <c r="AA94" i="8"/>
  <c r="Z94" i="8"/>
  <c r="I94" i="8"/>
  <c r="J94" i="8" s="1"/>
  <c r="AR93" i="8"/>
  <c r="AL93" i="8"/>
  <c r="AI93" i="8"/>
  <c r="AG93" i="8"/>
  <c r="AD93" i="8"/>
  <c r="AA93" i="8"/>
  <c r="Z93" i="8"/>
  <c r="Q93" i="8"/>
  <c r="O93" i="8"/>
  <c r="O94" i="8" s="1"/>
  <c r="Q94" i="8" s="1"/>
  <c r="J93" i="8"/>
  <c r="E93" i="8"/>
  <c r="F93" i="8" s="1"/>
  <c r="AX92" i="8"/>
  <c r="AS92" i="8"/>
  <c r="AN92" i="8"/>
  <c r="AN93" i="8" s="1"/>
  <c r="AL92" i="8"/>
  <c r="AI92" i="8"/>
  <c r="AG92" i="8"/>
  <c r="AD92" i="8"/>
  <c r="AA92" i="8"/>
  <c r="Z92" i="8"/>
  <c r="Q92" i="8"/>
  <c r="N92" i="8"/>
  <c r="J92" i="8"/>
  <c r="E92" i="8"/>
  <c r="F92" i="8" s="1"/>
  <c r="AN91" i="8"/>
  <c r="AL91" i="8"/>
  <c r="AI91" i="8"/>
  <c r="AG91" i="8"/>
  <c r="AD91" i="8"/>
  <c r="AA91" i="8"/>
  <c r="Z91" i="8"/>
  <c r="I91" i="8"/>
  <c r="J91" i="8" s="1"/>
  <c r="AR90" i="8"/>
  <c r="AS90" i="8" s="1"/>
  <c r="AL90" i="8"/>
  <c r="AI90" i="8"/>
  <c r="AG90" i="8"/>
  <c r="AD90" i="8"/>
  <c r="AA90" i="8"/>
  <c r="Z90" i="8"/>
  <c r="O90" i="8"/>
  <c r="J90" i="8"/>
  <c r="E90" i="8"/>
  <c r="F90" i="8" s="1"/>
  <c r="AX89" i="8"/>
  <c r="AS89" i="8"/>
  <c r="AN89" i="8"/>
  <c r="AN90" i="8" s="1"/>
  <c r="AL89" i="8"/>
  <c r="AI89" i="8"/>
  <c r="AG89" i="8"/>
  <c r="AD89" i="8"/>
  <c r="AA89" i="8"/>
  <c r="Z89" i="8"/>
  <c r="Q89" i="8"/>
  <c r="N89" i="8"/>
  <c r="N90" i="8" s="1"/>
  <c r="J89" i="8"/>
  <c r="F89" i="8"/>
  <c r="E89" i="8"/>
  <c r="AN88" i="8"/>
  <c r="AL88" i="8"/>
  <c r="AI88" i="8"/>
  <c r="AG88" i="8"/>
  <c r="AD88" i="8"/>
  <c r="AJ88" i="8" s="1"/>
  <c r="AA88" i="8"/>
  <c r="Z88" i="8"/>
  <c r="I88" i="8"/>
  <c r="E88" i="8" s="1"/>
  <c r="F88" i="8" s="1"/>
  <c r="AR87" i="8"/>
  <c r="AR88" i="8" s="1"/>
  <c r="AS88" i="8" s="1"/>
  <c r="AL87" i="8"/>
  <c r="AI87" i="8"/>
  <c r="AG87" i="8"/>
  <c r="AJ87" i="8" s="1"/>
  <c r="AD87" i="8"/>
  <c r="AA87" i="8"/>
  <c r="Z87" i="8"/>
  <c r="O87" i="8"/>
  <c r="Q87" i="8" s="1"/>
  <c r="J87" i="8"/>
  <c r="E87" i="8"/>
  <c r="F87" i="8" s="1"/>
  <c r="AX86" i="8"/>
  <c r="AS86" i="8"/>
  <c r="AN86" i="8"/>
  <c r="AN87" i="8" s="1"/>
  <c r="AL86" i="8"/>
  <c r="AI86" i="8"/>
  <c r="AG86" i="8"/>
  <c r="AD86" i="8"/>
  <c r="AA86" i="8"/>
  <c r="Z86" i="8"/>
  <c r="Q86" i="8"/>
  <c r="N86" i="8"/>
  <c r="J86" i="8"/>
  <c r="E86" i="8"/>
  <c r="F86" i="8" s="1"/>
  <c r="AN85" i="8"/>
  <c r="AL85" i="8"/>
  <c r="AI85" i="8"/>
  <c r="AG85" i="8"/>
  <c r="AD85" i="8"/>
  <c r="AJ85" i="8" s="1"/>
  <c r="AA85" i="8"/>
  <c r="Z85" i="8"/>
  <c r="I85" i="8"/>
  <c r="J85" i="8" s="1"/>
  <c r="AR84" i="8"/>
  <c r="AS84" i="8" s="1"/>
  <c r="AL84" i="8"/>
  <c r="AI84" i="8"/>
  <c r="AG84" i="8"/>
  <c r="AD84" i="8"/>
  <c r="AA84" i="8"/>
  <c r="Z84" i="8"/>
  <c r="O84" i="8"/>
  <c r="O85" i="8" s="1"/>
  <c r="Q85" i="8" s="1"/>
  <c r="J84" i="8"/>
  <c r="E84" i="8"/>
  <c r="F84" i="8" s="1"/>
  <c r="AX83" i="8"/>
  <c r="AS83" i="8"/>
  <c r="AN83" i="8"/>
  <c r="AN84" i="8" s="1"/>
  <c r="AL83" i="8"/>
  <c r="AI83" i="8"/>
  <c r="AG83" i="8"/>
  <c r="AD83" i="8"/>
  <c r="AA83" i="8"/>
  <c r="Z83" i="8"/>
  <c r="Q83" i="8"/>
  <c r="N83" i="8"/>
  <c r="P83" i="8" s="1"/>
  <c r="J83" i="8"/>
  <c r="E83" i="8"/>
  <c r="F83" i="8" s="1"/>
  <c r="AN82" i="8"/>
  <c r="AL82" i="8"/>
  <c r="AI82" i="8"/>
  <c r="AG82" i="8"/>
  <c r="AD82" i="8"/>
  <c r="AA82" i="8"/>
  <c r="Z82" i="8"/>
  <c r="I82" i="8"/>
  <c r="J82" i="8" s="1"/>
  <c r="AR81" i="8"/>
  <c r="AR82" i="8" s="1"/>
  <c r="AS82" i="8" s="1"/>
  <c r="AL81" i="8"/>
  <c r="AI81" i="8"/>
  <c r="AG81" i="8"/>
  <c r="AJ81" i="8" s="1"/>
  <c r="AD81" i="8"/>
  <c r="AA81" i="8"/>
  <c r="Z81" i="8"/>
  <c r="O81" i="8"/>
  <c r="O82" i="8" s="1"/>
  <c r="Q82" i="8" s="1"/>
  <c r="J81" i="8"/>
  <c r="E81" i="8"/>
  <c r="F81" i="8" s="1"/>
  <c r="AX80" i="8"/>
  <c r="AS80" i="8"/>
  <c r="AN80" i="8"/>
  <c r="AN81" i="8" s="1"/>
  <c r="AL80" i="8"/>
  <c r="AI80" i="8"/>
  <c r="AG80" i="8"/>
  <c r="AD80" i="8"/>
  <c r="AA80" i="8"/>
  <c r="Z80" i="8"/>
  <c r="Q80" i="8"/>
  <c r="N80" i="8"/>
  <c r="N81" i="8" s="1"/>
  <c r="P81" i="8" s="1"/>
  <c r="J80" i="8"/>
  <c r="E80" i="8"/>
  <c r="F80" i="8" s="1"/>
  <c r="AN79" i="8"/>
  <c r="AL79" i="8"/>
  <c r="AI79" i="8"/>
  <c r="AG79" i="8"/>
  <c r="AD79" i="8"/>
  <c r="AA79" i="8"/>
  <c r="Z79" i="8"/>
  <c r="I79" i="8"/>
  <c r="J79" i="8" s="1"/>
  <c r="E79" i="8"/>
  <c r="F79" i="8" s="1"/>
  <c r="AR78" i="8"/>
  <c r="AL78" i="8"/>
  <c r="AI78" i="8"/>
  <c r="AG78" i="8"/>
  <c r="AD78" i="8"/>
  <c r="AA78" i="8"/>
  <c r="Z78" i="8"/>
  <c r="O78" i="8"/>
  <c r="J78" i="8"/>
  <c r="E78" i="8"/>
  <c r="F78" i="8" s="1"/>
  <c r="AX77" i="8"/>
  <c r="AS77" i="8"/>
  <c r="AN77" i="8"/>
  <c r="AN78" i="8" s="1"/>
  <c r="AL77" i="8"/>
  <c r="AI77" i="8"/>
  <c r="AG77" i="8"/>
  <c r="AD77" i="8"/>
  <c r="AA77" i="8"/>
  <c r="Z77" i="8"/>
  <c r="Q77" i="8"/>
  <c r="N77" i="8"/>
  <c r="N78" i="8" s="1"/>
  <c r="P78" i="8" s="1"/>
  <c r="J77" i="8"/>
  <c r="E77" i="8"/>
  <c r="F77" i="8" s="1"/>
  <c r="AN76" i="8"/>
  <c r="AL76" i="8"/>
  <c r="AI76" i="8"/>
  <c r="AG76" i="8"/>
  <c r="AD76" i="8"/>
  <c r="AA76" i="8"/>
  <c r="Z76" i="8"/>
  <c r="I76" i="8"/>
  <c r="E76" i="8" s="1"/>
  <c r="F76" i="8" s="1"/>
  <c r="AR75" i="8"/>
  <c r="AR76" i="8" s="1"/>
  <c r="AS76" i="8" s="1"/>
  <c r="AL75" i="8"/>
  <c r="AI75" i="8"/>
  <c r="AG75" i="8"/>
  <c r="AD75" i="8"/>
  <c r="AA75" i="8"/>
  <c r="Z75" i="8"/>
  <c r="O75" i="8"/>
  <c r="J75" i="8"/>
  <c r="E75" i="8"/>
  <c r="F75" i="8" s="1"/>
  <c r="AV74" i="8"/>
  <c r="AR74" i="8"/>
  <c r="AS74" i="8" s="1"/>
  <c r="AN74" i="8"/>
  <c r="AN75" i="8" s="1"/>
  <c r="AL74" i="8"/>
  <c r="AI74" i="8"/>
  <c r="AG74" i="8"/>
  <c r="AD74" i="8"/>
  <c r="AA74" i="8"/>
  <c r="Z74" i="8"/>
  <c r="Q74" i="8"/>
  <c r="N74" i="8"/>
  <c r="P74" i="8" s="1"/>
  <c r="J74" i="8"/>
  <c r="E74" i="8"/>
  <c r="F74" i="8" s="1"/>
  <c r="AN73" i="8"/>
  <c r="AL73" i="8"/>
  <c r="AI73" i="8"/>
  <c r="AG73" i="8"/>
  <c r="AD73" i="8"/>
  <c r="AA73" i="8"/>
  <c r="Z73" i="8"/>
  <c r="I73" i="8"/>
  <c r="E73" i="8" s="1"/>
  <c r="F73" i="8" s="1"/>
  <c r="AR72" i="8"/>
  <c r="AR73" i="8" s="1"/>
  <c r="AS73" i="8" s="1"/>
  <c r="AL72" i="8"/>
  <c r="AI72" i="8"/>
  <c r="AG72" i="8"/>
  <c r="AD72" i="8"/>
  <c r="AA72" i="8"/>
  <c r="Z72" i="8"/>
  <c r="O72" i="8"/>
  <c r="O73" i="8" s="1"/>
  <c r="Q73" i="8" s="1"/>
  <c r="J72" i="8"/>
  <c r="E72" i="8"/>
  <c r="F72" i="8" s="1"/>
  <c r="AV71" i="8"/>
  <c r="AR71" i="8"/>
  <c r="AS71" i="8" s="1"/>
  <c r="AN71" i="8"/>
  <c r="AN72" i="8" s="1"/>
  <c r="AL71" i="8"/>
  <c r="AI71" i="8"/>
  <c r="AG71" i="8"/>
  <c r="AD71" i="8"/>
  <c r="AA71" i="8"/>
  <c r="Z71" i="8"/>
  <c r="Q71" i="8"/>
  <c r="N71" i="8"/>
  <c r="P71" i="8" s="1"/>
  <c r="J71" i="8"/>
  <c r="E71" i="8"/>
  <c r="F71" i="8" s="1"/>
  <c r="AN70" i="8"/>
  <c r="AL70" i="8"/>
  <c r="AI70" i="8"/>
  <c r="AG70" i="8"/>
  <c r="AJ70" i="8" s="1"/>
  <c r="AD70" i="8"/>
  <c r="AA70" i="8"/>
  <c r="Z70" i="8"/>
  <c r="I70" i="8"/>
  <c r="E70" i="8" s="1"/>
  <c r="F70" i="8" s="1"/>
  <c r="AR69" i="8"/>
  <c r="AR70" i="8" s="1"/>
  <c r="AS70" i="8" s="1"/>
  <c r="AL69" i="8"/>
  <c r="AI69" i="8"/>
  <c r="AG69" i="8"/>
  <c r="AJ69" i="8" s="1"/>
  <c r="AD69" i="8"/>
  <c r="AA69" i="8"/>
  <c r="Z69" i="8"/>
  <c r="O69" i="8"/>
  <c r="O70" i="8" s="1"/>
  <c r="Q70" i="8" s="1"/>
  <c r="J69" i="8"/>
  <c r="E69" i="8"/>
  <c r="F69" i="8" s="1"/>
  <c r="AV68" i="8"/>
  <c r="AR68" i="8"/>
  <c r="AS68" i="8" s="1"/>
  <c r="AN68" i="8"/>
  <c r="AN69" i="8" s="1"/>
  <c r="AL68" i="8"/>
  <c r="AI68" i="8"/>
  <c r="AG68" i="8"/>
  <c r="AJ68" i="8" s="1"/>
  <c r="AD68" i="8"/>
  <c r="AA68" i="8"/>
  <c r="Z68" i="8"/>
  <c r="Q68" i="8"/>
  <c r="N68" i="8"/>
  <c r="N69" i="8" s="1"/>
  <c r="J68" i="8"/>
  <c r="E68" i="8"/>
  <c r="F68" i="8" s="1"/>
  <c r="AN67" i="8"/>
  <c r="AL67" i="8"/>
  <c r="AI67" i="8"/>
  <c r="AG67" i="8"/>
  <c r="AD67" i="8"/>
  <c r="AA67" i="8"/>
  <c r="Z67" i="8"/>
  <c r="I67" i="8"/>
  <c r="J67" i="8" s="1"/>
  <c r="AR66" i="8"/>
  <c r="AR67" i="8" s="1"/>
  <c r="AS67" i="8" s="1"/>
  <c r="AL66" i="8"/>
  <c r="AI66" i="8"/>
  <c r="AG66" i="8"/>
  <c r="AD66" i="8"/>
  <c r="AA66" i="8"/>
  <c r="Z66" i="8"/>
  <c r="O66" i="8"/>
  <c r="O67" i="8" s="1"/>
  <c r="Q67" i="8" s="1"/>
  <c r="J66" i="8"/>
  <c r="E66" i="8"/>
  <c r="F66" i="8" s="1"/>
  <c r="AV65" i="8"/>
  <c r="AR65" i="8"/>
  <c r="AS65" i="8" s="1"/>
  <c r="AN65" i="8"/>
  <c r="AN66" i="8" s="1"/>
  <c r="AL65" i="8"/>
  <c r="AI65" i="8"/>
  <c r="AG65" i="8"/>
  <c r="AD65" i="8"/>
  <c r="AA65" i="8"/>
  <c r="Z65" i="8"/>
  <c r="Q65" i="8"/>
  <c r="N65" i="8"/>
  <c r="N66" i="8" s="1"/>
  <c r="J65" i="8"/>
  <c r="E65" i="8"/>
  <c r="F65" i="8" s="1"/>
  <c r="AN64" i="8"/>
  <c r="AL64" i="8"/>
  <c r="AI64" i="8"/>
  <c r="AG64" i="8"/>
  <c r="AD64" i="8"/>
  <c r="AA64" i="8"/>
  <c r="Z64" i="8"/>
  <c r="I64" i="8"/>
  <c r="E64" i="8" s="1"/>
  <c r="F64" i="8" s="1"/>
  <c r="AR63" i="8"/>
  <c r="AR64" i="8" s="1"/>
  <c r="AS64" i="8" s="1"/>
  <c r="AL63" i="8"/>
  <c r="AI63" i="8"/>
  <c r="AG63" i="8"/>
  <c r="AD63" i="8"/>
  <c r="AA63" i="8"/>
  <c r="Z63" i="8"/>
  <c r="O63" i="8"/>
  <c r="O64" i="8" s="1"/>
  <c r="Q64" i="8" s="1"/>
  <c r="J63" i="8"/>
  <c r="E63" i="8"/>
  <c r="F63" i="8" s="1"/>
  <c r="AV62" i="8"/>
  <c r="AR62" i="8"/>
  <c r="AS62" i="8" s="1"/>
  <c r="AN62" i="8"/>
  <c r="AN63" i="8" s="1"/>
  <c r="AL62" i="8"/>
  <c r="AI62" i="8"/>
  <c r="AG62" i="8"/>
  <c r="AD62" i="8"/>
  <c r="AA62" i="8"/>
  <c r="Z62" i="8"/>
  <c r="Q62" i="8"/>
  <c r="N62" i="8"/>
  <c r="N63" i="8" s="1"/>
  <c r="N64" i="8" s="1"/>
  <c r="P64" i="8" s="1"/>
  <c r="J62" i="8"/>
  <c r="E62" i="8"/>
  <c r="F62" i="8" s="1"/>
  <c r="AN61" i="8"/>
  <c r="AL61" i="8"/>
  <c r="AI61" i="8"/>
  <c r="AG61" i="8"/>
  <c r="AD61" i="8"/>
  <c r="AA61" i="8"/>
  <c r="Z61" i="8"/>
  <c r="I61" i="8"/>
  <c r="J61" i="8" s="1"/>
  <c r="AR60" i="8"/>
  <c r="AS60" i="8" s="1"/>
  <c r="AL60" i="8"/>
  <c r="AI60" i="8"/>
  <c r="AG60" i="8"/>
  <c r="AD60" i="8"/>
  <c r="AA60" i="8"/>
  <c r="Z60" i="8"/>
  <c r="O60" i="8"/>
  <c r="O61" i="8" s="1"/>
  <c r="Q61" i="8" s="1"/>
  <c r="J60" i="8"/>
  <c r="E60" i="8"/>
  <c r="F60" i="8" s="1"/>
  <c r="AV59" i="8"/>
  <c r="AR59" i="8"/>
  <c r="AS59" i="8" s="1"/>
  <c r="AN59" i="8"/>
  <c r="AN60" i="8" s="1"/>
  <c r="AL59" i="8"/>
  <c r="AI59" i="8"/>
  <c r="AG59" i="8"/>
  <c r="AD59" i="8"/>
  <c r="AA59" i="8"/>
  <c r="Z59" i="8"/>
  <c r="Q59" i="8"/>
  <c r="P59" i="8"/>
  <c r="N59" i="8"/>
  <c r="N60" i="8" s="1"/>
  <c r="J59" i="8"/>
  <c r="E59" i="8"/>
  <c r="F59" i="8" s="1"/>
  <c r="AN58" i="8"/>
  <c r="AL58" i="8"/>
  <c r="AI58" i="8"/>
  <c r="AG58" i="8"/>
  <c r="AJ58" i="8" s="1"/>
  <c r="AD58" i="8"/>
  <c r="AA58" i="8"/>
  <c r="Z58" i="8"/>
  <c r="I58" i="8"/>
  <c r="E58" i="8" s="1"/>
  <c r="F58" i="8" s="1"/>
  <c r="AR57" i="8"/>
  <c r="AS57" i="8" s="1"/>
  <c r="AL57" i="8"/>
  <c r="AI57" i="8"/>
  <c r="AG57" i="8"/>
  <c r="AD57" i="8"/>
  <c r="AA57" i="8"/>
  <c r="Z57" i="8"/>
  <c r="O57" i="8"/>
  <c r="O58" i="8" s="1"/>
  <c r="Q58" i="8" s="1"/>
  <c r="J57" i="8"/>
  <c r="E57" i="8"/>
  <c r="F57" i="8" s="1"/>
  <c r="AV56" i="8"/>
  <c r="AR56" i="8"/>
  <c r="AS56" i="8" s="1"/>
  <c r="AN56" i="8"/>
  <c r="AN57" i="8" s="1"/>
  <c r="AL56" i="8"/>
  <c r="AI56" i="8"/>
  <c r="AG56" i="8"/>
  <c r="AD56" i="8"/>
  <c r="AA56" i="8"/>
  <c r="Z56" i="8"/>
  <c r="Q56" i="8"/>
  <c r="N56" i="8"/>
  <c r="P56" i="8" s="1"/>
  <c r="J56" i="8"/>
  <c r="E56" i="8"/>
  <c r="F56" i="8" s="1"/>
  <c r="AN55" i="8"/>
  <c r="AL55" i="8"/>
  <c r="AI55" i="8"/>
  <c r="AG55" i="8"/>
  <c r="AD55" i="8"/>
  <c r="AJ55" i="8" s="1"/>
  <c r="AA55" i="8"/>
  <c r="Z55" i="8"/>
  <c r="I55" i="8"/>
  <c r="J55" i="8" s="1"/>
  <c r="AR54" i="8"/>
  <c r="AS54" i="8" s="1"/>
  <c r="AL54" i="8"/>
  <c r="AI54" i="8"/>
  <c r="AG54" i="8"/>
  <c r="AD54" i="8"/>
  <c r="AA54" i="8"/>
  <c r="Z54" i="8"/>
  <c r="O54" i="8"/>
  <c r="Q54" i="8" s="1"/>
  <c r="J54" i="8"/>
  <c r="E54" i="8"/>
  <c r="F54" i="8" s="1"/>
  <c r="AV53" i="8"/>
  <c r="AR53" i="8"/>
  <c r="AS53" i="8" s="1"/>
  <c r="AN53" i="8"/>
  <c r="AN54" i="8" s="1"/>
  <c r="AL53" i="8"/>
  <c r="AI53" i="8"/>
  <c r="AG53" i="8"/>
  <c r="AD53" i="8"/>
  <c r="AA53" i="8"/>
  <c r="Z53" i="8"/>
  <c r="Q53" i="8"/>
  <c r="N53" i="8"/>
  <c r="P53" i="8" s="1"/>
  <c r="J53" i="8"/>
  <c r="E53" i="8"/>
  <c r="F53" i="8" s="1"/>
  <c r="AN52" i="8"/>
  <c r="AL52" i="8"/>
  <c r="AI52" i="8"/>
  <c r="AG52" i="8"/>
  <c r="AD52" i="8"/>
  <c r="AA52" i="8"/>
  <c r="Z52" i="8"/>
  <c r="I52" i="8"/>
  <c r="E52" i="8" s="1"/>
  <c r="F52" i="8" s="1"/>
  <c r="AR51" i="8"/>
  <c r="AR52" i="8" s="1"/>
  <c r="AS52" i="8" s="1"/>
  <c r="AL51" i="8"/>
  <c r="AI51" i="8"/>
  <c r="AG51" i="8"/>
  <c r="AD51" i="8"/>
  <c r="AA51" i="8"/>
  <c r="Z51" i="8"/>
  <c r="O51" i="8"/>
  <c r="O52" i="8" s="1"/>
  <c r="Q52" i="8" s="1"/>
  <c r="J51" i="8"/>
  <c r="F51" i="8"/>
  <c r="E51" i="8"/>
  <c r="AV50" i="8"/>
  <c r="AR50" i="8"/>
  <c r="AS50" i="8" s="1"/>
  <c r="AN50" i="8"/>
  <c r="AN51" i="8" s="1"/>
  <c r="AL50" i="8"/>
  <c r="AI50" i="8"/>
  <c r="AG50" i="8"/>
  <c r="AD50" i="8"/>
  <c r="AA50" i="8"/>
  <c r="Z50" i="8"/>
  <c r="Q50" i="8"/>
  <c r="N50" i="8"/>
  <c r="N51" i="8" s="1"/>
  <c r="N52" i="8" s="1"/>
  <c r="P52" i="8" s="1"/>
  <c r="J50" i="8"/>
  <c r="E50" i="8"/>
  <c r="F50" i="8" s="1"/>
  <c r="AN49" i="8"/>
  <c r="AL49" i="8"/>
  <c r="AI49" i="8"/>
  <c r="AG49" i="8"/>
  <c r="AD49" i="8"/>
  <c r="AA49" i="8"/>
  <c r="Z49" i="8"/>
  <c r="I49" i="8"/>
  <c r="J49" i="8" s="1"/>
  <c r="AR48" i="8"/>
  <c r="AS48" i="8" s="1"/>
  <c r="AL48" i="8"/>
  <c r="AI48" i="8"/>
  <c r="AG48" i="8"/>
  <c r="AD48" i="8"/>
  <c r="AA48" i="8"/>
  <c r="Z48" i="8"/>
  <c r="O48" i="8"/>
  <c r="O49" i="8" s="1"/>
  <c r="Q49" i="8" s="1"/>
  <c r="J48" i="8"/>
  <c r="E48" i="8"/>
  <c r="F48" i="8" s="1"/>
  <c r="AV47" i="8"/>
  <c r="AR47" i="8"/>
  <c r="AS47" i="8" s="1"/>
  <c r="AN47" i="8"/>
  <c r="AN48" i="8" s="1"/>
  <c r="AL47" i="8"/>
  <c r="AI47" i="8"/>
  <c r="AG47" i="8"/>
  <c r="AD47" i="8"/>
  <c r="AA47" i="8"/>
  <c r="Z47" i="8"/>
  <c r="Q47" i="8"/>
  <c r="N47" i="8"/>
  <c r="N48" i="8" s="1"/>
  <c r="J47" i="8"/>
  <c r="E47" i="8"/>
  <c r="F47" i="8" s="1"/>
  <c r="AN46" i="8"/>
  <c r="AL46" i="8"/>
  <c r="AI46" i="8"/>
  <c r="AG46" i="8"/>
  <c r="AD46" i="8"/>
  <c r="AA46" i="8"/>
  <c r="Z46" i="8"/>
  <c r="I46" i="8"/>
  <c r="E46" i="8" s="1"/>
  <c r="F46" i="8" s="1"/>
  <c r="AR45" i="8"/>
  <c r="AR46" i="8" s="1"/>
  <c r="AS46" i="8" s="1"/>
  <c r="AL45" i="8"/>
  <c r="AI45" i="8"/>
  <c r="AG45" i="8"/>
  <c r="AD45" i="8"/>
  <c r="AJ45" i="8" s="1"/>
  <c r="AA45" i="8"/>
  <c r="Z45" i="8"/>
  <c r="O45" i="8"/>
  <c r="O46" i="8" s="1"/>
  <c r="Q46" i="8" s="1"/>
  <c r="J45" i="8"/>
  <c r="E45" i="8"/>
  <c r="F45" i="8" s="1"/>
  <c r="BH44" i="8"/>
  <c r="AV44" i="8"/>
  <c r="AR44" i="8"/>
  <c r="AN44" i="8"/>
  <c r="AL44" i="8"/>
  <c r="AI44" i="8"/>
  <c r="AG44" i="8"/>
  <c r="AD44" i="8"/>
  <c r="AA44" i="8"/>
  <c r="Z44" i="8"/>
  <c r="Q44" i="8"/>
  <c r="N44" i="8"/>
  <c r="P44" i="8" s="1"/>
  <c r="J44" i="8"/>
  <c r="E44" i="8"/>
  <c r="F44" i="8" s="1"/>
  <c r="AF43" i="8"/>
  <c r="AF25" i="8" s="1"/>
  <c r="AC43" i="8"/>
  <c r="AL43" i="8" s="1"/>
  <c r="AA43" i="8"/>
  <c r="Z43" i="8"/>
  <c r="AO42" i="8"/>
  <c r="AO24" i="8" s="1"/>
  <c r="AF42" i="8"/>
  <c r="AF24" i="8" s="1"/>
  <c r="AC42" i="8"/>
  <c r="AD42" i="8" s="1"/>
  <c r="AA42" i="8"/>
  <c r="Z42" i="8"/>
  <c r="AF41" i="8"/>
  <c r="AF23" i="8" s="1"/>
  <c r="AC41" i="8"/>
  <c r="AL41" i="8" s="1"/>
  <c r="AA41" i="8"/>
  <c r="Z41" i="8"/>
  <c r="S41" i="8"/>
  <c r="O41" i="8"/>
  <c r="O42" i="8" s="1"/>
  <c r="N41" i="8"/>
  <c r="N42" i="8" s="1"/>
  <c r="I41" i="8"/>
  <c r="J41" i="8" s="1"/>
  <c r="J23" i="8" s="1"/>
  <c r="AL40" i="8"/>
  <c r="AI40" i="8"/>
  <c r="AG40" i="8"/>
  <c r="AD40" i="8"/>
  <c r="AA40" i="8"/>
  <c r="Z40" i="8"/>
  <c r="AR39" i="8"/>
  <c r="AS39" i="8" s="1"/>
  <c r="AL39" i="8"/>
  <c r="AI39" i="8"/>
  <c r="AG39" i="8"/>
  <c r="AD39" i="8"/>
  <c r="AA39" i="8"/>
  <c r="Z39" i="8"/>
  <c r="O39" i="8"/>
  <c r="Q39" i="8" s="1"/>
  <c r="AS38" i="8"/>
  <c r="AL38" i="8"/>
  <c r="AI38" i="8"/>
  <c r="AG38" i="8"/>
  <c r="AD38" i="8"/>
  <c r="AJ38" i="8" s="1"/>
  <c r="AA38" i="8"/>
  <c r="Z38" i="8"/>
  <c r="Q38" i="8"/>
  <c r="N38" i="8"/>
  <c r="N39" i="8" s="1"/>
  <c r="AL37" i="8"/>
  <c r="AI37" i="8"/>
  <c r="AG37" i="8"/>
  <c r="AD37" i="8"/>
  <c r="AA37" i="8"/>
  <c r="Z37" i="8"/>
  <c r="AR36" i="8"/>
  <c r="AR37" i="8" s="1"/>
  <c r="AS37" i="8" s="1"/>
  <c r="AL36" i="8"/>
  <c r="AI36" i="8"/>
  <c r="AG36" i="8"/>
  <c r="AD36" i="8"/>
  <c r="AA36" i="8"/>
  <c r="Z36" i="8"/>
  <c r="O36" i="8"/>
  <c r="O37" i="8" s="1"/>
  <c r="Q37" i="8" s="1"/>
  <c r="AS35" i="8"/>
  <c r="AL35" i="8"/>
  <c r="AI35" i="8"/>
  <c r="AG35" i="8"/>
  <c r="AD35" i="8"/>
  <c r="AA35" i="8"/>
  <c r="Z35" i="8"/>
  <c r="Q35" i="8"/>
  <c r="N35" i="8"/>
  <c r="N36" i="8" s="1"/>
  <c r="AL34" i="8"/>
  <c r="AI34" i="8"/>
  <c r="AG34" i="8"/>
  <c r="AD34" i="8"/>
  <c r="AA34" i="8"/>
  <c r="Z34" i="8"/>
  <c r="AR33" i="8"/>
  <c r="AR34" i="8" s="1"/>
  <c r="AS34" i="8" s="1"/>
  <c r="AL33" i="8"/>
  <c r="AI33" i="8"/>
  <c r="AG33" i="8"/>
  <c r="AD33" i="8"/>
  <c r="AA33" i="8"/>
  <c r="Z33" i="8"/>
  <c r="O33" i="8"/>
  <c r="O34" i="8" s="1"/>
  <c r="Q34" i="8" s="1"/>
  <c r="AS32" i="8"/>
  <c r="AL32" i="8"/>
  <c r="AI32" i="8"/>
  <c r="AG32" i="8"/>
  <c r="AD32" i="8"/>
  <c r="AJ32" i="8" s="1"/>
  <c r="AA32" i="8"/>
  <c r="Z32" i="8"/>
  <c r="Q32" i="8"/>
  <c r="N32" i="8"/>
  <c r="N33" i="8" s="1"/>
  <c r="N34" i="8" s="1"/>
  <c r="P34" i="8" s="1"/>
  <c r="AL31" i="8"/>
  <c r="AI31" i="8"/>
  <c r="AG31" i="8"/>
  <c r="AD31" i="8"/>
  <c r="AJ31" i="8" s="1"/>
  <c r="AA31" i="8"/>
  <c r="Z31" i="8"/>
  <c r="AR30" i="8"/>
  <c r="AS30" i="8" s="1"/>
  <c r="AL30" i="8"/>
  <c r="AI30" i="8"/>
  <c r="AG30" i="8"/>
  <c r="AD30" i="8"/>
  <c r="AA30" i="8"/>
  <c r="Z30" i="8"/>
  <c r="O30" i="8"/>
  <c r="O31" i="8" s="1"/>
  <c r="Q31" i="8" s="1"/>
  <c r="AS29" i="8"/>
  <c r="AL29" i="8"/>
  <c r="AI29" i="8"/>
  <c r="AG29" i="8"/>
  <c r="AJ29" i="8" s="1"/>
  <c r="AD29" i="8"/>
  <c r="AA29" i="8"/>
  <c r="Z29" i="8"/>
  <c r="Q29" i="8"/>
  <c r="N29" i="8"/>
  <c r="N30" i="8" s="1"/>
  <c r="AG28" i="8"/>
  <c r="AC28" i="8"/>
  <c r="AA28" i="8"/>
  <c r="Z28" i="8"/>
  <c r="I28" i="8"/>
  <c r="E28" i="8" s="1"/>
  <c r="F28" i="8" s="1"/>
  <c r="AR27" i="8"/>
  <c r="AS27" i="8" s="1"/>
  <c r="AL27" i="8"/>
  <c r="AI27" i="8"/>
  <c r="AG27" i="8"/>
  <c r="AD27" i="8"/>
  <c r="AA27" i="8"/>
  <c r="Z27" i="8"/>
  <c r="O27" i="8"/>
  <c r="Q27" i="8" s="1"/>
  <c r="J27" i="8"/>
  <c r="E27" i="8"/>
  <c r="F27" i="8" s="1"/>
  <c r="BH26" i="8"/>
  <c r="AR26" i="8"/>
  <c r="AS26" i="8" s="1"/>
  <c r="AL26" i="8"/>
  <c r="AI26" i="8"/>
  <c r="AG26" i="8"/>
  <c r="AJ26" i="8" s="1"/>
  <c r="AD26" i="8"/>
  <c r="AA26" i="8"/>
  <c r="Z26" i="8"/>
  <c r="Q26" i="8"/>
  <c r="N26" i="8"/>
  <c r="P26" i="8" s="1"/>
  <c r="J26" i="8"/>
  <c r="E26" i="8"/>
  <c r="F26" i="8" s="1"/>
  <c r="BM25" i="8"/>
  <c r="BM24" i="8" s="1"/>
  <c r="BL25" i="8"/>
  <c r="BL24" i="8" s="1"/>
  <c r="BK25" i="8"/>
  <c r="BK24" i="8" s="1"/>
  <c r="BJ25" i="8"/>
  <c r="BJ24" i="8" s="1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O25" i="8"/>
  <c r="AM25" i="8"/>
  <c r="X25" i="8"/>
  <c r="W25" i="8"/>
  <c r="U25" i="8"/>
  <c r="T25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M24" i="8"/>
  <c r="AC24" i="8"/>
  <c r="AL24" i="8" s="1"/>
  <c r="X24" i="8"/>
  <c r="W24" i="8"/>
  <c r="U24" i="8"/>
  <c r="T24" i="8"/>
  <c r="BM23" i="8"/>
  <c r="BL23" i="8"/>
  <c r="BK23" i="8"/>
  <c r="BJ23" i="8"/>
  <c r="BG23" i="8"/>
  <c r="BF23" i="8"/>
  <c r="BE23" i="8"/>
  <c r="BD23" i="8"/>
  <c r="BC23" i="8"/>
  <c r="BB23" i="8"/>
  <c r="BA23" i="8"/>
  <c r="AZ23" i="8"/>
  <c r="AY23" i="8"/>
  <c r="AX23" i="8"/>
  <c r="AW23" i="8"/>
  <c r="AU23" i="8"/>
  <c r="AT23" i="8"/>
  <c r="AO23" i="8"/>
  <c r="AM23" i="8"/>
  <c r="Z23" i="8"/>
  <c r="X23" i="8"/>
  <c r="W23" i="8"/>
  <c r="U23" i="8"/>
  <c r="T23" i="8"/>
  <c r="AR22" i="8"/>
  <c r="AS22" i="8" s="1"/>
  <c r="AS19" i="8" s="1"/>
  <c r="AL22" i="8"/>
  <c r="AJ22" i="8"/>
  <c r="AJ19" i="8" s="1"/>
  <c r="AI22" i="8"/>
  <c r="AI19" i="8" s="1"/>
  <c r="AG22" i="8"/>
  <c r="AG19" i="8" s="1"/>
  <c r="AD22" i="8"/>
  <c r="J22" i="8"/>
  <c r="J19" i="8" s="1"/>
  <c r="E22" i="8"/>
  <c r="F22" i="8" s="1"/>
  <c r="F19" i="8" s="1"/>
  <c r="AS21" i="8"/>
  <c r="AS18" i="8" s="1"/>
  <c r="AL21" i="8"/>
  <c r="AI21" i="8"/>
  <c r="AI18" i="8" s="1"/>
  <c r="AG21" i="8"/>
  <c r="AD21" i="8"/>
  <c r="AD18" i="8" s="1"/>
  <c r="O21" i="8"/>
  <c r="O22" i="8" s="1"/>
  <c r="J21" i="8"/>
  <c r="J18" i="8" s="1"/>
  <c r="E21" i="8"/>
  <c r="F21" i="8" s="1"/>
  <c r="F18" i="8" s="1"/>
  <c r="AS20" i="8"/>
  <c r="AS17" i="8" s="1"/>
  <c r="AL20" i="8"/>
  <c r="AI20" i="8"/>
  <c r="AI17" i="8" s="1"/>
  <c r="AG20" i="8"/>
  <c r="AJ20" i="8" s="1"/>
  <c r="AJ17" i="8" s="1"/>
  <c r="AD20" i="8"/>
  <c r="Q20" i="8"/>
  <c r="Q17" i="8" s="1"/>
  <c r="N20" i="8"/>
  <c r="N21" i="8" s="1"/>
  <c r="J20" i="8"/>
  <c r="J17" i="8" s="1"/>
  <c r="E20" i="8"/>
  <c r="F20" i="8" s="1"/>
  <c r="F17" i="8" s="1"/>
  <c r="BM19" i="8"/>
  <c r="BL19" i="8"/>
  <c r="BK19" i="8"/>
  <c r="BJ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O19" i="8"/>
  <c r="AN19" i="8"/>
  <c r="AM19" i="8"/>
  <c r="AF19" i="8"/>
  <c r="AD19" i="8"/>
  <c r="AC19" i="8"/>
  <c r="AL19" i="8" s="1"/>
  <c r="AA19" i="8"/>
  <c r="Z19" i="8"/>
  <c r="X19" i="8"/>
  <c r="W19" i="8"/>
  <c r="V19" i="8"/>
  <c r="U19" i="8"/>
  <c r="T19" i="8"/>
  <c r="I19" i="8"/>
  <c r="BM18" i="8"/>
  <c r="BL18" i="8"/>
  <c r="BK18" i="8"/>
  <c r="BJ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R18" i="8"/>
  <c r="AO18" i="8"/>
  <c r="AN18" i="8"/>
  <c r="AM18" i="8"/>
  <c r="AF18" i="8"/>
  <c r="AC18" i="8"/>
  <c r="AL18" i="8" s="1"/>
  <c r="AA18" i="8"/>
  <c r="Z18" i="8"/>
  <c r="X18" i="8"/>
  <c r="W18" i="8"/>
  <c r="V18" i="8"/>
  <c r="U18" i="8"/>
  <c r="T18" i="8"/>
  <c r="O18" i="8"/>
  <c r="I18" i="8"/>
  <c r="BM17" i="8"/>
  <c r="BL17" i="8"/>
  <c r="BK17" i="8"/>
  <c r="BJ17" i="8"/>
  <c r="BJ13" i="8" s="1"/>
  <c r="BJ9" i="8" s="1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R17" i="8"/>
  <c r="AO17" i="8"/>
  <c r="AN17" i="8"/>
  <c r="AM17" i="8"/>
  <c r="AG17" i="8"/>
  <c r="AF17" i="8"/>
  <c r="AD17" i="8"/>
  <c r="AC17" i="8"/>
  <c r="AL17" i="8" s="1"/>
  <c r="AB17" i="8"/>
  <c r="AA17" i="8"/>
  <c r="Z17" i="8"/>
  <c r="Y17" i="8"/>
  <c r="X17" i="8"/>
  <c r="W17" i="8"/>
  <c r="V17" i="8"/>
  <c r="U17" i="8"/>
  <c r="T17" i="8"/>
  <c r="S17" i="8"/>
  <c r="O17" i="8"/>
  <c r="I17" i="8"/>
  <c r="BM16" i="8"/>
  <c r="BM12" i="8" s="1"/>
  <c r="BK16" i="8"/>
  <c r="BK12" i="8" s="1"/>
  <c r="BJ16" i="8"/>
  <c r="BJ12" i="8" s="1"/>
  <c r="BF16" i="8"/>
  <c r="BF12" i="8" s="1"/>
  <c r="BD16" i="8"/>
  <c r="BD12" i="8" s="1"/>
  <c r="BB16" i="8"/>
  <c r="BB12" i="8" s="1"/>
  <c r="BA16" i="8"/>
  <c r="BA12" i="8" s="1"/>
  <c r="AX16" i="8"/>
  <c r="AX12" i="8" s="1"/>
  <c r="AV16" i="8"/>
  <c r="AV12" i="8" s="1"/>
  <c r="AL2" i="8"/>
  <c r="AC380" i="6"/>
  <c r="AC378" i="6" s="1"/>
  <c r="AL378" i="6" s="1"/>
  <c r="AD381" i="6"/>
  <c r="AD288" i="6"/>
  <c r="AD289" i="6" s="1"/>
  <c r="AD490" i="6"/>
  <c r="AE489" i="6"/>
  <c r="AE491" i="6" s="1"/>
  <c r="AR486" i="6"/>
  <c r="AS486" i="6" s="1"/>
  <c r="AS484" i="6" s="1"/>
  <c r="AL486" i="6"/>
  <c r="AI486" i="6"/>
  <c r="AG486" i="6"/>
  <c r="AD486" i="6"/>
  <c r="AD484" i="6" s="1"/>
  <c r="AD466" i="6" s="1"/>
  <c r="AA486" i="6"/>
  <c r="AA484" i="6" s="1"/>
  <c r="Z486" i="6"/>
  <c r="Z484" i="6" s="1"/>
  <c r="X486" i="6"/>
  <c r="U486" i="6"/>
  <c r="U484" i="6" s="1"/>
  <c r="Q486" i="6"/>
  <c r="N486" i="6"/>
  <c r="N484" i="6" s="1"/>
  <c r="I486" i="6"/>
  <c r="J486" i="6" s="1"/>
  <c r="J484" i="6" s="1"/>
  <c r="J466" i="6" s="1"/>
  <c r="F486" i="6"/>
  <c r="E486" i="6"/>
  <c r="BH485" i="6"/>
  <c r="AS485" i="6"/>
  <c r="AS483" i="6" s="1"/>
  <c r="AL485" i="6"/>
  <c r="AI485" i="6"/>
  <c r="AI483" i="6" s="1"/>
  <c r="AG485" i="6"/>
  <c r="AD485" i="6"/>
  <c r="AD483" i="6" s="1"/>
  <c r="AD464" i="6" s="1"/>
  <c r="AA485" i="6"/>
  <c r="AA483" i="6" s="1"/>
  <c r="Z485" i="6"/>
  <c r="Z483" i="6" s="1"/>
  <c r="X485" i="6"/>
  <c r="U485" i="6"/>
  <c r="Q485" i="6"/>
  <c r="Q483" i="6" s="1"/>
  <c r="N485" i="6"/>
  <c r="J485" i="6"/>
  <c r="J483" i="6" s="1"/>
  <c r="F485" i="6"/>
  <c r="F483" i="6" s="1"/>
  <c r="F464" i="6" s="1"/>
  <c r="BM484" i="6"/>
  <c r="BL484" i="6"/>
  <c r="BK484" i="6"/>
  <c r="BJ484" i="6"/>
  <c r="BH484" i="6"/>
  <c r="BG484" i="6"/>
  <c r="BG466" i="6" s="1"/>
  <c r="BF484" i="6"/>
  <c r="BE484" i="6"/>
  <c r="BD484" i="6"/>
  <c r="BC484" i="6"/>
  <c r="BB484" i="6"/>
  <c r="BA484" i="6"/>
  <c r="AZ484" i="6"/>
  <c r="AY484" i="6"/>
  <c r="AY466" i="6" s="1"/>
  <c r="AX484" i="6"/>
  <c r="AX465" i="6" s="1"/>
  <c r="AW484" i="6"/>
  <c r="AV484" i="6"/>
  <c r="AU484" i="6"/>
  <c r="AT484" i="6"/>
  <c r="AO484" i="6"/>
  <c r="AN484" i="6"/>
  <c r="AM484" i="6"/>
  <c r="AK484" i="6"/>
  <c r="AI484" i="6"/>
  <c r="AH484" i="6"/>
  <c r="AG484" i="6"/>
  <c r="AF484" i="6"/>
  <c r="AC484" i="6"/>
  <c r="X484" i="6"/>
  <c r="X466" i="6" s="1"/>
  <c r="W484" i="6"/>
  <c r="T484" i="6"/>
  <c r="Q484" i="6"/>
  <c r="P484" i="6"/>
  <c r="F484" i="6"/>
  <c r="F465" i="6" s="1"/>
  <c r="E484" i="6"/>
  <c r="E465" i="6" s="1"/>
  <c r="BM483" i="6"/>
  <c r="BL483" i="6"/>
  <c r="BK483" i="6"/>
  <c r="BJ483" i="6"/>
  <c r="BH483" i="6"/>
  <c r="BG483" i="6"/>
  <c r="BF483" i="6"/>
  <c r="BE483" i="6"/>
  <c r="BE464" i="6" s="1"/>
  <c r="BD483" i="6"/>
  <c r="BC483" i="6"/>
  <c r="BB483" i="6"/>
  <c r="BA483" i="6"/>
  <c r="AZ483" i="6"/>
  <c r="AY483" i="6"/>
  <c r="AX483" i="6"/>
  <c r="AW483" i="6"/>
  <c r="AV483" i="6"/>
  <c r="AU483" i="6"/>
  <c r="AT483" i="6"/>
  <c r="AR483" i="6"/>
  <c r="AO483" i="6"/>
  <c r="AN483" i="6"/>
  <c r="AM483" i="6"/>
  <c r="AK483" i="6"/>
  <c r="AH483" i="6"/>
  <c r="AF483" i="6"/>
  <c r="AC483" i="6"/>
  <c r="AL483" i="6" s="1"/>
  <c r="X483" i="6"/>
  <c r="W483" i="6"/>
  <c r="U483" i="6"/>
  <c r="T483" i="6"/>
  <c r="P483" i="6"/>
  <c r="I483" i="6"/>
  <c r="E483" i="6"/>
  <c r="AL482" i="6"/>
  <c r="AI482" i="6"/>
  <c r="AG482" i="6"/>
  <c r="AJ482" i="6" s="1"/>
  <c r="Z482" i="6"/>
  <c r="X482" i="6"/>
  <c r="U482" i="6"/>
  <c r="AA482" i="6" s="1"/>
  <c r="P482" i="6"/>
  <c r="Q482" i="6" s="1"/>
  <c r="N482" i="6"/>
  <c r="O482" i="6" s="1"/>
  <c r="AR481" i="6"/>
  <c r="AS481" i="6" s="1"/>
  <c r="AL481" i="6"/>
  <c r="AJ481" i="6"/>
  <c r="AI481" i="6"/>
  <c r="AG481" i="6"/>
  <c r="Z481" i="6"/>
  <c r="X481" i="6"/>
  <c r="U481" i="6"/>
  <c r="AA481" i="6" s="1"/>
  <c r="Q481" i="6"/>
  <c r="N481" i="6"/>
  <c r="O481" i="6" s="1"/>
  <c r="AL480" i="6"/>
  <c r="AI480" i="6"/>
  <c r="AG480" i="6"/>
  <c r="AJ480" i="6" s="1"/>
  <c r="AA480" i="6"/>
  <c r="Z480" i="6"/>
  <c r="X480" i="6"/>
  <c r="U480" i="6"/>
  <c r="P480" i="6"/>
  <c r="AL479" i="6"/>
  <c r="AI479" i="6"/>
  <c r="AG479" i="6"/>
  <c r="AJ479" i="6" s="1"/>
  <c r="AA479" i="6"/>
  <c r="Z479" i="6"/>
  <c r="AR479" i="6" s="1"/>
  <c r="AS479" i="6" s="1"/>
  <c r="X479" i="6"/>
  <c r="U479" i="6"/>
  <c r="Q479" i="6"/>
  <c r="N479" i="6"/>
  <c r="O479" i="6" s="1"/>
  <c r="AL478" i="6"/>
  <c r="AJ478" i="6"/>
  <c r="AI478" i="6"/>
  <c r="AG478" i="6"/>
  <c r="Z478" i="6"/>
  <c r="X478" i="6"/>
  <c r="U478" i="6"/>
  <c r="P478" i="6"/>
  <c r="N478" i="6" s="1"/>
  <c r="O478" i="6" s="1"/>
  <c r="AS477" i="6"/>
  <c r="AL477" i="6"/>
  <c r="AI477" i="6"/>
  <c r="BH477" i="6" s="1"/>
  <c r="AG477" i="6"/>
  <c r="AJ477" i="6" s="1"/>
  <c r="AD477" i="6"/>
  <c r="Z477" i="6"/>
  <c r="U477" i="6"/>
  <c r="AA477" i="6" s="1"/>
  <c r="Q477" i="6"/>
  <c r="O477" i="6"/>
  <c r="N477" i="6"/>
  <c r="AL476" i="6"/>
  <c r="AI476" i="6"/>
  <c r="AG476" i="6"/>
  <c r="AJ476" i="6" s="1"/>
  <c r="Z476" i="6"/>
  <c r="AR476" i="6" s="1"/>
  <c r="AS476" i="6" s="1"/>
  <c r="X476" i="6"/>
  <c r="U476" i="6"/>
  <c r="AA476" i="6" s="1"/>
  <c r="P476" i="6"/>
  <c r="Q476" i="6" s="1"/>
  <c r="N476" i="6"/>
  <c r="O476" i="6" s="1"/>
  <c r="AS475" i="6"/>
  <c r="AL475" i="6"/>
  <c r="AI475" i="6"/>
  <c r="BH475" i="6" s="1"/>
  <c r="AG475" i="6"/>
  <c r="AD475" i="6"/>
  <c r="Z475" i="6"/>
  <c r="X475" i="6"/>
  <c r="U475" i="6"/>
  <c r="AA475" i="6" s="1"/>
  <c r="Q475" i="6"/>
  <c r="N475" i="6"/>
  <c r="O475" i="6" s="1"/>
  <c r="AS474" i="6"/>
  <c r="AL474" i="6"/>
  <c r="AI474" i="6"/>
  <c r="AG474" i="6"/>
  <c r="AJ474" i="6" s="1"/>
  <c r="AD474" i="6"/>
  <c r="Z474" i="6"/>
  <c r="X474" i="6"/>
  <c r="U474" i="6"/>
  <c r="P474" i="6"/>
  <c r="AL473" i="6"/>
  <c r="AJ473" i="6"/>
  <c r="AI473" i="6"/>
  <c r="Z473" i="6"/>
  <c r="AR473" i="6" s="1"/>
  <c r="AS473" i="6" s="1"/>
  <c r="X473" i="6"/>
  <c r="U473" i="6"/>
  <c r="AA473" i="6" s="1"/>
  <c r="Q473" i="6"/>
  <c r="N473" i="6"/>
  <c r="O473" i="6" s="1"/>
  <c r="BM468" i="6"/>
  <c r="BM465" i="6" s="1"/>
  <c r="BL468" i="6"/>
  <c r="BK468" i="6"/>
  <c r="BK465" i="6" s="1"/>
  <c r="BJ468" i="6"/>
  <c r="BH468" i="6"/>
  <c r="BH465" i="6" s="1"/>
  <c r="BG468" i="6"/>
  <c r="BG465" i="6" s="1"/>
  <c r="BF468" i="6"/>
  <c r="BE468" i="6"/>
  <c r="BE466" i="6" s="1"/>
  <c r="BD468" i="6"/>
  <c r="BD465" i="6" s="1"/>
  <c r="BC468" i="6"/>
  <c r="BB468" i="6"/>
  <c r="BB465" i="6" s="1"/>
  <c r="BA468" i="6"/>
  <c r="AZ468" i="6"/>
  <c r="AY468" i="6"/>
  <c r="AX468" i="6"/>
  <c r="AW468" i="6"/>
  <c r="AW466" i="6" s="1"/>
  <c r="AV468" i="6"/>
  <c r="AV465" i="6" s="1"/>
  <c r="AU468" i="6"/>
  <c r="AT468" i="6"/>
  <c r="AT465" i="6" s="1"/>
  <c r="AS468" i="6"/>
  <c r="AR468" i="6"/>
  <c r="AO468" i="6"/>
  <c r="AN468" i="6"/>
  <c r="AM468" i="6"/>
  <c r="AM466" i="6" s="1"/>
  <c r="AL468" i="6"/>
  <c r="AJ468" i="6"/>
  <c r="AI468" i="6"/>
  <c r="AG468" i="6"/>
  <c r="AF468" i="6"/>
  <c r="AF465" i="6" s="1"/>
  <c r="AD468" i="6"/>
  <c r="AD465" i="6" s="1"/>
  <c r="AC468" i="6"/>
  <c r="AA468" i="6"/>
  <c r="AA465" i="6" s="1"/>
  <c r="Z468" i="6"/>
  <c r="X468" i="6"/>
  <c r="W468" i="6"/>
  <c r="U468" i="6"/>
  <c r="U466" i="6" s="1"/>
  <c r="T468" i="6"/>
  <c r="T466" i="6" s="1"/>
  <c r="R468" i="6"/>
  <c r="Q468" i="6"/>
  <c r="Q466" i="6" s="1"/>
  <c r="P468" i="6"/>
  <c r="P466" i="6" s="1"/>
  <c r="O468" i="6"/>
  <c r="N468" i="6"/>
  <c r="J468" i="6"/>
  <c r="I468" i="6"/>
  <c r="H468" i="6"/>
  <c r="F468" i="6"/>
  <c r="F466" i="6" s="1"/>
  <c r="E468" i="6"/>
  <c r="BM467" i="6"/>
  <c r="BL467" i="6"/>
  <c r="BK467" i="6"/>
  <c r="BK464" i="6" s="1"/>
  <c r="BJ467" i="6"/>
  <c r="BJ464" i="6" s="1"/>
  <c r="BH467" i="6"/>
  <c r="BG467" i="6"/>
  <c r="BF467" i="6"/>
  <c r="BF464" i="6" s="1"/>
  <c r="BE467" i="6"/>
  <c r="BD467" i="6"/>
  <c r="BD464" i="6" s="1"/>
  <c r="BC467" i="6"/>
  <c r="BC464" i="6" s="1"/>
  <c r="BB467" i="6"/>
  <c r="BB464" i="6" s="1"/>
  <c r="BA467" i="6"/>
  <c r="BA464" i="6" s="1"/>
  <c r="AZ467" i="6"/>
  <c r="AY467" i="6"/>
  <c r="AX467" i="6"/>
  <c r="AW467" i="6"/>
  <c r="AV467" i="6"/>
  <c r="AV464" i="6" s="1"/>
  <c r="AU467" i="6"/>
  <c r="AU464" i="6" s="1"/>
  <c r="AT467" i="6"/>
  <c r="AT464" i="6" s="1"/>
  <c r="AS467" i="6"/>
  <c r="AR467" i="6"/>
  <c r="AO467" i="6"/>
  <c r="AO464" i="6" s="1"/>
  <c r="AN467" i="6"/>
  <c r="AN464" i="6" s="1"/>
  <c r="AM467" i="6"/>
  <c r="AL467" i="6"/>
  <c r="AJ467" i="6"/>
  <c r="AI467" i="6"/>
  <c r="AG467" i="6"/>
  <c r="AF467" i="6"/>
  <c r="AD467" i="6"/>
  <c r="AC467" i="6"/>
  <c r="AC464" i="6" s="1"/>
  <c r="AL464" i="6" s="1"/>
  <c r="AA467" i="6"/>
  <c r="Z467" i="6"/>
  <c r="Z464" i="6" s="1"/>
  <c r="X467" i="6"/>
  <c r="W467" i="6"/>
  <c r="U467" i="6"/>
  <c r="T467" i="6"/>
  <c r="T464" i="6" s="1"/>
  <c r="R467" i="6"/>
  <c r="Q467" i="6"/>
  <c r="P467" i="6"/>
  <c r="O467" i="6"/>
  <c r="N467" i="6"/>
  <c r="J467" i="6"/>
  <c r="I467" i="6"/>
  <c r="H467" i="6"/>
  <c r="F467" i="6"/>
  <c r="E467" i="6"/>
  <c r="BM466" i="6"/>
  <c r="BL466" i="6"/>
  <c r="BK466" i="6"/>
  <c r="BC466" i="6"/>
  <c r="BB466" i="6"/>
  <c r="AV466" i="6"/>
  <c r="AU466" i="6"/>
  <c r="AT466" i="6"/>
  <c r="AI466" i="6"/>
  <c r="W466" i="6"/>
  <c r="AW465" i="6"/>
  <c r="U465" i="6"/>
  <c r="T465" i="6"/>
  <c r="BM464" i="6"/>
  <c r="AY464" i="6"/>
  <c r="AX464" i="6"/>
  <c r="AA464" i="6"/>
  <c r="P464" i="6"/>
  <c r="E464" i="6"/>
  <c r="BS430" i="6"/>
  <c r="BT430" i="6" s="1"/>
  <c r="AS404" i="6"/>
  <c r="AL404" i="6"/>
  <c r="X404" i="6"/>
  <c r="AA404" i="6" s="1"/>
  <c r="W404" i="6"/>
  <c r="Z404" i="6" s="1"/>
  <c r="AS403" i="6"/>
  <c r="AL403" i="6"/>
  <c r="AG403" i="6"/>
  <c r="AG401" i="6" s="1"/>
  <c r="AD403" i="6"/>
  <c r="AD404" i="6" s="1"/>
  <c r="Z403" i="6"/>
  <c r="X403" i="6"/>
  <c r="O403" i="6"/>
  <c r="O401" i="6" s="1"/>
  <c r="BT402" i="6"/>
  <c r="BS402" i="6"/>
  <c r="AS402" i="6"/>
  <c r="AS400" i="6" s="1"/>
  <c r="AL402" i="6"/>
  <c r="AK402" i="6"/>
  <c r="AI402" i="6"/>
  <c r="AJ402" i="6" s="1"/>
  <c r="AD402" i="6"/>
  <c r="AB402" i="6"/>
  <c r="AB400" i="6" s="1"/>
  <c r="AA402" i="6"/>
  <c r="AA400" i="6" s="1"/>
  <c r="Z402" i="6"/>
  <c r="Z400" i="6" s="1"/>
  <c r="X402" i="6"/>
  <c r="Q402" i="6"/>
  <c r="Q403" i="6" s="1"/>
  <c r="N402" i="6"/>
  <c r="BM401" i="6"/>
  <c r="BL401" i="6"/>
  <c r="BK401" i="6"/>
  <c r="BH401" i="6"/>
  <c r="BG401" i="6"/>
  <c r="BF401" i="6"/>
  <c r="BE401" i="6"/>
  <c r="BD401" i="6"/>
  <c r="BC401" i="6"/>
  <c r="BB401" i="6"/>
  <c r="BA401" i="6"/>
  <c r="AZ401" i="6"/>
  <c r="AY401" i="6"/>
  <c r="AX401" i="6"/>
  <c r="AW401" i="6"/>
  <c r="AV401" i="6"/>
  <c r="AU401" i="6"/>
  <c r="AT401" i="6"/>
  <c r="AS401" i="6"/>
  <c r="AR401" i="6"/>
  <c r="AL401" i="6"/>
  <c r="Z401" i="6"/>
  <c r="W401" i="6"/>
  <c r="U401" i="6"/>
  <c r="T401" i="6"/>
  <c r="BM400" i="6"/>
  <c r="BL400" i="6"/>
  <c r="BK400" i="6"/>
  <c r="BH400" i="6"/>
  <c r="BG400" i="6"/>
  <c r="BF400" i="6"/>
  <c r="BE400" i="6"/>
  <c r="BD400" i="6"/>
  <c r="BC400" i="6"/>
  <c r="BB400" i="6"/>
  <c r="BA400" i="6"/>
  <c r="AZ400" i="6"/>
  <c r="AY400" i="6"/>
  <c r="AX400" i="6"/>
  <c r="AW400" i="6"/>
  <c r="AV400" i="6"/>
  <c r="AU400" i="6"/>
  <c r="AT400" i="6"/>
  <c r="AR400" i="6"/>
  <c r="AL400" i="6"/>
  <c r="Y400" i="6"/>
  <c r="X400" i="6"/>
  <c r="W400" i="6"/>
  <c r="V400" i="6"/>
  <c r="U400" i="6"/>
  <c r="T400" i="6"/>
  <c r="Q400" i="6"/>
  <c r="P400" i="6"/>
  <c r="N400" i="6"/>
  <c r="AL399" i="6"/>
  <c r="AI399" i="6"/>
  <c r="AF399" i="6"/>
  <c r="AG399" i="6" s="1"/>
  <c r="W399" i="6"/>
  <c r="X399" i="6" s="1"/>
  <c r="AA399" i="6" s="1"/>
  <c r="AR398" i="6"/>
  <c r="AS398" i="6" s="1"/>
  <c r="AN398" i="6"/>
  <c r="AL398" i="6"/>
  <c r="AJ398" i="6"/>
  <c r="AJ399" i="6" s="1"/>
  <c r="AG398" i="6"/>
  <c r="Z398" i="6"/>
  <c r="X398" i="6"/>
  <c r="AA398" i="6" s="1"/>
  <c r="Q398" i="6"/>
  <c r="P398" i="6" s="1"/>
  <c r="N398" i="6" s="1"/>
  <c r="AS397" i="6"/>
  <c r="AL397" i="6"/>
  <c r="AK397" i="6"/>
  <c r="AJ397" i="6"/>
  <c r="AG397" i="6"/>
  <c r="AB397" i="6"/>
  <c r="Z397" i="6"/>
  <c r="X397" i="6"/>
  <c r="AA397" i="6" s="1"/>
  <c r="P397" i="6"/>
  <c r="N397" i="6" s="1"/>
  <c r="O397" i="6"/>
  <c r="AL396" i="6"/>
  <c r="AI396" i="6"/>
  <c r="AF396" i="6"/>
  <c r="W396" i="6"/>
  <c r="AR395" i="6"/>
  <c r="AS395" i="6" s="1"/>
  <c r="AN395" i="6"/>
  <c r="AL395" i="6"/>
  <c r="AJ395" i="6"/>
  <c r="AJ396" i="6" s="1"/>
  <c r="AG395" i="6"/>
  <c r="Z395" i="6"/>
  <c r="X395" i="6"/>
  <c r="AA395" i="6" s="1"/>
  <c r="Q395" i="6"/>
  <c r="P395" i="6" s="1"/>
  <c r="N395" i="6" s="1"/>
  <c r="AS394" i="6"/>
  <c r="AL394" i="6"/>
  <c r="AK394" i="6"/>
  <c r="AJ394" i="6"/>
  <c r="AG394" i="6"/>
  <c r="AB394" i="6"/>
  <c r="Z394" i="6"/>
  <c r="X394" i="6"/>
  <c r="AA394" i="6" s="1"/>
  <c r="P394" i="6"/>
  <c r="N394" i="6" s="1"/>
  <c r="O394" i="6"/>
  <c r="AL393" i="6"/>
  <c r="AI393" i="6"/>
  <c r="AF393" i="6"/>
  <c r="W393" i="6"/>
  <c r="AR392" i="6"/>
  <c r="AS392" i="6" s="1"/>
  <c r="AN392" i="6"/>
  <c r="AL392" i="6"/>
  <c r="AJ392" i="6"/>
  <c r="AJ393" i="6" s="1"/>
  <c r="AG392" i="6"/>
  <c r="Z392" i="6"/>
  <c r="X392" i="6"/>
  <c r="AA392" i="6" s="1"/>
  <c r="Q392" i="6"/>
  <c r="Q393" i="6" s="1"/>
  <c r="AS391" i="6"/>
  <c r="AL391" i="6"/>
  <c r="AK391" i="6"/>
  <c r="AJ391" i="6"/>
  <c r="AG391" i="6"/>
  <c r="AB391" i="6"/>
  <c r="Z391" i="6"/>
  <c r="X391" i="6"/>
  <c r="AA391" i="6" s="1"/>
  <c r="P391" i="6"/>
  <c r="N391" i="6" s="1"/>
  <c r="O391" i="6"/>
  <c r="AL390" i="6"/>
  <c r="AI390" i="6"/>
  <c r="AF390" i="6"/>
  <c r="AR390" i="6" s="1"/>
  <c r="AS390" i="6" s="1"/>
  <c r="Z390" i="6"/>
  <c r="W390" i="6"/>
  <c r="X390" i="6" s="1"/>
  <c r="AA390" i="6" s="1"/>
  <c r="AR389" i="6"/>
  <c r="AS389" i="6" s="1"/>
  <c r="AN389" i="6"/>
  <c r="AL389" i="6"/>
  <c r="AJ389" i="6"/>
  <c r="AJ390" i="6" s="1"/>
  <c r="AG389" i="6"/>
  <c r="Z389" i="6"/>
  <c r="X389" i="6"/>
  <c r="AA389" i="6" s="1"/>
  <c r="Q389" i="6"/>
  <c r="P389" i="6" s="1"/>
  <c r="N389" i="6" s="1"/>
  <c r="AS388" i="6"/>
  <c r="AL388" i="6"/>
  <c r="AK388" i="6"/>
  <c r="AJ388" i="6"/>
  <c r="AG388" i="6"/>
  <c r="AB388" i="6"/>
  <c r="Z388" i="6"/>
  <c r="X388" i="6"/>
  <c r="AA388" i="6" s="1"/>
  <c r="P388" i="6"/>
  <c r="N388" i="6" s="1"/>
  <c r="O388" i="6"/>
  <c r="AL387" i="6"/>
  <c r="AI387" i="6"/>
  <c r="AF387" i="6"/>
  <c r="AN387" i="6" s="1"/>
  <c r="W387" i="6"/>
  <c r="Z387" i="6" s="1"/>
  <c r="AR386" i="6"/>
  <c r="AS386" i="6" s="1"/>
  <c r="AN386" i="6"/>
  <c r="AL386" i="6"/>
  <c r="AJ386" i="6"/>
  <c r="AJ387" i="6" s="1"/>
  <c r="AG386" i="6"/>
  <c r="Z386" i="6"/>
  <c r="X386" i="6"/>
  <c r="AA386" i="6" s="1"/>
  <c r="Q386" i="6"/>
  <c r="Q387" i="6" s="1"/>
  <c r="AS385" i="6"/>
  <c r="AL385" i="6"/>
  <c r="AK385" i="6"/>
  <c r="AJ385" i="6"/>
  <c r="AG385" i="6"/>
  <c r="AB385" i="6"/>
  <c r="AA385" i="6"/>
  <c r="Z385" i="6"/>
  <c r="X385" i="6"/>
  <c r="P385" i="6"/>
  <c r="N385" i="6" s="1"/>
  <c r="O385" i="6"/>
  <c r="AL384" i="6"/>
  <c r="AI384" i="6"/>
  <c r="AF384" i="6"/>
  <c r="W384" i="6"/>
  <c r="Z384" i="6" s="1"/>
  <c r="AR383" i="6"/>
  <c r="AN383" i="6"/>
  <c r="AL383" i="6"/>
  <c r="AJ383" i="6"/>
  <c r="AJ384" i="6" s="1"/>
  <c r="AG383" i="6"/>
  <c r="Z383" i="6"/>
  <c r="X383" i="6"/>
  <c r="AA383" i="6" s="1"/>
  <c r="Q383" i="6"/>
  <c r="P383" i="6" s="1"/>
  <c r="N383" i="6" s="1"/>
  <c r="O383" i="6"/>
  <c r="AS382" i="6"/>
  <c r="AL382" i="6"/>
  <c r="AK382" i="6"/>
  <c r="AJ382" i="6"/>
  <c r="AG382" i="6"/>
  <c r="AB382" i="6"/>
  <c r="Z382" i="6"/>
  <c r="X382" i="6"/>
  <c r="AA382" i="6" s="1"/>
  <c r="P382" i="6"/>
  <c r="N382" i="6" s="1"/>
  <c r="O382" i="6"/>
  <c r="AS381" i="6"/>
  <c r="AM381" i="6"/>
  <c r="AL381" i="6"/>
  <c r="W381" i="6"/>
  <c r="Z381" i="6" s="1"/>
  <c r="I381" i="6"/>
  <c r="AS380" i="6"/>
  <c r="AM380" i="6"/>
  <c r="AL380" i="6"/>
  <c r="AI380" i="6"/>
  <c r="AI378" i="6" s="1"/>
  <c r="AD380" i="6"/>
  <c r="AD378" i="6" s="1"/>
  <c r="Z380" i="6"/>
  <c r="X380" i="6"/>
  <c r="J380" i="6"/>
  <c r="J378" i="6" s="1"/>
  <c r="E380" i="6"/>
  <c r="E378" i="6" s="1"/>
  <c r="AS379" i="6"/>
  <c r="AL379" i="6"/>
  <c r="AK379" i="6"/>
  <c r="AI379" i="6"/>
  <c r="AD379" i="6"/>
  <c r="AB379" i="6"/>
  <c r="Z379" i="6"/>
  <c r="X379" i="6"/>
  <c r="AA379" i="6" s="1"/>
  <c r="Q379" i="6"/>
  <c r="N379" i="6"/>
  <c r="J379" i="6"/>
  <c r="J377" i="6" s="1"/>
  <c r="F379" i="6"/>
  <c r="BM378" i="6"/>
  <c r="BL378" i="6"/>
  <c r="BK378" i="6"/>
  <c r="BH378" i="6"/>
  <c r="BG378" i="6"/>
  <c r="BF378" i="6"/>
  <c r="BE378" i="6"/>
  <c r="BD378" i="6"/>
  <c r="BC378" i="6"/>
  <c r="BB378" i="6"/>
  <c r="BA378" i="6"/>
  <c r="AZ378" i="6"/>
  <c r="AY378" i="6"/>
  <c r="AX378" i="6"/>
  <c r="AW378" i="6"/>
  <c r="AV378" i="6"/>
  <c r="AU378" i="6"/>
  <c r="AT378" i="6"/>
  <c r="AO378" i="6"/>
  <c r="AM378" i="6"/>
  <c r="W378" i="6"/>
  <c r="U378" i="6"/>
  <c r="T378" i="6"/>
  <c r="I378" i="6"/>
  <c r="BM377" i="6"/>
  <c r="BL377" i="6"/>
  <c r="BK377" i="6"/>
  <c r="BH377" i="6"/>
  <c r="BG377" i="6"/>
  <c r="BF377" i="6"/>
  <c r="BE377" i="6"/>
  <c r="BD377" i="6"/>
  <c r="BC377" i="6"/>
  <c r="BB377" i="6"/>
  <c r="BA377" i="6"/>
  <c r="AZ377" i="6"/>
  <c r="AY377" i="6"/>
  <c r="AX377" i="6"/>
  <c r="AW377" i="6"/>
  <c r="AV377" i="6"/>
  <c r="AU377" i="6"/>
  <c r="AT377" i="6"/>
  <c r="AR377" i="6"/>
  <c r="AO377" i="6"/>
  <c r="AN377" i="6"/>
  <c r="AM377" i="6"/>
  <c r="AE377" i="6"/>
  <c r="AD377" i="6"/>
  <c r="AC377" i="6"/>
  <c r="AL377" i="6" s="1"/>
  <c r="Y377" i="6"/>
  <c r="W377" i="6"/>
  <c r="V377" i="6"/>
  <c r="U377" i="6"/>
  <c r="T377" i="6"/>
  <c r="S377" i="6"/>
  <c r="I377" i="6"/>
  <c r="H377" i="6"/>
  <c r="F377" i="6"/>
  <c r="E377" i="6"/>
  <c r="AR376" i="6"/>
  <c r="AS376" i="6" s="1"/>
  <c r="AN376" i="6"/>
  <c r="AL376" i="6"/>
  <c r="AI376" i="6"/>
  <c r="W376" i="6"/>
  <c r="Z376" i="6" s="1"/>
  <c r="AR375" i="6"/>
  <c r="AN375" i="6"/>
  <c r="AL375" i="6"/>
  <c r="AJ375" i="6"/>
  <c r="AJ376" i="6" s="1"/>
  <c r="Z375" i="6"/>
  <c r="X375" i="6"/>
  <c r="AA375" i="6" s="1"/>
  <c r="Q375" i="6"/>
  <c r="P375" i="6" s="1"/>
  <c r="N375" i="6" s="1"/>
  <c r="AS374" i="6"/>
  <c r="AL374" i="6"/>
  <c r="AK374" i="6"/>
  <c r="AJ374" i="6"/>
  <c r="AB374" i="6"/>
  <c r="Z374" i="6"/>
  <c r="X374" i="6"/>
  <c r="AA374" i="6" s="1"/>
  <c r="P374" i="6"/>
  <c r="N374" i="6" s="1"/>
  <c r="O374" i="6"/>
  <c r="AR373" i="6"/>
  <c r="AS373" i="6" s="1"/>
  <c r="AN373" i="6"/>
  <c r="AL373" i="6"/>
  <c r="AI373" i="6"/>
  <c r="W373" i="6"/>
  <c r="X373" i="6" s="1"/>
  <c r="AA373" i="6" s="1"/>
  <c r="AR372" i="6"/>
  <c r="AS372" i="6" s="1"/>
  <c r="AN372" i="6"/>
  <c r="AL372" i="6"/>
  <c r="AJ372" i="6"/>
  <c r="AJ373" i="6" s="1"/>
  <c r="Z372" i="6"/>
  <c r="X372" i="6"/>
  <c r="AA372" i="6" s="1"/>
  <c r="Q372" i="6"/>
  <c r="Q373" i="6" s="1"/>
  <c r="O372" i="6"/>
  <c r="AS371" i="6"/>
  <c r="AL371" i="6"/>
  <c r="AK371" i="6"/>
  <c r="AJ371" i="6"/>
  <c r="AB371" i="6"/>
  <c r="Z371" i="6"/>
  <c r="X371" i="6"/>
  <c r="AA371" i="6" s="1"/>
  <c r="P371" i="6"/>
  <c r="N371" i="6" s="1"/>
  <c r="O371" i="6"/>
  <c r="AR370" i="6"/>
  <c r="AS370" i="6" s="1"/>
  <c r="AN370" i="6"/>
  <c r="AL370" i="6"/>
  <c r="AI370" i="6"/>
  <c r="W370" i="6"/>
  <c r="Z370" i="6" s="1"/>
  <c r="AR369" i="6"/>
  <c r="AS369" i="6" s="1"/>
  <c r="AN369" i="6"/>
  <c r="AL369" i="6"/>
  <c r="AJ369" i="6"/>
  <c r="AJ370" i="6" s="1"/>
  <c r="Z369" i="6"/>
  <c r="X369" i="6"/>
  <c r="AA369" i="6" s="1"/>
  <c r="Q369" i="6"/>
  <c r="P369" i="6" s="1"/>
  <c r="N369" i="6" s="1"/>
  <c r="AS368" i="6"/>
  <c r="AL368" i="6"/>
  <c r="AK368" i="6"/>
  <c r="AJ368" i="6"/>
  <c r="AB368" i="6"/>
  <c r="Z368" i="6"/>
  <c r="X368" i="6"/>
  <c r="AA368" i="6" s="1"/>
  <c r="P368" i="6"/>
  <c r="N368" i="6" s="1"/>
  <c r="O368" i="6"/>
  <c r="AR367" i="6"/>
  <c r="AS367" i="6" s="1"/>
  <c r="AN367" i="6"/>
  <c r="AL367" i="6"/>
  <c r="AI367" i="6"/>
  <c r="W367" i="6"/>
  <c r="Z367" i="6" s="1"/>
  <c r="AR366" i="6"/>
  <c r="AS366" i="6" s="1"/>
  <c r="AN366" i="6"/>
  <c r="AL366" i="6"/>
  <c r="AJ366" i="6"/>
  <c r="AJ367" i="6" s="1"/>
  <c r="Z366" i="6"/>
  <c r="X366" i="6"/>
  <c r="AA366" i="6" s="1"/>
  <c r="Q366" i="6"/>
  <c r="Q367" i="6" s="1"/>
  <c r="P367" i="6" s="1"/>
  <c r="N367" i="6" s="1"/>
  <c r="AS365" i="6"/>
  <c r="AL365" i="6"/>
  <c r="AK365" i="6"/>
  <c r="AJ365" i="6"/>
  <c r="AB365" i="6"/>
  <c r="Z365" i="6"/>
  <c r="X365" i="6"/>
  <c r="AA365" i="6" s="1"/>
  <c r="P365" i="6"/>
  <c r="N365" i="6" s="1"/>
  <c r="O365" i="6"/>
  <c r="AR364" i="6"/>
  <c r="AS364" i="6" s="1"/>
  <c r="AN364" i="6"/>
  <c r="AL364" i="6"/>
  <c r="AI364" i="6"/>
  <c r="W364" i="6"/>
  <c r="Z364" i="6" s="1"/>
  <c r="AR363" i="6"/>
  <c r="AS363" i="6" s="1"/>
  <c r="AN363" i="6"/>
  <c r="AL363" i="6"/>
  <c r="AJ363" i="6"/>
  <c r="AJ364" i="6" s="1"/>
  <c r="Z363" i="6"/>
  <c r="X363" i="6"/>
  <c r="AA363" i="6" s="1"/>
  <c r="Q363" i="6"/>
  <c r="Q364" i="6" s="1"/>
  <c r="AS362" i="6"/>
  <c r="AL362" i="6"/>
  <c r="AK362" i="6"/>
  <c r="AJ362" i="6"/>
  <c r="AB362" i="6"/>
  <c r="AA362" i="6"/>
  <c r="Z362" i="6"/>
  <c r="X362" i="6"/>
  <c r="P362" i="6"/>
  <c r="N362" i="6" s="1"/>
  <c r="O362" i="6"/>
  <c r="AR361" i="6"/>
  <c r="AS361" i="6" s="1"/>
  <c r="AN361" i="6"/>
  <c r="AL361" i="6"/>
  <c r="AI361" i="6"/>
  <c r="W361" i="6"/>
  <c r="AR360" i="6"/>
  <c r="AS360" i="6" s="1"/>
  <c r="AN360" i="6"/>
  <c r="AL360" i="6"/>
  <c r="AJ360" i="6"/>
  <c r="AJ361" i="6" s="1"/>
  <c r="Z360" i="6"/>
  <c r="X360" i="6"/>
  <c r="AA360" i="6" s="1"/>
  <c r="Q360" i="6"/>
  <c r="Q361" i="6" s="1"/>
  <c r="AS359" i="6"/>
  <c r="AL359" i="6"/>
  <c r="AK359" i="6"/>
  <c r="AJ359" i="6"/>
  <c r="AB359" i="6"/>
  <c r="Z359" i="6"/>
  <c r="X359" i="6"/>
  <c r="AA359" i="6" s="1"/>
  <c r="P359" i="6"/>
  <c r="O359" i="6"/>
  <c r="N359" i="6"/>
  <c r="AS358" i="6"/>
  <c r="AG358" i="6"/>
  <c r="AF358" i="6" s="1"/>
  <c r="AD358" i="6"/>
  <c r="Z358" i="6"/>
  <c r="W358" i="6"/>
  <c r="X358" i="6" s="1"/>
  <c r="AA358" i="6" s="1"/>
  <c r="I358" i="6"/>
  <c r="AS357" i="6"/>
  <c r="AD357" i="6"/>
  <c r="AD355" i="6" s="1"/>
  <c r="Z357" i="6"/>
  <c r="X357" i="6"/>
  <c r="AA357" i="6" s="1"/>
  <c r="J357" i="6"/>
  <c r="J358" i="6" s="1"/>
  <c r="E357" i="6"/>
  <c r="AS356" i="6"/>
  <c r="AL356" i="6"/>
  <c r="AK356" i="6"/>
  <c r="AI356" i="6"/>
  <c r="AJ356" i="6" s="1"/>
  <c r="AD356" i="6"/>
  <c r="AB356" i="6"/>
  <c r="Z356" i="6"/>
  <c r="X356" i="6"/>
  <c r="Q356" i="6"/>
  <c r="N356" i="6"/>
  <c r="J356" i="6"/>
  <c r="F356" i="6"/>
  <c r="F354" i="6" s="1"/>
  <c r="BM355" i="6"/>
  <c r="BL355" i="6"/>
  <c r="BK355" i="6"/>
  <c r="BH355" i="6"/>
  <c r="BG355" i="6"/>
  <c r="BF355" i="6"/>
  <c r="BE355" i="6"/>
  <c r="BD355" i="6"/>
  <c r="BC355" i="6"/>
  <c r="BB355" i="6"/>
  <c r="BA355" i="6"/>
  <c r="AZ355" i="6"/>
  <c r="AY355" i="6"/>
  <c r="AX355" i="6"/>
  <c r="AW355" i="6"/>
  <c r="AV355" i="6"/>
  <c r="AU355" i="6"/>
  <c r="AT355" i="6"/>
  <c r="AO355" i="6"/>
  <c r="AM355" i="6"/>
  <c r="AC355" i="6"/>
  <c r="W355" i="6"/>
  <c r="U355" i="6"/>
  <c r="T355" i="6"/>
  <c r="J355" i="6"/>
  <c r="I355" i="6"/>
  <c r="BM354" i="6"/>
  <c r="BL354" i="6"/>
  <c r="BK354" i="6"/>
  <c r="BH354" i="6"/>
  <c r="BG354" i="6"/>
  <c r="BF354" i="6"/>
  <c r="BE354" i="6"/>
  <c r="BD354" i="6"/>
  <c r="BC354" i="6"/>
  <c r="BB354" i="6"/>
  <c r="BA354" i="6"/>
  <c r="AZ354" i="6"/>
  <c r="AY354" i="6"/>
  <c r="AX354" i="6"/>
  <c r="AW354" i="6"/>
  <c r="AV354" i="6"/>
  <c r="AU354" i="6"/>
  <c r="AT354" i="6"/>
  <c r="AR354" i="6"/>
  <c r="AO354" i="6"/>
  <c r="AN354" i="6"/>
  <c r="AM354" i="6"/>
  <c r="AD354" i="6"/>
  <c r="AC354" i="6"/>
  <c r="AL354" i="6" s="1"/>
  <c r="Y354" i="6"/>
  <c r="W354" i="6"/>
  <c r="V354" i="6"/>
  <c r="U354" i="6"/>
  <c r="T354" i="6"/>
  <c r="S354" i="6"/>
  <c r="J354" i="6"/>
  <c r="I354" i="6"/>
  <c r="E354" i="6"/>
  <c r="AR353" i="6"/>
  <c r="AS353" i="6" s="1"/>
  <c r="AN353" i="6"/>
  <c r="AL353" i="6"/>
  <c r="AI353" i="6"/>
  <c r="W353" i="6"/>
  <c r="Z353" i="6" s="1"/>
  <c r="AR352" i="6"/>
  <c r="AS352" i="6" s="1"/>
  <c r="AN352" i="6"/>
  <c r="AL352" i="6"/>
  <c r="AJ352" i="6"/>
  <c r="AJ353" i="6" s="1"/>
  <c r="Z352" i="6"/>
  <c r="X352" i="6"/>
  <c r="AA352" i="6" s="1"/>
  <c r="Q352" i="6"/>
  <c r="P352" i="6" s="1"/>
  <c r="N352" i="6" s="1"/>
  <c r="AS351" i="6"/>
  <c r="AL351" i="6"/>
  <c r="AK351" i="6"/>
  <c r="AJ351" i="6"/>
  <c r="AB351" i="6"/>
  <c r="Z351" i="6"/>
  <c r="X351" i="6"/>
  <c r="AA351" i="6" s="1"/>
  <c r="P351" i="6"/>
  <c r="N351" i="6" s="1"/>
  <c r="O351" i="6"/>
  <c r="AR350" i="6"/>
  <c r="AS350" i="6" s="1"/>
  <c r="AN350" i="6"/>
  <c r="AL350" i="6"/>
  <c r="AI350" i="6"/>
  <c r="W350" i="6"/>
  <c r="Z350" i="6" s="1"/>
  <c r="AR349" i="6"/>
  <c r="AS349" i="6" s="1"/>
  <c r="AN349" i="6"/>
  <c r="AL349" i="6"/>
  <c r="AJ349" i="6"/>
  <c r="AJ350" i="6" s="1"/>
  <c r="Z349" i="6"/>
  <c r="X349" i="6"/>
  <c r="AA349" i="6" s="1"/>
  <c r="Q349" i="6"/>
  <c r="AS348" i="6"/>
  <c r="AL348" i="6"/>
  <c r="AK348" i="6"/>
  <c r="AJ348" i="6"/>
  <c r="AB348" i="6"/>
  <c r="Z348" i="6"/>
  <c r="X348" i="6"/>
  <c r="AA348" i="6" s="1"/>
  <c r="P348" i="6"/>
  <c r="N348" i="6" s="1"/>
  <c r="O348" i="6"/>
  <c r="AR347" i="6"/>
  <c r="AS347" i="6" s="1"/>
  <c r="AN347" i="6"/>
  <c r="AL347" i="6"/>
  <c r="AI347" i="6"/>
  <c r="W347" i="6"/>
  <c r="AR346" i="6"/>
  <c r="AS346" i="6" s="1"/>
  <c r="AN346" i="6"/>
  <c r="AL346" i="6"/>
  <c r="AJ346" i="6"/>
  <c r="AJ347" i="6" s="1"/>
  <c r="AA346" i="6"/>
  <c r="Z346" i="6"/>
  <c r="X346" i="6"/>
  <c r="Q346" i="6"/>
  <c r="O346" i="6"/>
  <c r="AS345" i="6"/>
  <c r="AL345" i="6"/>
  <c r="AK345" i="6"/>
  <c r="AJ345" i="6"/>
  <c r="AB345" i="6"/>
  <c r="Z345" i="6"/>
  <c r="X345" i="6"/>
  <c r="AA345" i="6" s="1"/>
  <c r="P345" i="6"/>
  <c r="N345" i="6" s="1"/>
  <c r="O345" i="6"/>
  <c r="AR344" i="6"/>
  <c r="AS344" i="6" s="1"/>
  <c r="AN344" i="6"/>
  <c r="AL344" i="6"/>
  <c r="AI344" i="6"/>
  <c r="X344" i="6"/>
  <c r="AA344" i="6" s="1"/>
  <c r="W344" i="6"/>
  <c r="Z344" i="6" s="1"/>
  <c r="AR343" i="6"/>
  <c r="AS343" i="6" s="1"/>
  <c r="AN343" i="6"/>
  <c r="AL343" i="6"/>
  <c r="AJ343" i="6"/>
  <c r="AJ344" i="6" s="1"/>
  <c r="Z343" i="6"/>
  <c r="X343" i="6"/>
  <c r="AA343" i="6" s="1"/>
  <c r="Q343" i="6"/>
  <c r="O343" i="6" s="1"/>
  <c r="AS342" i="6"/>
  <c r="AL342" i="6"/>
  <c r="AK342" i="6"/>
  <c r="AJ342" i="6"/>
  <c r="AB342" i="6"/>
  <c r="AA342" i="6"/>
  <c r="Z342" i="6"/>
  <c r="X342" i="6"/>
  <c r="P342" i="6"/>
  <c r="O342" i="6"/>
  <c r="N342" i="6"/>
  <c r="AR341" i="6"/>
  <c r="AS341" i="6" s="1"/>
  <c r="AN341" i="6"/>
  <c r="AL341" i="6"/>
  <c r="AI341" i="6"/>
  <c r="X341" i="6"/>
  <c r="AA341" i="6" s="1"/>
  <c r="W341" i="6"/>
  <c r="Z341" i="6" s="1"/>
  <c r="AR340" i="6"/>
  <c r="AN340" i="6"/>
  <c r="AL340" i="6"/>
  <c r="AJ340" i="6"/>
  <c r="AJ341" i="6" s="1"/>
  <c r="Z340" i="6"/>
  <c r="X340" i="6"/>
  <c r="Q340" i="6"/>
  <c r="P340" i="6" s="1"/>
  <c r="N340" i="6" s="1"/>
  <c r="AS339" i="6"/>
  <c r="AL339" i="6"/>
  <c r="AK339" i="6"/>
  <c r="AJ339" i="6"/>
  <c r="AB339" i="6"/>
  <c r="Z339" i="6"/>
  <c r="X339" i="6"/>
  <c r="AA339" i="6" s="1"/>
  <c r="P339" i="6"/>
  <c r="N339" i="6" s="1"/>
  <c r="O339" i="6"/>
  <c r="AR338" i="6"/>
  <c r="AS338" i="6" s="1"/>
  <c r="AN338" i="6"/>
  <c r="AL338" i="6"/>
  <c r="AI338" i="6"/>
  <c r="W338" i="6"/>
  <c r="AR337" i="6"/>
  <c r="AS337" i="6" s="1"/>
  <c r="AN337" i="6"/>
  <c r="AL337" i="6"/>
  <c r="AJ337" i="6"/>
  <c r="AJ338" i="6" s="1"/>
  <c r="Z337" i="6"/>
  <c r="X337" i="6"/>
  <c r="AA337" i="6" s="1"/>
  <c r="Q337" i="6"/>
  <c r="P337" i="6" s="1"/>
  <c r="N337" i="6" s="1"/>
  <c r="AS336" i="6"/>
  <c r="AL336" i="6"/>
  <c r="AK336" i="6"/>
  <c r="AJ336" i="6"/>
  <c r="AB336" i="6"/>
  <c r="Z336" i="6"/>
  <c r="X336" i="6"/>
  <c r="AA336" i="6" s="1"/>
  <c r="P336" i="6"/>
  <c r="O336" i="6"/>
  <c r="AS335" i="6"/>
  <c r="AN335" i="6"/>
  <c r="AL335" i="6"/>
  <c r="W335" i="6"/>
  <c r="Z335" i="6" s="1"/>
  <c r="I335" i="6"/>
  <c r="AS334" i="6"/>
  <c r="AN334" i="6"/>
  <c r="AL334" i="6"/>
  <c r="AG334" i="6"/>
  <c r="AC334" i="6"/>
  <c r="AI334" i="6" s="1"/>
  <c r="AI332" i="6" s="1"/>
  <c r="Z334" i="6"/>
  <c r="X334" i="6"/>
  <c r="AA334" i="6" s="1"/>
  <c r="J334" i="6"/>
  <c r="E334" i="6"/>
  <c r="E335" i="6" s="1"/>
  <c r="AS333" i="6"/>
  <c r="AL333" i="6"/>
  <c r="AK333" i="6"/>
  <c r="AI333" i="6"/>
  <c r="AJ333" i="6" s="1"/>
  <c r="AG333" i="6"/>
  <c r="AG331" i="6" s="1"/>
  <c r="AD333" i="6"/>
  <c r="AB333" i="6"/>
  <c r="AA333" i="6"/>
  <c r="Z333" i="6"/>
  <c r="X333" i="6"/>
  <c r="Q333" i="6"/>
  <c r="O333" i="6" s="1"/>
  <c r="N333" i="6"/>
  <c r="J333" i="6"/>
  <c r="J331" i="6" s="1"/>
  <c r="F333" i="6"/>
  <c r="F331" i="6" s="1"/>
  <c r="BM332" i="6"/>
  <c r="BL332" i="6"/>
  <c r="BK332" i="6"/>
  <c r="BH332" i="6"/>
  <c r="BG332" i="6"/>
  <c r="BF332" i="6"/>
  <c r="BE332" i="6"/>
  <c r="BD332" i="6"/>
  <c r="BC332" i="6"/>
  <c r="BB332" i="6"/>
  <c r="BA332" i="6"/>
  <c r="AZ332" i="6"/>
  <c r="AY332" i="6"/>
  <c r="AX332" i="6"/>
  <c r="AW332" i="6"/>
  <c r="AV332" i="6"/>
  <c r="AU332" i="6"/>
  <c r="AT332" i="6"/>
  <c r="AO332" i="6"/>
  <c r="AM332" i="6"/>
  <c r="AG332" i="6"/>
  <c r="AF332" i="6"/>
  <c r="AC332" i="6"/>
  <c r="W332" i="6"/>
  <c r="U332" i="6"/>
  <c r="T332" i="6"/>
  <c r="I332" i="6"/>
  <c r="BM331" i="6"/>
  <c r="BL331" i="6"/>
  <c r="BK331" i="6"/>
  <c r="BH331" i="6"/>
  <c r="BG331" i="6"/>
  <c r="BF331" i="6"/>
  <c r="BE331" i="6"/>
  <c r="BD331" i="6"/>
  <c r="BC331" i="6"/>
  <c r="BB331" i="6"/>
  <c r="BA331" i="6"/>
  <c r="AZ331" i="6"/>
  <c r="AY331" i="6"/>
  <c r="AX331" i="6"/>
  <c r="AW331" i="6"/>
  <c r="AV331" i="6"/>
  <c r="AU331" i="6"/>
  <c r="AT331" i="6"/>
  <c r="AR331" i="6"/>
  <c r="AO331" i="6"/>
  <c r="AN331" i="6"/>
  <c r="AM331" i="6"/>
  <c r="AF331" i="6"/>
  <c r="AE331" i="6"/>
  <c r="AD331" i="6"/>
  <c r="AC331" i="6"/>
  <c r="Y331" i="6"/>
  <c r="W331" i="6"/>
  <c r="V331" i="6"/>
  <c r="U331" i="6"/>
  <c r="T331" i="6"/>
  <c r="S331" i="6"/>
  <c r="Q331" i="6"/>
  <c r="I331" i="6"/>
  <c r="E331" i="6"/>
  <c r="AR330" i="6"/>
  <c r="AS330" i="6" s="1"/>
  <c r="AN330" i="6"/>
  <c r="AL330" i="6"/>
  <c r="AI330" i="6"/>
  <c r="W330" i="6"/>
  <c r="Z330" i="6" s="1"/>
  <c r="AR329" i="6"/>
  <c r="AS329" i="6" s="1"/>
  <c r="AN329" i="6"/>
  <c r="AL329" i="6"/>
  <c r="AJ329" i="6"/>
  <c r="AJ330" i="6" s="1"/>
  <c r="Z329" i="6"/>
  <c r="X329" i="6"/>
  <c r="AA329" i="6" s="1"/>
  <c r="Q329" i="6"/>
  <c r="AS328" i="6"/>
  <c r="AL328" i="6"/>
  <c r="AK328" i="6"/>
  <c r="AJ328" i="6"/>
  <c r="AB328" i="6"/>
  <c r="Z328" i="6"/>
  <c r="X328" i="6"/>
  <c r="AA328" i="6" s="1"/>
  <c r="P328" i="6"/>
  <c r="N328" i="6" s="1"/>
  <c r="O328" i="6"/>
  <c r="AR327" i="6"/>
  <c r="AS327" i="6" s="1"/>
  <c r="AN327" i="6"/>
  <c r="AL327" i="6"/>
  <c r="AI327" i="6"/>
  <c r="W327" i="6"/>
  <c r="X327" i="6" s="1"/>
  <c r="AA327" i="6" s="1"/>
  <c r="AR326" i="6"/>
  <c r="AS326" i="6" s="1"/>
  <c r="AN326" i="6"/>
  <c r="AL326" i="6"/>
  <c r="AJ326" i="6"/>
  <c r="AJ327" i="6" s="1"/>
  <c r="Z326" i="6"/>
  <c r="X326" i="6"/>
  <c r="AA326" i="6" s="1"/>
  <c r="Q326" i="6"/>
  <c r="P326" i="6" s="1"/>
  <c r="N326" i="6" s="1"/>
  <c r="AS325" i="6"/>
  <c r="AL325" i="6"/>
  <c r="AK325" i="6"/>
  <c r="AJ325" i="6"/>
  <c r="AB325" i="6"/>
  <c r="Z325" i="6"/>
  <c r="X325" i="6"/>
  <c r="AA325" i="6" s="1"/>
  <c r="P325" i="6"/>
  <c r="N325" i="6" s="1"/>
  <c r="O325" i="6"/>
  <c r="AR324" i="6"/>
  <c r="AS324" i="6" s="1"/>
  <c r="AN324" i="6"/>
  <c r="AL324" i="6"/>
  <c r="AI324" i="6"/>
  <c r="W324" i="6"/>
  <c r="Z324" i="6" s="1"/>
  <c r="AR323" i="6"/>
  <c r="AS323" i="6" s="1"/>
  <c r="AN323" i="6"/>
  <c r="AL323" i="6"/>
  <c r="AJ323" i="6"/>
  <c r="AJ324" i="6" s="1"/>
  <c r="Z323" i="6"/>
  <c r="X323" i="6"/>
  <c r="AA323" i="6" s="1"/>
  <c r="Q323" i="6"/>
  <c r="P323" i="6" s="1"/>
  <c r="N323" i="6" s="1"/>
  <c r="O323" i="6"/>
  <c r="AS322" i="6"/>
  <c r="AL322" i="6"/>
  <c r="AK322" i="6"/>
  <c r="AJ322" i="6"/>
  <c r="AB322" i="6"/>
  <c r="Z322" i="6"/>
  <c r="X322" i="6"/>
  <c r="AA322" i="6" s="1"/>
  <c r="P322" i="6"/>
  <c r="N322" i="6" s="1"/>
  <c r="O322" i="6"/>
  <c r="AR321" i="6"/>
  <c r="AS321" i="6" s="1"/>
  <c r="AN321" i="6"/>
  <c r="AL321" i="6"/>
  <c r="AI321" i="6"/>
  <c r="W321" i="6"/>
  <c r="X321" i="6" s="1"/>
  <c r="AA321" i="6" s="1"/>
  <c r="AR320" i="6"/>
  <c r="AS320" i="6" s="1"/>
  <c r="AN320" i="6"/>
  <c r="AL320" i="6"/>
  <c r="AJ320" i="6"/>
  <c r="AJ321" i="6" s="1"/>
  <c r="Z320" i="6"/>
  <c r="X320" i="6"/>
  <c r="AA320" i="6" s="1"/>
  <c r="Q320" i="6"/>
  <c r="O320" i="6" s="1"/>
  <c r="AS319" i="6"/>
  <c r="AL319" i="6"/>
  <c r="AK319" i="6"/>
  <c r="AJ319" i="6"/>
  <c r="AB319" i="6"/>
  <c r="Z319" i="6"/>
  <c r="X319" i="6"/>
  <c r="AA319" i="6" s="1"/>
  <c r="P319" i="6"/>
  <c r="N319" i="6" s="1"/>
  <c r="O319" i="6"/>
  <c r="AR318" i="6"/>
  <c r="AS318" i="6" s="1"/>
  <c r="AN318" i="6"/>
  <c r="AL318" i="6"/>
  <c r="AI318" i="6"/>
  <c r="W318" i="6"/>
  <c r="Z318" i="6" s="1"/>
  <c r="AR317" i="6"/>
  <c r="AS317" i="6" s="1"/>
  <c r="AN317" i="6"/>
  <c r="AL317" i="6"/>
  <c r="AJ317" i="6"/>
  <c r="AJ318" i="6" s="1"/>
  <c r="Z317" i="6"/>
  <c r="X317" i="6"/>
  <c r="AA317" i="6" s="1"/>
  <c r="Q317" i="6"/>
  <c r="Q318" i="6" s="1"/>
  <c r="AS316" i="6"/>
  <c r="AL316" i="6"/>
  <c r="AK316" i="6"/>
  <c r="AJ316" i="6"/>
  <c r="AB316" i="6"/>
  <c r="Z316" i="6"/>
  <c r="X316" i="6"/>
  <c r="AA316" i="6" s="1"/>
  <c r="P316" i="6"/>
  <c r="N316" i="6" s="1"/>
  <c r="O316" i="6"/>
  <c r="AR315" i="6"/>
  <c r="AS315" i="6" s="1"/>
  <c r="AN315" i="6"/>
  <c r="AL315" i="6"/>
  <c r="AI315" i="6"/>
  <c r="W315" i="6"/>
  <c r="AS314" i="6"/>
  <c r="AR314" i="6"/>
  <c r="AN314" i="6"/>
  <c r="AL314" i="6"/>
  <c r="AJ314" i="6"/>
  <c r="AJ315" i="6" s="1"/>
  <c r="Z314" i="6"/>
  <c r="X314" i="6"/>
  <c r="AA314" i="6" s="1"/>
  <c r="Q314" i="6"/>
  <c r="P314" i="6" s="1"/>
  <c r="N314" i="6" s="1"/>
  <c r="AS313" i="6"/>
  <c r="AL313" i="6"/>
  <c r="AK313" i="6"/>
  <c r="AJ313" i="6"/>
  <c r="AB313" i="6"/>
  <c r="Z313" i="6"/>
  <c r="X313" i="6"/>
  <c r="AA313" i="6" s="1"/>
  <c r="P313" i="6"/>
  <c r="O313" i="6"/>
  <c r="AR312" i="6"/>
  <c r="AS312" i="6" s="1"/>
  <c r="AN312" i="6"/>
  <c r="AI312" i="6"/>
  <c r="AC312" i="6"/>
  <c r="AL312" i="6" s="1"/>
  <c r="W312" i="6"/>
  <c r="X312" i="6" s="1"/>
  <c r="AA312" i="6" s="1"/>
  <c r="AR311" i="6"/>
  <c r="AN311" i="6"/>
  <c r="AL311" i="6"/>
  <c r="AJ311" i="6"/>
  <c r="AJ312" i="6" s="1"/>
  <c r="AD311" i="6"/>
  <c r="AD312" i="6" s="1"/>
  <c r="Z311" i="6"/>
  <c r="X311" i="6"/>
  <c r="I311" i="6"/>
  <c r="AS310" i="6"/>
  <c r="AL310" i="6"/>
  <c r="AK310" i="6"/>
  <c r="AJ310" i="6"/>
  <c r="AD310" i="6"/>
  <c r="AD308" i="6" s="1"/>
  <c r="AB310" i="6"/>
  <c r="Z310" i="6"/>
  <c r="X310" i="6"/>
  <c r="AA310" i="6" s="1"/>
  <c r="Q310" i="6"/>
  <c r="O310" i="6" s="1"/>
  <c r="N310" i="6"/>
  <c r="J310" i="6"/>
  <c r="J308" i="6" s="1"/>
  <c r="E310" i="6"/>
  <c r="BM309" i="6"/>
  <c r="BL309" i="6"/>
  <c r="BK309" i="6"/>
  <c r="BH309" i="6"/>
  <c r="BG309" i="6"/>
  <c r="BF309" i="6"/>
  <c r="BE309" i="6"/>
  <c r="BD309" i="6"/>
  <c r="BC309" i="6"/>
  <c r="BB309" i="6"/>
  <c r="BA309" i="6"/>
  <c r="AZ309" i="6"/>
  <c r="AY309" i="6"/>
  <c r="AX309" i="6"/>
  <c r="AW309" i="6"/>
  <c r="AV309" i="6"/>
  <c r="AU309" i="6"/>
  <c r="AT309" i="6"/>
  <c r="AO309" i="6"/>
  <c r="AM309" i="6"/>
  <c r="AI309" i="6"/>
  <c r="AD309" i="6"/>
  <c r="AC309" i="6"/>
  <c r="AL309" i="6" s="1"/>
  <c r="W309" i="6"/>
  <c r="U309" i="6"/>
  <c r="T309" i="6"/>
  <c r="BM308" i="6"/>
  <c r="BL308" i="6"/>
  <c r="BK308" i="6"/>
  <c r="BH308" i="6"/>
  <c r="BG308" i="6"/>
  <c r="BF308" i="6"/>
  <c r="BE308" i="6"/>
  <c r="BD308" i="6"/>
  <c r="BC308" i="6"/>
  <c r="BB308" i="6"/>
  <c r="BA308" i="6"/>
  <c r="AZ308" i="6"/>
  <c r="AY308" i="6"/>
  <c r="AX308" i="6"/>
  <c r="AW308" i="6"/>
  <c r="AV308" i="6"/>
  <c r="AU308" i="6"/>
  <c r="AT308" i="6"/>
  <c r="AR308" i="6"/>
  <c r="AO308" i="6"/>
  <c r="AN308" i="6"/>
  <c r="AM308" i="6"/>
  <c r="AI308" i="6"/>
  <c r="AE308" i="6"/>
  <c r="AC308" i="6"/>
  <c r="AL308" i="6" s="1"/>
  <c r="Y308" i="6"/>
  <c r="W308" i="6"/>
  <c r="V308" i="6"/>
  <c r="U308" i="6"/>
  <c r="T308" i="6"/>
  <c r="S308" i="6"/>
  <c r="I308" i="6"/>
  <c r="H308" i="6"/>
  <c r="AR307" i="6"/>
  <c r="AS307" i="6" s="1"/>
  <c r="AN307" i="6"/>
  <c r="AL307" i="6"/>
  <c r="AI307" i="6"/>
  <c r="W307" i="6"/>
  <c r="X307" i="6" s="1"/>
  <c r="AA307" i="6" s="1"/>
  <c r="AR306" i="6"/>
  <c r="AS306" i="6" s="1"/>
  <c r="AN306" i="6"/>
  <c r="AL306" i="6"/>
  <c r="AJ306" i="6"/>
  <c r="AJ307" i="6" s="1"/>
  <c r="Z306" i="6"/>
  <c r="X306" i="6"/>
  <c r="AA306" i="6" s="1"/>
  <c r="Q306" i="6"/>
  <c r="BU305" i="6"/>
  <c r="AS305" i="6"/>
  <c r="AL305" i="6"/>
  <c r="AK305" i="6"/>
  <c r="AJ305" i="6"/>
  <c r="AB305" i="6"/>
  <c r="Z305" i="6"/>
  <c r="X305" i="6"/>
  <c r="AA305" i="6" s="1"/>
  <c r="P305" i="6"/>
  <c r="N305" i="6" s="1"/>
  <c r="O305" i="6"/>
  <c r="AR304" i="6"/>
  <c r="AS304" i="6" s="1"/>
  <c r="AN304" i="6"/>
  <c r="AL304" i="6"/>
  <c r="AI304" i="6"/>
  <c r="W304" i="6"/>
  <c r="AR303" i="6"/>
  <c r="AS303" i="6" s="1"/>
  <c r="AN303" i="6"/>
  <c r="AL303" i="6"/>
  <c r="AJ303" i="6"/>
  <c r="AJ304" i="6" s="1"/>
  <c r="Z303" i="6"/>
  <c r="X303" i="6"/>
  <c r="AA303" i="6" s="1"/>
  <c r="Q303" i="6"/>
  <c r="BU302" i="6"/>
  <c r="AS302" i="6"/>
  <c r="AL302" i="6"/>
  <c r="AK302" i="6"/>
  <c r="BV302" i="6" s="1"/>
  <c r="AJ302" i="6"/>
  <c r="AB302" i="6"/>
  <c r="Z302" i="6"/>
  <c r="X302" i="6"/>
  <c r="AA302" i="6" s="1"/>
  <c r="P302" i="6"/>
  <c r="N302" i="6" s="1"/>
  <c r="O302" i="6"/>
  <c r="AR301" i="6"/>
  <c r="AS301" i="6" s="1"/>
  <c r="AN301" i="6"/>
  <c r="AL301" i="6"/>
  <c r="AI301" i="6"/>
  <c r="W301" i="6"/>
  <c r="AR300" i="6"/>
  <c r="AS300" i="6" s="1"/>
  <c r="AN300" i="6"/>
  <c r="AL300" i="6"/>
  <c r="AJ300" i="6"/>
  <c r="AJ301" i="6" s="1"/>
  <c r="Z300" i="6"/>
  <c r="X300" i="6"/>
  <c r="AA300" i="6" s="1"/>
  <c r="Q300" i="6"/>
  <c r="P300" i="6" s="1"/>
  <c r="N300" i="6" s="1"/>
  <c r="BU299" i="6"/>
  <c r="AS299" i="6"/>
  <c r="AL299" i="6"/>
  <c r="AK299" i="6"/>
  <c r="AJ299" i="6"/>
  <c r="AB299" i="6"/>
  <c r="AA299" i="6"/>
  <c r="Z299" i="6"/>
  <c r="X299" i="6"/>
  <c r="P299" i="6"/>
  <c r="N299" i="6" s="1"/>
  <c r="O299" i="6"/>
  <c r="AR298" i="6"/>
  <c r="AS298" i="6" s="1"/>
  <c r="AN298" i="6"/>
  <c r="AL298" i="6"/>
  <c r="AI298" i="6"/>
  <c r="W298" i="6"/>
  <c r="Z298" i="6" s="1"/>
  <c r="AR297" i="6"/>
  <c r="AS297" i="6" s="1"/>
  <c r="AN297" i="6"/>
  <c r="AL297" i="6"/>
  <c r="AJ297" i="6"/>
  <c r="AJ298" i="6" s="1"/>
  <c r="Z297" i="6"/>
  <c r="X297" i="6"/>
  <c r="AA297" i="6" s="1"/>
  <c r="Q297" i="6"/>
  <c r="BU296" i="6"/>
  <c r="AS296" i="6"/>
  <c r="AL296" i="6"/>
  <c r="AK296" i="6"/>
  <c r="BV296" i="6" s="1"/>
  <c r="AJ296" i="6"/>
  <c r="AB296" i="6"/>
  <c r="Z296" i="6"/>
  <c r="X296" i="6"/>
  <c r="AA296" i="6" s="1"/>
  <c r="P296" i="6"/>
  <c r="N296" i="6" s="1"/>
  <c r="O296" i="6"/>
  <c r="AR295" i="6"/>
  <c r="AS295" i="6" s="1"/>
  <c r="AN295" i="6"/>
  <c r="AL295" i="6"/>
  <c r="AI295" i="6"/>
  <c r="W295" i="6"/>
  <c r="AR294" i="6"/>
  <c r="AS294" i="6" s="1"/>
  <c r="AN294" i="6"/>
  <c r="AL294" i="6"/>
  <c r="AJ294" i="6"/>
  <c r="AJ295" i="6" s="1"/>
  <c r="Z294" i="6"/>
  <c r="X294" i="6"/>
  <c r="AA294" i="6" s="1"/>
  <c r="Q294" i="6"/>
  <c r="BU293" i="6"/>
  <c r="AS293" i="6"/>
  <c r="AL293" i="6"/>
  <c r="AK293" i="6"/>
  <c r="AJ293" i="6"/>
  <c r="AB293" i="6"/>
  <c r="Z293" i="6"/>
  <c r="X293" i="6"/>
  <c r="AA293" i="6" s="1"/>
  <c r="P293" i="6"/>
  <c r="N293" i="6" s="1"/>
  <c r="O293" i="6"/>
  <c r="AR292" i="6"/>
  <c r="AS292" i="6" s="1"/>
  <c r="AN292" i="6"/>
  <c r="AL292" i="6"/>
  <c r="AI292" i="6"/>
  <c r="W292" i="6"/>
  <c r="AR291" i="6"/>
  <c r="AS291" i="6" s="1"/>
  <c r="AN291" i="6"/>
  <c r="AL291" i="6"/>
  <c r="AJ291" i="6"/>
  <c r="AJ292" i="6" s="1"/>
  <c r="Z291" i="6"/>
  <c r="X291" i="6"/>
  <c r="AA291" i="6" s="1"/>
  <c r="Q291" i="6"/>
  <c r="O291" i="6" s="1"/>
  <c r="BU290" i="6"/>
  <c r="AS290" i="6"/>
  <c r="AL290" i="6"/>
  <c r="AK290" i="6"/>
  <c r="BV290" i="6" s="1"/>
  <c r="AJ290" i="6"/>
  <c r="AB290" i="6"/>
  <c r="Z290" i="6"/>
  <c r="X290" i="6"/>
  <c r="P290" i="6"/>
  <c r="N290" i="6" s="1"/>
  <c r="O290" i="6"/>
  <c r="AR289" i="6"/>
  <c r="AS289" i="6" s="1"/>
  <c r="AN289" i="6"/>
  <c r="X289" i="6"/>
  <c r="AA289" i="6" s="1"/>
  <c r="W289" i="6"/>
  <c r="Z289" i="6" s="1"/>
  <c r="Q289" i="6"/>
  <c r="P289" i="6" s="1"/>
  <c r="I289" i="6"/>
  <c r="AS288" i="6"/>
  <c r="AN288" i="6"/>
  <c r="AC288" i="6"/>
  <c r="AC289" i="6" s="1"/>
  <c r="Z288" i="6"/>
  <c r="X288" i="6"/>
  <c r="Q288" i="6"/>
  <c r="P288" i="6" s="1"/>
  <c r="O288" i="6"/>
  <c r="O289" i="6" s="1"/>
  <c r="J288" i="6"/>
  <c r="J289" i="6" s="1"/>
  <c r="BU287" i="6"/>
  <c r="AS287" i="6"/>
  <c r="AL287" i="6"/>
  <c r="AK287" i="6"/>
  <c r="AJ287" i="6"/>
  <c r="AD287" i="6"/>
  <c r="AD285" i="6" s="1"/>
  <c r="AB287" i="6"/>
  <c r="Z287" i="6"/>
  <c r="X287" i="6"/>
  <c r="AA287" i="6" s="1"/>
  <c r="P287" i="6"/>
  <c r="N287" i="6"/>
  <c r="N288" i="6" s="1"/>
  <c r="N289" i="6" s="1"/>
  <c r="J287" i="6"/>
  <c r="E287" i="6"/>
  <c r="E288" i="6" s="1"/>
  <c r="BM286" i="6"/>
  <c r="BL286" i="6"/>
  <c r="BK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O286" i="6"/>
  <c r="AM286" i="6"/>
  <c r="AG286" i="6"/>
  <c r="AF286" i="6"/>
  <c r="W286" i="6"/>
  <c r="U286" i="6"/>
  <c r="T286" i="6"/>
  <c r="J286" i="6"/>
  <c r="I286" i="6"/>
  <c r="BM285" i="6"/>
  <c r="BL285" i="6"/>
  <c r="BK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R285" i="6"/>
  <c r="AO285" i="6"/>
  <c r="AN285" i="6"/>
  <c r="AM285" i="6"/>
  <c r="AI285" i="6"/>
  <c r="AH285" i="6"/>
  <c r="AG285" i="6"/>
  <c r="AF285" i="6"/>
  <c r="AE285" i="6"/>
  <c r="AC285" i="6"/>
  <c r="AL285" i="6" s="1"/>
  <c r="Y285" i="6"/>
  <c r="W285" i="6"/>
  <c r="V285" i="6"/>
  <c r="U285" i="6"/>
  <c r="T285" i="6"/>
  <c r="S285" i="6"/>
  <c r="Q285" i="6"/>
  <c r="J285" i="6"/>
  <c r="I285" i="6"/>
  <c r="E285" i="6"/>
  <c r="AL284" i="6"/>
  <c r="AI284" i="6"/>
  <c r="AF284" i="6"/>
  <c r="W284" i="6"/>
  <c r="AR283" i="6"/>
  <c r="AS283" i="6" s="1"/>
  <c r="AM283" i="6"/>
  <c r="AL283" i="6"/>
  <c r="AJ283" i="6"/>
  <c r="AJ284" i="6" s="1"/>
  <c r="AG283" i="6"/>
  <c r="Z283" i="6"/>
  <c r="X283" i="6"/>
  <c r="AA283" i="6" s="1"/>
  <c r="Q283" i="6"/>
  <c r="AS282" i="6"/>
  <c r="AL282" i="6"/>
  <c r="AK282" i="6"/>
  <c r="AJ282" i="6"/>
  <c r="AG282" i="6"/>
  <c r="AB282" i="6"/>
  <c r="Y282" i="6"/>
  <c r="W282" i="6"/>
  <c r="W262" i="6" s="1"/>
  <c r="P282" i="6"/>
  <c r="N282" i="6" s="1"/>
  <c r="O282" i="6"/>
  <c r="AL281" i="6"/>
  <c r="AI281" i="6"/>
  <c r="AF281" i="6"/>
  <c r="W281" i="6"/>
  <c r="Z281" i="6" s="1"/>
  <c r="AR280" i="6"/>
  <c r="AS280" i="6" s="1"/>
  <c r="AM280" i="6"/>
  <c r="AL280" i="6"/>
  <c r="AJ280" i="6"/>
  <c r="AJ281" i="6" s="1"/>
  <c r="AG280" i="6"/>
  <c r="Z280" i="6"/>
  <c r="X280" i="6"/>
  <c r="AA280" i="6" s="1"/>
  <c r="Q280" i="6"/>
  <c r="P280" i="6" s="1"/>
  <c r="N280" i="6" s="1"/>
  <c r="AS279" i="6"/>
  <c r="AL279" i="6"/>
  <c r="AK279" i="6"/>
  <c r="AJ279" i="6"/>
  <c r="AG279" i="6"/>
  <c r="Z279" i="6"/>
  <c r="Y279" i="6"/>
  <c r="AB279" i="6" s="1"/>
  <c r="X279" i="6"/>
  <c r="AA279" i="6" s="1"/>
  <c r="P279" i="6"/>
  <c r="N279" i="6" s="1"/>
  <c r="O279" i="6"/>
  <c r="AL278" i="6"/>
  <c r="AI278" i="6"/>
  <c r="AF278" i="6"/>
  <c r="AM278" i="6" s="1"/>
  <c r="W278" i="6"/>
  <c r="Z278" i="6" s="1"/>
  <c r="AR277" i="6"/>
  <c r="AS277" i="6" s="1"/>
  <c r="AM277" i="6"/>
  <c r="AL277" i="6"/>
  <c r="AJ277" i="6"/>
  <c r="AJ278" i="6" s="1"/>
  <c r="AG277" i="6"/>
  <c r="Z277" i="6"/>
  <c r="X277" i="6"/>
  <c r="AA277" i="6" s="1"/>
  <c r="Q277" i="6"/>
  <c r="P277" i="6" s="1"/>
  <c r="N277" i="6" s="1"/>
  <c r="AS276" i="6"/>
  <c r="AL276" i="6"/>
  <c r="AK276" i="6"/>
  <c r="AJ276" i="6"/>
  <c r="AG276" i="6"/>
  <c r="Z276" i="6"/>
  <c r="Y276" i="6"/>
  <c r="AB276" i="6" s="1"/>
  <c r="X276" i="6"/>
  <c r="AA276" i="6" s="1"/>
  <c r="P276" i="6"/>
  <c r="N276" i="6" s="1"/>
  <c r="O276" i="6"/>
  <c r="AL275" i="6"/>
  <c r="AI275" i="6"/>
  <c r="AF275" i="6"/>
  <c r="AG275" i="6" s="1"/>
  <c r="W275" i="6"/>
  <c r="Z275" i="6" s="1"/>
  <c r="AR274" i="6"/>
  <c r="AS274" i="6" s="1"/>
  <c r="AM274" i="6"/>
  <c r="AL274" i="6"/>
  <c r="AJ274" i="6"/>
  <c r="AJ275" i="6" s="1"/>
  <c r="AG274" i="6"/>
  <c r="Z274" i="6"/>
  <c r="X274" i="6"/>
  <c r="AA274" i="6" s="1"/>
  <c r="Q274" i="6"/>
  <c r="Q275" i="6" s="1"/>
  <c r="P275" i="6" s="1"/>
  <c r="N275" i="6" s="1"/>
  <c r="AS273" i="6"/>
  <c r="AL273" i="6"/>
  <c r="AK273" i="6"/>
  <c r="AJ273" i="6"/>
  <c r="AG273" i="6"/>
  <c r="AB273" i="6"/>
  <c r="Z273" i="6"/>
  <c r="Y273" i="6"/>
  <c r="X273" i="6"/>
  <c r="AA273" i="6" s="1"/>
  <c r="P273" i="6"/>
  <c r="N273" i="6" s="1"/>
  <c r="O273" i="6"/>
  <c r="AL272" i="6"/>
  <c r="AI272" i="6"/>
  <c r="AF272" i="6"/>
  <c r="W272" i="6"/>
  <c r="Z272" i="6" s="1"/>
  <c r="AR271" i="6"/>
  <c r="AS271" i="6" s="1"/>
  <c r="AM271" i="6"/>
  <c r="AL271" i="6"/>
  <c r="AJ271" i="6"/>
  <c r="AJ272" i="6" s="1"/>
  <c r="AG271" i="6"/>
  <c r="Z271" i="6"/>
  <c r="X271" i="6"/>
  <c r="AA271" i="6" s="1"/>
  <c r="Q271" i="6"/>
  <c r="AS270" i="6"/>
  <c r="AL270" i="6"/>
  <c r="AK270" i="6"/>
  <c r="AJ270" i="6"/>
  <c r="AG270" i="6"/>
  <c r="Y270" i="6"/>
  <c r="AB270" i="6" s="1"/>
  <c r="X270" i="6"/>
  <c r="AA270" i="6" s="1"/>
  <c r="W270" i="6"/>
  <c r="Z270" i="6" s="1"/>
  <c r="P270" i="6"/>
  <c r="N270" i="6" s="1"/>
  <c r="O270" i="6"/>
  <c r="AL269" i="6"/>
  <c r="AI269" i="6"/>
  <c r="AF269" i="6"/>
  <c r="AG269" i="6" s="1"/>
  <c r="W269" i="6"/>
  <c r="AR268" i="6"/>
  <c r="AS268" i="6" s="1"/>
  <c r="AM268" i="6"/>
  <c r="AL268" i="6"/>
  <c r="AJ268" i="6"/>
  <c r="AJ269" i="6" s="1"/>
  <c r="AG268" i="6"/>
  <c r="Z268" i="6"/>
  <c r="X268" i="6"/>
  <c r="AA268" i="6" s="1"/>
  <c r="Q268" i="6"/>
  <c r="O268" i="6" s="1"/>
  <c r="AS267" i="6"/>
  <c r="AL267" i="6"/>
  <c r="AK267" i="6"/>
  <c r="AJ267" i="6"/>
  <c r="AG267" i="6"/>
  <c r="Z267" i="6"/>
  <c r="Y267" i="6"/>
  <c r="AB267" i="6" s="1"/>
  <c r="X267" i="6"/>
  <c r="AA267" i="6" s="1"/>
  <c r="P267" i="6"/>
  <c r="N267" i="6" s="1"/>
  <c r="O267" i="6"/>
  <c r="AF266" i="6"/>
  <c r="AR266" i="6" s="1"/>
  <c r="AS266" i="6" s="1"/>
  <c r="AC266" i="6"/>
  <c r="AL266" i="6" s="1"/>
  <c r="I266" i="6"/>
  <c r="AR265" i="6"/>
  <c r="AS265" i="6" s="1"/>
  <c r="AM265" i="6"/>
  <c r="AL265" i="6"/>
  <c r="AI265" i="6"/>
  <c r="AG265" i="6"/>
  <c r="AD265" i="6"/>
  <c r="AD266" i="6" s="1"/>
  <c r="W265" i="6"/>
  <c r="W266" i="6" s="1"/>
  <c r="Q265" i="6"/>
  <c r="Q266" i="6" s="1"/>
  <c r="J265" i="6"/>
  <c r="J266" i="6" s="1"/>
  <c r="E265" i="6"/>
  <c r="F265" i="6" s="1"/>
  <c r="F266" i="6" s="1"/>
  <c r="AS264" i="6"/>
  <c r="AL264" i="6"/>
  <c r="AK264" i="6"/>
  <c r="AJ264" i="6"/>
  <c r="AG264" i="6"/>
  <c r="AD264" i="6"/>
  <c r="AD262" i="6" s="1"/>
  <c r="Z264" i="6"/>
  <c r="Y264" i="6"/>
  <c r="AB264" i="6" s="1"/>
  <c r="X264" i="6"/>
  <c r="P264" i="6"/>
  <c r="N264" i="6" s="1"/>
  <c r="O264" i="6"/>
  <c r="J264" i="6"/>
  <c r="J262" i="6" s="1"/>
  <c r="F264" i="6"/>
  <c r="BM263" i="6"/>
  <c r="BL263" i="6"/>
  <c r="BK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O263" i="6"/>
  <c r="AN263" i="6"/>
  <c r="AF263" i="6"/>
  <c r="AC263" i="6"/>
  <c r="AL263" i="6" s="1"/>
  <c r="U263" i="6"/>
  <c r="T263" i="6"/>
  <c r="I263" i="6"/>
  <c r="F263" i="6"/>
  <c r="BM262" i="6"/>
  <c r="BL262" i="6"/>
  <c r="BK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R262" i="6"/>
  <c r="AO262" i="6"/>
  <c r="AN262" i="6"/>
  <c r="AM262" i="6"/>
  <c r="AI262" i="6"/>
  <c r="AH262" i="6"/>
  <c r="AF262" i="6"/>
  <c r="AE262" i="6"/>
  <c r="AC262" i="6"/>
  <c r="AL262" i="6" s="1"/>
  <c r="Y262" i="6"/>
  <c r="V262" i="6"/>
  <c r="U262" i="6"/>
  <c r="T262" i="6"/>
  <c r="S262" i="6"/>
  <c r="Q262" i="6"/>
  <c r="I262" i="6"/>
  <c r="H262" i="6"/>
  <c r="F262" i="6"/>
  <c r="E262" i="6"/>
  <c r="AL261" i="6"/>
  <c r="AI261" i="6"/>
  <c r="AF261" i="6"/>
  <c r="W261" i="6"/>
  <c r="Z261" i="6" s="1"/>
  <c r="AR260" i="6"/>
  <c r="AS260" i="6" s="1"/>
  <c r="AM260" i="6"/>
  <c r="AL260" i="6"/>
  <c r="AJ260" i="6"/>
  <c r="AJ261" i="6" s="1"/>
  <c r="AG260" i="6"/>
  <c r="Z260" i="6"/>
  <c r="X260" i="6"/>
  <c r="AA260" i="6" s="1"/>
  <c r="Q260" i="6"/>
  <c r="Q261" i="6" s="1"/>
  <c r="AS259" i="6"/>
  <c r="AL259" i="6"/>
  <c r="AK259" i="6"/>
  <c r="AJ259" i="6"/>
  <c r="AG259" i="6"/>
  <c r="Z259" i="6"/>
  <c r="Y259" i="6"/>
  <c r="AB259" i="6" s="1"/>
  <c r="X259" i="6"/>
  <c r="AA259" i="6" s="1"/>
  <c r="P259" i="6"/>
  <c r="N259" i="6" s="1"/>
  <c r="O259" i="6"/>
  <c r="AL258" i="6"/>
  <c r="AI258" i="6"/>
  <c r="AF258" i="6"/>
  <c r="W258" i="6"/>
  <c r="X258" i="6" s="1"/>
  <c r="AA258" i="6" s="1"/>
  <c r="AR257" i="6"/>
  <c r="AS257" i="6" s="1"/>
  <c r="AM257" i="6"/>
  <c r="AL257" i="6"/>
  <c r="AJ257" i="6"/>
  <c r="AJ258" i="6" s="1"/>
  <c r="AG257" i="6"/>
  <c r="Z257" i="6"/>
  <c r="X257" i="6"/>
  <c r="AA257" i="6" s="1"/>
  <c r="Q257" i="6"/>
  <c r="P257" i="6" s="1"/>
  <c r="N257" i="6" s="1"/>
  <c r="AS256" i="6"/>
  <c r="AL256" i="6"/>
  <c r="AK256" i="6"/>
  <c r="AJ256" i="6"/>
  <c r="AG256" i="6"/>
  <c r="AB256" i="6"/>
  <c r="Z256" i="6"/>
  <c r="Y256" i="6"/>
  <c r="X256" i="6"/>
  <c r="AA256" i="6" s="1"/>
  <c r="P256" i="6"/>
  <c r="N256" i="6" s="1"/>
  <c r="O256" i="6"/>
  <c r="AL255" i="6"/>
  <c r="AI255" i="6"/>
  <c r="AF255" i="6"/>
  <c r="W255" i="6"/>
  <c r="Z255" i="6" s="1"/>
  <c r="AR254" i="6"/>
  <c r="AS254" i="6" s="1"/>
  <c r="AM254" i="6"/>
  <c r="AL254" i="6"/>
  <c r="AJ254" i="6"/>
  <c r="AJ255" i="6" s="1"/>
  <c r="AG254" i="6"/>
  <c r="Z254" i="6"/>
  <c r="X254" i="6"/>
  <c r="AA254" i="6" s="1"/>
  <c r="Q254" i="6"/>
  <c r="AS253" i="6"/>
  <c r="AL253" i="6"/>
  <c r="AK253" i="6"/>
  <c r="AJ253" i="6"/>
  <c r="AG253" i="6"/>
  <c r="Z253" i="6"/>
  <c r="Y253" i="6"/>
  <c r="AB253" i="6" s="1"/>
  <c r="X253" i="6"/>
  <c r="P253" i="6"/>
  <c r="N253" i="6" s="1"/>
  <c r="O253" i="6"/>
  <c r="AL252" i="6"/>
  <c r="AI252" i="6"/>
  <c r="AF252" i="6"/>
  <c r="W252" i="6"/>
  <c r="Z252" i="6" s="1"/>
  <c r="AR251" i="6"/>
  <c r="AS251" i="6" s="1"/>
  <c r="AM251" i="6"/>
  <c r="AL251" i="6"/>
  <c r="AJ251" i="6"/>
  <c r="AJ252" i="6" s="1"/>
  <c r="AG251" i="6"/>
  <c r="Z251" i="6"/>
  <c r="X251" i="6"/>
  <c r="AA251" i="6" s="1"/>
  <c r="Q251" i="6"/>
  <c r="Q252" i="6" s="1"/>
  <c r="O252" i="6" s="1"/>
  <c r="P251" i="6"/>
  <c r="N251" i="6" s="1"/>
  <c r="O251" i="6"/>
  <c r="AS250" i="6"/>
  <c r="AL250" i="6"/>
  <c r="AK250" i="6"/>
  <c r="AJ250" i="6"/>
  <c r="AG250" i="6"/>
  <c r="Z250" i="6"/>
  <c r="Y250" i="6"/>
  <c r="AB250" i="6" s="1"/>
  <c r="X250" i="6"/>
  <c r="AA250" i="6" s="1"/>
  <c r="W250" i="6"/>
  <c r="P250" i="6"/>
  <c r="N250" i="6" s="1"/>
  <c r="O250" i="6"/>
  <c r="AF249" i="6"/>
  <c r="AM249" i="6" s="1"/>
  <c r="AC249" i="6"/>
  <c r="AL249" i="6" s="1"/>
  <c r="J249" i="6"/>
  <c r="I249" i="6"/>
  <c r="AR248" i="6"/>
  <c r="AM248" i="6"/>
  <c r="AL248" i="6"/>
  <c r="AI248" i="6"/>
  <c r="AJ248" i="6" s="1"/>
  <c r="AG248" i="6"/>
  <c r="AD248" i="6"/>
  <c r="AD246" i="6" s="1"/>
  <c r="W248" i="6"/>
  <c r="Q248" i="6"/>
  <c r="P248" i="6" s="1"/>
  <c r="J248" i="6"/>
  <c r="E248" i="6"/>
  <c r="E246" i="6" s="1"/>
  <c r="AS247" i="6"/>
  <c r="AL247" i="6"/>
  <c r="AK247" i="6"/>
  <c r="AJ247" i="6"/>
  <c r="AG247" i="6"/>
  <c r="AD247" i="6"/>
  <c r="AB247" i="6"/>
  <c r="Z247" i="6"/>
  <c r="Y247" i="6"/>
  <c r="X247" i="6"/>
  <c r="AA247" i="6" s="1"/>
  <c r="P247" i="6"/>
  <c r="N247" i="6" s="1"/>
  <c r="O247" i="6"/>
  <c r="J247" i="6"/>
  <c r="J245" i="6" s="1"/>
  <c r="F247" i="6"/>
  <c r="F245" i="6" s="1"/>
  <c r="BM246" i="6"/>
  <c r="BL246" i="6"/>
  <c r="BK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O246" i="6"/>
  <c r="AN246" i="6"/>
  <c r="AF246" i="6"/>
  <c r="AC246" i="6"/>
  <c r="AL246" i="6" s="1"/>
  <c r="W246" i="6"/>
  <c r="U246" i="6"/>
  <c r="T246" i="6"/>
  <c r="J246" i="6"/>
  <c r="I246" i="6"/>
  <c r="BM245" i="6"/>
  <c r="BL245" i="6"/>
  <c r="BK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R245" i="6"/>
  <c r="AO245" i="6"/>
  <c r="AN245" i="6"/>
  <c r="AM245" i="6"/>
  <c r="AI245" i="6"/>
  <c r="AH245" i="6"/>
  <c r="AF245" i="6"/>
  <c r="AE245" i="6"/>
  <c r="AD245" i="6"/>
  <c r="AC245" i="6"/>
  <c r="AL245" i="6" s="1"/>
  <c r="W245" i="6"/>
  <c r="V245" i="6"/>
  <c r="U245" i="6"/>
  <c r="T245" i="6"/>
  <c r="S245" i="6"/>
  <c r="Q245" i="6"/>
  <c r="I245" i="6"/>
  <c r="H245" i="6"/>
  <c r="E245" i="6"/>
  <c r="AL244" i="6"/>
  <c r="AF244" i="6"/>
  <c r="AG244" i="6" s="1"/>
  <c r="W244" i="6"/>
  <c r="AR243" i="6"/>
  <c r="AS243" i="6" s="1"/>
  <c r="AN243" i="6"/>
  <c r="AN235" i="6" s="1"/>
  <c r="AL243" i="6"/>
  <c r="AI243" i="6"/>
  <c r="AJ243" i="6" s="1"/>
  <c r="AJ244" i="6" s="1"/>
  <c r="AG243" i="6"/>
  <c r="Z243" i="6"/>
  <c r="X243" i="6"/>
  <c r="AA243" i="6" s="1"/>
  <c r="Q243" i="6"/>
  <c r="AS242" i="6"/>
  <c r="AL242" i="6"/>
  <c r="AK242" i="6"/>
  <c r="AI242" i="6"/>
  <c r="AJ242" i="6" s="1"/>
  <c r="AG242" i="6"/>
  <c r="AB242" i="6"/>
  <c r="Z242" i="6"/>
  <c r="X242" i="6"/>
  <c r="AA242" i="6" s="1"/>
  <c r="P242" i="6"/>
  <c r="N242" i="6" s="1"/>
  <c r="O242" i="6"/>
  <c r="AF241" i="6"/>
  <c r="AG241" i="6" s="1"/>
  <c r="AC241" i="6"/>
  <c r="AL241" i="6" s="1"/>
  <c r="W241" i="6"/>
  <c r="AR240" i="6"/>
  <c r="AS240" i="6" s="1"/>
  <c r="AM240" i="6"/>
  <c r="AL240" i="6"/>
  <c r="AI240" i="6"/>
  <c r="AG240" i="6"/>
  <c r="AD240" i="6"/>
  <c r="AD241" i="6" s="1"/>
  <c r="Z240" i="6"/>
  <c r="X240" i="6"/>
  <c r="AA240" i="6" s="1"/>
  <c r="Q240" i="6"/>
  <c r="O240" i="6" s="1"/>
  <c r="AS239" i="6"/>
  <c r="AL239" i="6"/>
  <c r="AK239" i="6"/>
  <c r="AI239" i="6"/>
  <c r="AJ239" i="6" s="1"/>
  <c r="AG239" i="6"/>
  <c r="AB239" i="6"/>
  <c r="Z239" i="6"/>
  <c r="X239" i="6"/>
  <c r="AA239" i="6" s="1"/>
  <c r="P239" i="6"/>
  <c r="N239" i="6" s="1"/>
  <c r="O239" i="6"/>
  <c r="AF238" i="6"/>
  <c r="AC238" i="6"/>
  <c r="AL238" i="6" s="1"/>
  <c r="I238" i="6"/>
  <c r="AR237" i="6"/>
  <c r="AM237" i="6"/>
  <c r="AL237" i="6"/>
  <c r="AI237" i="6"/>
  <c r="AI238" i="6" s="1"/>
  <c r="AG237" i="6"/>
  <c r="AD237" i="6"/>
  <c r="W237" i="6"/>
  <c r="Q237" i="6"/>
  <c r="J237" i="6"/>
  <c r="J238" i="6" s="1"/>
  <c r="E237" i="6"/>
  <c r="AS236" i="6"/>
  <c r="AL236" i="6"/>
  <c r="AK236" i="6"/>
  <c r="AI236" i="6"/>
  <c r="AG236" i="6"/>
  <c r="AD236" i="6"/>
  <c r="AB236" i="6"/>
  <c r="Z236" i="6"/>
  <c r="Y236" i="6"/>
  <c r="W236" i="6"/>
  <c r="X236" i="6" s="1"/>
  <c r="AA236" i="6" s="1"/>
  <c r="P236" i="6"/>
  <c r="N236" i="6" s="1"/>
  <c r="N234" i="6" s="1"/>
  <c r="O236" i="6"/>
  <c r="J236" i="6"/>
  <c r="J234" i="6" s="1"/>
  <c r="F236" i="6"/>
  <c r="F234" i="6" s="1"/>
  <c r="BM235" i="6"/>
  <c r="BL235" i="6"/>
  <c r="BK235" i="6"/>
  <c r="BH235" i="6"/>
  <c r="BG235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O235" i="6"/>
  <c r="AF235" i="6"/>
  <c r="AC235" i="6"/>
  <c r="AL235" i="6" s="1"/>
  <c r="U235" i="6"/>
  <c r="T235" i="6"/>
  <c r="J235" i="6"/>
  <c r="I235" i="6"/>
  <c r="BM234" i="6"/>
  <c r="BL234" i="6"/>
  <c r="BK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R234" i="6"/>
  <c r="AO234" i="6"/>
  <c r="AN234" i="6"/>
  <c r="AM234" i="6"/>
  <c r="AH234" i="6"/>
  <c r="AF234" i="6"/>
  <c r="AE234" i="6"/>
  <c r="AD234" i="6"/>
  <c r="AC234" i="6"/>
  <c r="AL234" i="6" s="1"/>
  <c r="Y234" i="6"/>
  <c r="W234" i="6"/>
  <c r="V234" i="6"/>
  <c r="U234" i="6"/>
  <c r="T234" i="6"/>
  <c r="S234" i="6"/>
  <c r="I234" i="6"/>
  <c r="H234" i="6"/>
  <c r="E234" i="6"/>
  <c r="AI233" i="6"/>
  <c r="AF233" i="6"/>
  <c r="AC233" i="6"/>
  <c r="AL233" i="6" s="1"/>
  <c r="AR232" i="6"/>
  <c r="AS232" i="6" s="1"/>
  <c r="AM232" i="6"/>
  <c r="AL232" i="6"/>
  <c r="AJ232" i="6"/>
  <c r="AJ233" i="6" s="1"/>
  <c r="AG232" i="6"/>
  <c r="AD232" i="6"/>
  <c r="AD233" i="6" s="1"/>
  <c r="Z232" i="6"/>
  <c r="W232" i="6"/>
  <c r="W233" i="6" s="1"/>
  <c r="Q232" i="6"/>
  <c r="AS231" i="6"/>
  <c r="AL231" i="6"/>
  <c r="AK231" i="6"/>
  <c r="AJ231" i="6"/>
  <c r="AG231" i="6"/>
  <c r="Y231" i="6"/>
  <c r="AB231" i="6" s="1"/>
  <c r="W231" i="6"/>
  <c r="Z231" i="6" s="1"/>
  <c r="P231" i="6"/>
  <c r="N231" i="6" s="1"/>
  <c r="O231" i="6"/>
  <c r="AI230" i="6"/>
  <c r="AF230" i="6"/>
  <c r="AG230" i="6" s="1"/>
  <c r="AC230" i="6"/>
  <c r="AL230" i="6" s="1"/>
  <c r="AR229" i="6"/>
  <c r="AS229" i="6" s="1"/>
  <c r="AM229" i="6"/>
  <c r="AL229" i="6"/>
  <c r="AJ229" i="6"/>
  <c r="AJ230" i="6" s="1"/>
  <c r="AG229" i="6"/>
  <c r="AD229" i="6"/>
  <c r="W229" i="6"/>
  <c r="X229" i="6" s="1"/>
  <c r="AA229" i="6" s="1"/>
  <c r="Q229" i="6"/>
  <c r="O229" i="6" s="1"/>
  <c r="AS228" i="6"/>
  <c r="AL228" i="6"/>
  <c r="AK228" i="6"/>
  <c r="AJ228" i="6"/>
  <c r="AG228" i="6"/>
  <c r="Y228" i="6"/>
  <c r="AB228" i="6" s="1"/>
  <c r="W228" i="6"/>
  <c r="P228" i="6"/>
  <c r="N228" i="6" s="1"/>
  <c r="O228" i="6"/>
  <c r="AI227" i="6"/>
  <c r="AF227" i="6"/>
  <c r="AM227" i="6" s="1"/>
  <c r="AC227" i="6"/>
  <c r="AL227" i="6" s="1"/>
  <c r="AR226" i="6"/>
  <c r="AM226" i="6"/>
  <c r="AL226" i="6"/>
  <c r="AJ226" i="6"/>
  <c r="AG226" i="6"/>
  <c r="AD226" i="6"/>
  <c r="AD227" i="6" s="1"/>
  <c r="W226" i="6"/>
  <c r="Q226" i="6"/>
  <c r="I226" i="6"/>
  <c r="I227" i="6" s="1"/>
  <c r="AS225" i="6"/>
  <c r="AL225" i="6"/>
  <c r="AK225" i="6"/>
  <c r="AJ225" i="6"/>
  <c r="AG225" i="6"/>
  <c r="AD225" i="6"/>
  <c r="Y225" i="6"/>
  <c r="AB225" i="6" s="1"/>
  <c r="W225" i="6"/>
  <c r="P225" i="6"/>
  <c r="N225" i="6" s="1"/>
  <c r="N223" i="6" s="1"/>
  <c r="O225" i="6"/>
  <c r="J225" i="6"/>
  <c r="J223" i="6" s="1"/>
  <c r="E225" i="6"/>
  <c r="BM224" i="6"/>
  <c r="BL224" i="6"/>
  <c r="BK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O224" i="6"/>
  <c r="AN224" i="6"/>
  <c r="AL224" i="6"/>
  <c r="AI224" i="6"/>
  <c r="AF224" i="6"/>
  <c r="AC224" i="6"/>
  <c r="U224" i="6"/>
  <c r="T224" i="6"/>
  <c r="I224" i="6"/>
  <c r="BM223" i="6"/>
  <c r="BL223" i="6"/>
  <c r="BK223" i="6"/>
  <c r="BH223" i="6"/>
  <c r="BG223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R223" i="6"/>
  <c r="AO223" i="6"/>
  <c r="AN223" i="6"/>
  <c r="AM223" i="6"/>
  <c r="AI223" i="6"/>
  <c r="AH223" i="6"/>
  <c r="AF223" i="6"/>
  <c r="AE223" i="6"/>
  <c r="AD223" i="6"/>
  <c r="AC223" i="6"/>
  <c r="AL223" i="6" s="1"/>
  <c r="V223" i="6"/>
  <c r="U223" i="6"/>
  <c r="T223" i="6"/>
  <c r="S223" i="6"/>
  <c r="Q223" i="6"/>
  <c r="I223" i="6"/>
  <c r="H223" i="6"/>
  <c r="E223" i="6"/>
  <c r="AL222" i="6"/>
  <c r="AF222" i="6"/>
  <c r="AG222" i="6" s="1"/>
  <c r="W222" i="6"/>
  <c r="AR221" i="6"/>
  <c r="AS221" i="6" s="1"/>
  <c r="AN221" i="6"/>
  <c r="AL221" i="6"/>
  <c r="AI221" i="6"/>
  <c r="AI222" i="6" s="1"/>
  <c r="AG221" i="6"/>
  <c r="Z221" i="6"/>
  <c r="X221" i="6"/>
  <c r="AA221" i="6" s="1"/>
  <c r="Q221" i="6"/>
  <c r="AS220" i="6"/>
  <c r="AL220" i="6"/>
  <c r="AK220" i="6"/>
  <c r="AJ220" i="6"/>
  <c r="AI220" i="6"/>
  <c r="AG220" i="6"/>
  <c r="AB220" i="6"/>
  <c r="Z220" i="6"/>
  <c r="X220" i="6"/>
  <c r="AA220" i="6" s="1"/>
  <c r="P220" i="6"/>
  <c r="N220" i="6" s="1"/>
  <c r="O220" i="6"/>
  <c r="AL219" i="6"/>
  <c r="AF219" i="6"/>
  <c r="AN219" i="6" s="1"/>
  <c r="W219" i="6"/>
  <c r="X219" i="6" s="1"/>
  <c r="AA219" i="6" s="1"/>
  <c r="AR218" i="6"/>
  <c r="AS218" i="6" s="1"/>
  <c r="AN218" i="6"/>
  <c r="AL218" i="6"/>
  <c r="AI218" i="6"/>
  <c r="AI219" i="6" s="1"/>
  <c r="AG218" i="6"/>
  <c r="Z218" i="6"/>
  <c r="X218" i="6"/>
  <c r="AA218" i="6" s="1"/>
  <c r="Q218" i="6"/>
  <c r="Q219" i="6" s="1"/>
  <c r="O218" i="6"/>
  <c r="AS217" i="6"/>
  <c r="AL217" i="6"/>
  <c r="AK217" i="6"/>
  <c r="AI217" i="6"/>
  <c r="AJ217" i="6" s="1"/>
  <c r="AG217" i="6"/>
  <c r="AB217" i="6"/>
  <c r="Z217" i="6"/>
  <c r="X217" i="6"/>
  <c r="AA217" i="6" s="1"/>
  <c r="P217" i="6"/>
  <c r="N217" i="6" s="1"/>
  <c r="O217" i="6"/>
  <c r="AI216" i="6"/>
  <c r="AF216" i="6"/>
  <c r="AR216" i="6" s="1"/>
  <c r="AS216" i="6" s="1"/>
  <c r="AC216" i="6"/>
  <c r="AL216" i="6" s="1"/>
  <c r="AR215" i="6"/>
  <c r="AS215" i="6" s="1"/>
  <c r="AM215" i="6"/>
  <c r="AL215" i="6"/>
  <c r="AJ215" i="6"/>
  <c r="AJ216" i="6" s="1"/>
  <c r="AG215" i="6"/>
  <c r="AD215" i="6"/>
  <c r="AD216" i="6" s="1"/>
  <c r="W215" i="6"/>
  <c r="X215" i="6" s="1"/>
  <c r="AA215" i="6" s="1"/>
  <c r="Q215" i="6"/>
  <c r="AS214" i="6"/>
  <c r="AL214" i="6"/>
  <c r="AK214" i="6"/>
  <c r="AJ214" i="6"/>
  <c r="AG214" i="6"/>
  <c r="Y214" i="6"/>
  <c r="AB214" i="6" s="1"/>
  <c r="W214" i="6"/>
  <c r="P214" i="6"/>
  <c r="N214" i="6" s="1"/>
  <c r="O214" i="6"/>
  <c r="AF213" i="6"/>
  <c r="AM213" i="6" s="1"/>
  <c r="AC213" i="6"/>
  <c r="AL213" i="6" s="1"/>
  <c r="W213" i="6"/>
  <c r="Z213" i="6" s="1"/>
  <c r="F213" i="6"/>
  <c r="AR212" i="6"/>
  <c r="AS212" i="6" s="1"/>
  <c r="AM212" i="6"/>
  <c r="AL212" i="6"/>
  <c r="AI212" i="6"/>
  <c r="AJ212" i="6" s="1"/>
  <c r="AJ213" i="6" s="1"/>
  <c r="AG212" i="6"/>
  <c r="AG213" i="6" s="1"/>
  <c r="AD212" i="6"/>
  <c r="AD213" i="6" s="1"/>
  <c r="AA212" i="6"/>
  <c r="Z212" i="6"/>
  <c r="W212" i="6"/>
  <c r="X212" i="6" s="1"/>
  <c r="X213" i="6" s="1"/>
  <c r="AA213" i="6" s="1"/>
  <c r="Q212" i="6"/>
  <c r="P212" i="6" s="1"/>
  <c r="N212" i="6" s="1"/>
  <c r="O212" i="6"/>
  <c r="J212" i="6"/>
  <c r="J213" i="6" s="1"/>
  <c r="F212" i="6"/>
  <c r="AL211" i="6"/>
  <c r="AK211" i="6"/>
  <c r="AJ211" i="6"/>
  <c r="AG211" i="6"/>
  <c r="Y211" i="6"/>
  <c r="AB211" i="6" s="1"/>
  <c r="W211" i="6"/>
  <c r="P211" i="6"/>
  <c r="N211" i="6" s="1"/>
  <c r="O211" i="6"/>
  <c r="F211" i="6"/>
  <c r="AR210" i="6"/>
  <c r="AS210" i="6" s="1"/>
  <c r="AI210" i="6"/>
  <c r="AF210" i="6"/>
  <c r="AM210" i="6" s="1"/>
  <c r="AC210" i="6"/>
  <c r="AL210" i="6" s="1"/>
  <c r="Q210" i="6"/>
  <c r="P210" i="6" s="1"/>
  <c r="N210" i="6" s="1"/>
  <c r="AS209" i="6"/>
  <c r="AM209" i="6"/>
  <c r="AL209" i="6"/>
  <c r="AJ209" i="6"/>
  <c r="AJ210" i="6" s="1"/>
  <c r="AG209" i="6"/>
  <c r="AG210" i="6" s="1"/>
  <c r="AD209" i="6"/>
  <c r="AD210" i="6" s="1"/>
  <c r="W209" i="6"/>
  <c r="Q209" i="6"/>
  <c r="P209" i="6" s="1"/>
  <c r="N209" i="6" s="1"/>
  <c r="AT208" i="6"/>
  <c r="AS208" i="6"/>
  <c r="AL208" i="6"/>
  <c r="AK208" i="6"/>
  <c r="AJ208" i="6"/>
  <c r="AG208" i="6"/>
  <c r="Y208" i="6"/>
  <c r="AB208" i="6" s="1"/>
  <c r="W208" i="6"/>
  <c r="P208" i="6"/>
  <c r="N208" i="6" s="1"/>
  <c r="O208" i="6"/>
  <c r="AR207" i="6"/>
  <c r="AS207" i="6" s="1"/>
  <c r="AI207" i="6"/>
  <c r="AF207" i="6"/>
  <c r="AC207" i="6"/>
  <c r="W207" i="6"/>
  <c r="AS206" i="6"/>
  <c r="AM206" i="6"/>
  <c r="AJ206" i="6"/>
  <c r="AJ207" i="6" s="1"/>
  <c r="AG206" i="6"/>
  <c r="AD206" i="6"/>
  <c r="AD207" i="6" s="1"/>
  <c r="Z206" i="6"/>
  <c r="X206" i="6"/>
  <c r="W206" i="6"/>
  <c r="Q206" i="6"/>
  <c r="P206" i="6" s="1"/>
  <c r="I206" i="6"/>
  <c r="I207" i="6" s="1"/>
  <c r="AT205" i="6"/>
  <c r="AS205" i="6"/>
  <c r="AK205" i="6"/>
  <c r="AJ205" i="6"/>
  <c r="AG205" i="6"/>
  <c r="AD205" i="6"/>
  <c r="Y205" i="6"/>
  <c r="AB205" i="6" s="1"/>
  <c r="W205" i="6"/>
  <c r="Z205" i="6" s="1"/>
  <c r="P205" i="6"/>
  <c r="N205" i="6" s="1"/>
  <c r="O205" i="6"/>
  <c r="J205" i="6"/>
  <c r="J203" i="6" s="1"/>
  <c r="E205" i="6"/>
  <c r="E207" i="6" s="1"/>
  <c r="BM204" i="6"/>
  <c r="BL204" i="6"/>
  <c r="BK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O204" i="6"/>
  <c r="AL204" i="6"/>
  <c r="AF204" i="6"/>
  <c r="AC204" i="6"/>
  <c r="U204" i="6"/>
  <c r="T204" i="6"/>
  <c r="I204" i="6"/>
  <c r="BM203" i="6"/>
  <c r="BL203" i="6"/>
  <c r="BK203" i="6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O203" i="6"/>
  <c r="AN203" i="6"/>
  <c r="AM203" i="6"/>
  <c r="AH203" i="6"/>
  <c r="AF203" i="6"/>
  <c r="AE203" i="6"/>
  <c r="AD203" i="6"/>
  <c r="AC203" i="6"/>
  <c r="AL203" i="6" s="1"/>
  <c r="V203" i="6"/>
  <c r="U203" i="6"/>
  <c r="T203" i="6"/>
  <c r="S203" i="6"/>
  <c r="Q203" i="6"/>
  <c r="I203" i="6"/>
  <c r="H203" i="6"/>
  <c r="AL202" i="6"/>
  <c r="AF202" i="6"/>
  <c r="AN202" i="6" s="1"/>
  <c r="W202" i="6"/>
  <c r="X202" i="6" s="1"/>
  <c r="AA202" i="6" s="1"/>
  <c r="AR201" i="6"/>
  <c r="AS201" i="6" s="1"/>
  <c r="AN201" i="6"/>
  <c r="AL201" i="6"/>
  <c r="AI201" i="6"/>
  <c r="AG201" i="6"/>
  <c r="Z201" i="6"/>
  <c r="X201" i="6"/>
  <c r="AA201" i="6" s="1"/>
  <c r="Q201" i="6"/>
  <c r="O201" i="6" s="1"/>
  <c r="AS200" i="6"/>
  <c r="AL200" i="6"/>
  <c r="AK200" i="6"/>
  <c r="AI200" i="6"/>
  <c r="AJ200" i="6" s="1"/>
  <c r="AG200" i="6"/>
  <c r="AB200" i="6"/>
  <c r="Z200" i="6"/>
  <c r="X200" i="6"/>
  <c r="AA200" i="6" s="1"/>
  <c r="P200" i="6"/>
  <c r="N200" i="6" s="1"/>
  <c r="O200" i="6"/>
  <c r="AI199" i="6"/>
  <c r="AF199" i="6"/>
  <c r="AM199" i="6" s="1"/>
  <c r="AC199" i="6"/>
  <c r="AL199" i="6" s="1"/>
  <c r="AR198" i="6"/>
  <c r="AM198" i="6"/>
  <c r="AL198" i="6"/>
  <c r="AJ198" i="6"/>
  <c r="AJ199" i="6" s="1"/>
  <c r="AG198" i="6"/>
  <c r="AD198" i="6"/>
  <c r="AD199" i="6" s="1"/>
  <c r="W198" i="6"/>
  <c r="Q198" i="6"/>
  <c r="AS197" i="6"/>
  <c r="AL197" i="6"/>
  <c r="AK197" i="6"/>
  <c r="AJ197" i="6"/>
  <c r="AG197" i="6"/>
  <c r="Z197" i="6"/>
  <c r="Y197" i="6"/>
  <c r="AB197" i="6" s="1"/>
  <c r="W197" i="6"/>
  <c r="X197" i="6" s="1"/>
  <c r="AA197" i="6" s="1"/>
  <c r="P197" i="6"/>
  <c r="O197" i="6"/>
  <c r="AI196" i="6"/>
  <c r="AF196" i="6"/>
  <c r="AR196" i="6" s="1"/>
  <c r="AS196" i="6" s="1"/>
  <c r="AC196" i="6"/>
  <c r="AL196" i="6" s="1"/>
  <c r="AR195" i="6"/>
  <c r="AS195" i="6" s="1"/>
  <c r="AM195" i="6"/>
  <c r="AL195" i="6"/>
  <c r="AJ195" i="6"/>
  <c r="AJ196" i="6" s="1"/>
  <c r="AG195" i="6"/>
  <c r="AD195" i="6"/>
  <c r="AD196" i="6" s="1"/>
  <c r="W195" i="6"/>
  <c r="Z195" i="6" s="1"/>
  <c r="Q195" i="6"/>
  <c r="Q196" i="6" s="1"/>
  <c r="AS194" i="6"/>
  <c r="AL194" i="6"/>
  <c r="AK194" i="6"/>
  <c r="AJ194" i="6"/>
  <c r="AG194" i="6"/>
  <c r="Y194" i="6"/>
  <c r="AB194" i="6" s="1"/>
  <c r="W194" i="6"/>
  <c r="P194" i="6"/>
  <c r="N194" i="6" s="1"/>
  <c r="O194" i="6"/>
  <c r="AI193" i="6"/>
  <c r="AF193" i="6"/>
  <c r="AM193" i="6" s="1"/>
  <c r="AC193" i="6"/>
  <c r="AL193" i="6" s="1"/>
  <c r="I193" i="6"/>
  <c r="E193" i="6"/>
  <c r="F193" i="6" s="1"/>
  <c r="AR192" i="6"/>
  <c r="AM192" i="6"/>
  <c r="AL192" i="6"/>
  <c r="AJ192" i="6"/>
  <c r="AJ193" i="6" s="1"/>
  <c r="AG192" i="6"/>
  <c r="AD192" i="6"/>
  <c r="AD193" i="6" s="1"/>
  <c r="W192" i="6"/>
  <c r="Q192" i="6"/>
  <c r="O192" i="6" s="1"/>
  <c r="P192" i="6"/>
  <c r="N192" i="6" s="1"/>
  <c r="J192" i="6"/>
  <c r="J193" i="6" s="1"/>
  <c r="AR191" i="6"/>
  <c r="AL191" i="6"/>
  <c r="AK191" i="6"/>
  <c r="AJ191" i="6"/>
  <c r="AG191" i="6"/>
  <c r="Y191" i="6"/>
  <c r="AB191" i="6" s="1"/>
  <c r="W191" i="6"/>
  <c r="Z191" i="6" s="1"/>
  <c r="P191" i="6"/>
  <c r="N191" i="6" s="1"/>
  <c r="O191" i="6"/>
  <c r="F191" i="6"/>
  <c r="AR190" i="6"/>
  <c r="AS190" i="6" s="1"/>
  <c r="AI190" i="6"/>
  <c r="AF190" i="6"/>
  <c r="AM190" i="6" s="1"/>
  <c r="AC190" i="6"/>
  <c r="AL190" i="6" s="1"/>
  <c r="W190" i="6"/>
  <c r="Z190" i="6" s="1"/>
  <c r="Q190" i="6"/>
  <c r="P190" i="6" s="1"/>
  <c r="N190" i="6" s="1"/>
  <c r="AS189" i="6"/>
  <c r="AM189" i="6"/>
  <c r="AL189" i="6"/>
  <c r="AJ189" i="6"/>
  <c r="AJ190" i="6" s="1"/>
  <c r="AG189" i="6"/>
  <c r="AG190" i="6" s="1"/>
  <c r="AD189" i="6"/>
  <c r="AD190" i="6" s="1"/>
  <c r="W189" i="6"/>
  <c r="Q189" i="6"/>
  <c r="P189" i="6" s="1"/>
  <c r="N189" i="6" s="1"/>
  <c r="AT188" i="6"/>
  <c r="AS188" i="6"/>
  <c r="AL188" i="6"/>
  <c r="AK188" i="6"/>
  <c r="AJ188" i="6"/>
  <c r="AG188" i="6"/>
  <c r="Y188" i="6"/>
  <c r="AB188" i="6" s="1"/>
  <c r="X188" i="6"/>
  <c r="AA188" i="6" s="1"/>
  <c r="W188" i="6"/>
  <c r="P188" i="6"/>
  <c r="N188" i="6" s="1"/>
  <c r="O188" i="6"/>
  <c r="AR187" i="6"/>
  <c r="AS187" i="6" s="1"/>
  <c r="AI187" i="6"/>
  <c r="AF187" i="6"/>
  <c r="AC187" i="6"/>
  <c r="X187" i="6"/>
  <c r="AA187" i="6" s="1"/>
  <c r="W187" i="6"/>
  <c r="Z187" i="6" s="1"/>
  <c r="I187" i="6"/>
  <c r="E187" i="6"/>
  <c r="AS186" i="6"/>
  <c r="AM186" i="6"/>
  <c r="AJ186" i="6"/>
  <c r="AJ187" i="6" s="1"/>
  <c r="AG186" i="6"/>
  <c r="AD186" i="6"/>
  <c r="AD187" i="6" s="1"/>
  <c r="W186" i="6"/>
  <c r="Z186" i="6" s="1"/>
  <c r="Q186" i="6"/>
  <c r="J186" i="6"/>
  <c r="AT185" i="6"/>
  <c r="AS185" i="6"/>
  <c r="AK185" i="6"/>
  <c r="AJ185" i="6"/>
  <c r="AG185" i="6"/>
  <c r="AG183" i="6" s="1"/>
  <c r="AJ183" i="6" s="1"/>
  <c r="AD185" i="6"/>
  <c r="AD183" i="6" s="1"/>
  <c r="Y185" i="6"/>
  <c r="AB185" i="6" s="1"/>
  <c r="W185" i="6"/>
  <c r="X185" i="6" s="1"/>
  <c r="P185" i="6"/>
  <c r="N185" i="6" s="1"/>
  <c r="O185" i="6"/>
  <c r="J185" i="6"/>
  <c r="J183" i="6" s="1"/>
  <c r="F185" i="6"/>
  <c r="BM184" i="6"/>
  <c r="BL184" i="6"/>
  <c r="BK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O184" i="6"/>
  <c r="AN184" i="6"/>
  <c r="AF184" i="6"/>
  <c r="AC184" i="6"/>
  <c r="AL184" i="6" s="1"/>
  <c r="U184" i="6"/>
  <c r="T184" i="6"/>
  <c r="I184" i="6"/>
  <c r="BM183" i="6"/>
  <c r="BL183" i="6"/>
  <c r="BK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O183" i="6"/>
  <c r="AN183" i="6"/>
  <c r="AM183" i="6"/>
  <c r="AH183" i="6"/>
  <c r="AF183" i="6"/>
  <c r="AE183" i="6"/>
  <c r="AC183" i="6"/>
  <c r="AL183" i="6" s="1"/>
  <c r="V183" i="6"/>
  <c r="U183" i="6"/>
  <c r="T183" i="6"/>
  <c r="S183" i="6"/>
  <c r="Q183" i="6"/>
  <c r="I183" i="6"/>
  <c r="H183" i="6"/>
  <c r="E183" i="6"/>
  <c r="AL182" i="6"/>
  <c r="AI182" i="6"/>
  <c r="AF182" i="6"/>
  <c r="AG182" i="6" s="1"/>
  <c r="AC182" i="6"/>
  <c r="AR181" i="6"/>
  <c r="AS181" i="6" s="1"/>
  <c r="AM181" i="6"/>
  <c r="AL181" i="6"/>
  <c r="AJ181" i="6"/>
  <c r="AG181" i="6"/>
  <c r="AD181" i="6"/>
  <c r="W181" i="6"/>
  <c r="Q181" i="6"/>
  <c r="P181" i="6" s="1"/>
  <c r="N181" i="6" s="1"/>
  <c r="AS180" i="6"/>
  <c r="AL180" i="6"/>
  <c r="AK180" i="6"/>
  <c r="AK175" i="6" s="1"/>
  <c r="AJ180" i="6"/>
  <c r="AG180" i="6"/>
  <c r="Y180" i="6"/>
  <c r="AB180" i="6" s="1"/>
  <c r="W180" i="6"/>
  <c r="X180" i="6" s="1"/>
  <c r="AA180" i="6" s="1"/>
  <c r="P180" i="6"/>
  <c r="N180" i="6" s="1"/>
  <c r="O180" i="6"/>
  <c r="AI179" i="6"/>
  <c r="AF179" i="6"/>
  <c r="AC179" i="6"/>
  <c r="AL179" i="6" s="1"/>
  <c r="AR178" i="6"/>
  <c r="AM178" i="6"/>
  <c r="AM176" i="6" s="1"/>
  <c r="AL178" i="6"/>
  <c r="AJ178" i="6"/>
  <c r="AJ179" i="6" s="1"/>
  <c r="AG178" i="6"/>
  <c r="AD178" i="6"/>
  <c r="AD179" i="6" s="1"/>
  <c r="Z178" i="6"/>
  <c r="X178" i="6"/>
  <c r="W178" i="6"/>
  <c r="W179" i="6" s="1"/>
  <c r="Q178" i="6"/>
  <c r="Q179" i="6" s="1"/>
  <c r="O179" i="6" s="1"/>
  <c r="I178" i="6"/>
  <c r="AS177" i="6"/>
  <c r="AL177" i="6"/>
  <c r="AK177" i="6"/>
  <c r="AJ177" i="6"/>
  <c r="AJ175" i="6" s="1"/>
  <c r="AG177" i="6"/>
  <c r="AD177" i="6"/>
  <c r="Y177" i="6"/>
  <c r="AB177" i="6" s="1"/>
  <c r="W177" i="6"/>
  <c r="X177" i="6" s="1"/>
  <c r="P177" i="6"/>
  <c r="N177" i="6" s="1"/>
  <c r="O177" i="6"/>
  <c r="O175" i="6" s="1"/>
  <c r="J177" i="6"/>
  <c r="J175" i="6" s="1"/>
  <c r="E177" i="6"/>
  <c r="E178" i="6" s="1"/>
  <c r="E179" i="6" s="1"/>
  <c r="BM176" i="6"/>
  <c r="BL176" i="6"/>
  <c r="BK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O176" i="6"/>
  <c r="AN176" i="6"/>
  <c r="AI176" i="6"/>
  <c r="AF176" i="6"/>
  <c r="AC176" i="6"/>
  <c r="AL176" i="6" s="1"/>
  <c r="W176" i="6"/>
  <c r="U176" i="6"/>
  <c r="T176" i="6"/>
  <c r="BM175" i="6"/>
  <c r="BL175" i="6"/>
  <c r="BK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R175" i="6"/>
  <c r="AO175" i="6"/>
  <c r="AN175" i="6"/>
  <c r="AM175" i="6"/>
  <c r="AI175" i="6"/>
  <c r="AH175" i="6"/>
  <c r="AF175" i="6"/>
  <c r="AE175" i="6"/>
  <c r="AD175" i="6"/>
  <c r="AC175" i="6"/>
  <c r="Y175" i="6"/>
  <c r="V175" i="6"/>
  <c r="U175" i="6"/>
  <c r="T175" i="6"/>
  <c r="S175" i="6"/>
  <c r="Q175" i="6"/>
  <c r="I175" i="6"/>
  <c r="H175" i="6"/>
  <c r="AR174" i="6"/>
  <c r="AS174" i="6" s="1"/>
  <c r="AL174" i="6"/>
  <c r="AF174" i="6"/>
  <c r="AN174" i="6" s="1"/>
  <c r="AB174" i="6"/>
  <c r="W174" i="6"/>
  <c r="AS173" i="6"/>
  <c r="AN173" i="6"/>
  <c r="AL173" i="6"/>
  <c r="AI173" i="6"/>
  <c r="AI174" i="6" s="1"/>
  <c r="AG173" i="6"/>
  <c r="AB173" i="6"/>
  <c r="Z173" i="6"/>
  <c r="X173" i="6"/>
  <c r="AA173" i="6" s="1"/>
  <c r="Q173" i="6"/>
  <c r="P173" i="6" s="1"/>
  <c r="N173" i="6" s="1"/>
  <c r="AS172" i="6"/>
  <c r="AL172" i="6"/>
  <c r="AK172" i="6"/>
  <c r="AI172" i="6"/>
  <c r="AJ172" i="6" s="1"/>
  <c r="AG172" i="6"/>
  <c r="AB172" i="6"/>
  <c r="Z172" i="6"/>
  <c r="X172" i="6"/>
  <c r="AA172" i="6" s="1"/>
  <c r="P172" i="6"/>
  <c r="N172" i="6" s="1"/>
  <c r="O172" i="6"/>
  <c r="AR171" i="6"/>
  <c r="AS171" i="6" s="1"/>
  <c r="AL171" i="6"/>
  <c r="AF171" i="6"/>
  <c r="AG171" i="6" s="1"/>
  <c r="AB171" i="6"/>
  <c r="W171" i="6"/>
  <c r="Q171" i="6"/>
  <c r="P171" i="6" s="1"/>
  <c r="N171" i="6" s="1"/>
  <c r="AS170" i="6"/>
  <c r="AN170" i="6"/>
  <c r="AL170" i="6"/>
  <c r="AI170" i="6"/>
  <c r="AJ170" i="6" s="1"/>
  <c r="AJ171" i="6" s="1"/>
  <c r="AG170" i="6"/>
  <c r="AB170" i="6"/>
  <c r="Z170" i="6"/>
  <c r="X170" i="6"/>
  <c r="AA170" i="6" s="1"/>
  <c r="Q170" i="6"/>
  <c r="P170" i="6" s="1"/>
  <c r="N170" i="6" s="1"/>
  <c r="O170" i="6"/>
  <c r="AS169" i="6"/>
  <c r="AL169" i="6"/>
  <c r="AK169" i="6"/>
  <c r="AI169" i="6"/>
  <c r="AJ169" i="6" s="1"/>
  <c r="AG169" i="6"/>
  <c r="AB169" i="6"/>
  <c r="Z169" i="6"/>
  <c r="X169" i="6"/>
  <c r="AA169" i="6" s="1"/>
  <c r="P169" i="6"/>
  <c r="N169" i="6" s="1"/>
  <c r="O169" i="6"/>
  <c r="AR168" i="6"/>
  <c r="AS168" i="6" s="1"/>
  <c r="AL168" i="6"/>
  <c r="AF168" i="6"/>
  <c r="Z168" i="6"/>
  <c r="X168" i="6"/>
  <c r="AA168" i="6" s="1"/>
  <c r="AS167" i="6"/>
  <c r="AN167" i="6"/>
  <c r="AL167" i="6"/>
  <c r="AI167" i="6"/>
  <c r="AG167" i="6"/>
  <c r="W167" i="6"/>
  <c r="Z167" i="6" s="1"/>
  <c r="Q167" i="6"/>
  <c r="P167" i="6" s="1"/>
  <c r="N167" i="6" s="1"/>
  <c r="AS166" i="6"/>
  <c r="AL166" i="6"/>
  <c r="AK166" i="6"/>
  <c r="AI166" i="6"/>
  <c r="AJ166" i="6" s="1"/>
  <c r="AG166" i="6"/>
  <c r="AB166" i="6"/>
  <c r="Z166" i="6"/>
  <c r="X166" i="6"/>
  <c r="AA166" i="6" s="1"/>
  <c r="P166" i="6"/>
  <c r="N166" i="6" s="1"/>
  <c r="O166" i="6"/>
  <c r="AI165" i="6"/>
  <c r="AF165" i="6"/>
  <c r="AG165" i="6" s="1"/>
  <c r="AC165" i="6"/>
  <c r="AL165" i="6" s="1"/>
  <c r="AS164" i="6"/>
  <c r="AR164" i="6"/>
  <c r="AM164" i="6"/>
  <c r="AL164" i="6"/>
  <c r="AJ164" i="6"/>
  <c r="AJ165" i="6" s="1"/>
  <c r="AG164" i="6"/>
  <c r="AD164" i="6"/>
  <c r="AD165" i="6" s="1"/>
  <c r="W164" i="6"/>
  <c r="Z164" i="6" s="1"/>
  <c r="Q164" i="6"/>
  <c r="Q165" i="6" s="1"/>
  <c r="AS163" i="6"/>
  <c r="AL163" i="6"/>
  <c r="AK163" i="6"/>
  <c r="AJ163" i="6"/>
  <c r="AG163" i="6"/>
  <c r="Y163" i="6"/>
  <c r="AB163" i="6" s="1"/>
  <c r="X163" i="6"/>
  <c r="AA163" i="6" s="1"/>
  <c r="W163" i="6"/>
  <c r="Z163" i="6" s="1"/>
  <c r="P163" i="6"/>
  <c r="N163" i="6" s="1"/>
  <c r="O163" i="6"/>
  <c r="AI162" i="6"/>
  <c r="AF162" i="6"/>
  <c r="AR162" i="6" s="1"/>
  <c r="AS162" i="6" s="1"/>
  <c r="AC162" i="6"/>
  <c r="AL162" i="6" s="1"/>
  <c r="AR161" i="6"/>
  <c r="AS161" i="6" s="1"/>
  <c r="AM161" i="6"/>
  <c r="AL161" i="6"/>
  <c r="AJ161" i="6"/>
  <c r="AJ162" i="6" s="1"/>
  <c r="AG161" i="6"/>
  <c r="AG162" i="6" s="1"/>
  <c r="AD161" i="6"/>
  <c r="AD162" i="6" s="1"/>
  <c r="W161" i="6"/>
  <c r="W162" i="6" s="1"/>
  <c r="Z162" i="6" s="1"/>
  <c r="Q161" i="6"/>
  <c r="AS160" i="6"/>
  <c r="AL160" i="6"/>
  <c r="AK160" i="6"/>
  <c r="AJ160" i="6"/>
  <c r="AG160" i="6"/>
  <c r="Y160" i="6"/>
  <c r="AB160" i="6" s="1"/>
  <c r="W160" i="6"/>
  <c r="P160" i="6"/>
  <c r="N160" i="6" s="1"/>
  <c r="O160" i="6"/>
  <c r="AR159" i="6"/>
  <c r="AS159" i="6" s="1"/>
  <c r="AF159" i="6"/>
  <c r="AM159" i="6" s="1"/>
  <c r="AC159" i="6"/>
  <c r="AL159" i="6" s="1"/>
  <c r="AS158" i="6"/>
  <c r="AM158" i="6"/>
  <c r="AL158" i="6"/>
  <c r="AI158" i="6"/>
  <c r="AG158" i="6"/>
  <c r="AD158" i="6"/>
  <c r="AD159" i="6" s="1"/>
  <c r="X158" i="6"/>
  <c r="AA158" i="6" s="1"/>
  <c r="W158" i="6"/>
  <c r="Q158" i="6"/>
  <c r="AS157" i="6"/>
  <c r="AL157" i="6"/>
  <c r="AK157" i="6"/>
  <c r="AJ157" i="6"/>
  <c r="AG157" i="6"/>
  <c r="AB157" i="6"/>
  <c r="Z157" i="6"/>
  <c r="Y157" i="6"/>
  <c r="W157" i="6"/>
  <c r="X157" i="6" s="1"/>
  <c r="AA157" i="6" s="1"/>
  <c r="P157" i="6"/>
  <c r="N157" i="6" s="1"/>
  <c r="O157" i="6"/>
  <c r="AR156" i="6"/>
  <c r="AS156" i="6" s="1"/>
  <c r="AI156" i="6"/>
  <c r="AF156" i="6"/>
  <c r="AM156" i="6" s="1"/>
  <c r="AC156" i="6"/>
  <c r="AL156" i="6" s="1"/>
  <c r="AS155" i="6"/>
  <c r="AM155" i="6"/>
  <c r="AL155" i="6"/>
  <c r="AJ155" i="6"/>
  <c r="AJ156" i="6" s="1"/>
  <c r="AG155" i="6"/>
  <c r="AG156" i="6" s="1"/>
  <c r="AD155" i="6"/>
  <c r="AD156" i="6" s="1"/>
  <c r="W155" i="6"/>
  <c r="Z155" i="6" s="1"/>
  <c r="Q155" i="6"/>
  <c r="AT154" i="6"/>
  <c r="AS154" i="6"/>
  <c r="AL154" i="6"/>
  <c r="AK154" i="6"/>
  <c r="AJ154" i="6"/>
  <c r="AG154" i="6"/>
  <c r="Y154" i="6"/>
  <c r="AB154" i="6" s="1"/>
  <c r="W154" i="6"/>
  <c r="P154" i="6"/>
  <c r="O154" i="6"/>
  <c r="AR153" i="6"/>
  <c r="AS153" i="6" s="1"/>
  <c r="AI153" i="6"/>
  <c r="AF153" i="6"/>
  <c r="AM153" i="6" s="1"/>
  <c r="AC153" i="6"/>
  <c r="AL153" i="6" s="1"/>
  <c r="AS152" i="6"/>
  <c r="AM152" i="6"/>
  <c r="AL152" i="6"/>
  <c r="AJ152" i="6"/>
  <c r="AG152" i="6"/>
  <c r="AG153" i="6" s="1"/>
  <c r="AD152" i="6"/>
  <c r="Z152" i="6"/>
  <c r="W152" i="6"/>
  <c r="Q152" i="6"/>
  <c r="P152" i="6" s="1"/>
  <c r="N152" i="6" s="1"/>
  <c r="AT151" i="6"/>
  <c r="AS151" i="6"/>
  <c r="AL151" i="6"/>
  <c r="AK151" i="6"/>
  <c r="AJ151" i="6"/>
  <c r="AG151" i="6"/>
  <c r="Y151" i="6"/>
  <c r="AB151" i="6" s="1"/>
  <c r="W151" i="6"/>
  <c r="P151" i="6"/>
  <c r="N151" i="6" s="1"/>
  <c r="O151" i="6"/>
  <c r="AM150" i="6"/>
  <c r="AI150" i="6"/>
  <c r="AG150" i="6"/>
  <c r="AG149" i="6" s="1"/>
  <c r="AC150" i="6"/>
  <c r="W150" i="6"/>
  <c r="I150" i="6"/>
  <c r="J150" i="6" s="1"/>
  <c r="J149" i="6" s="1"/>
  <c r="J147" i="6" s="1"/>
  <c r="E150" i="6"/>
  <c r="F150" i="6" s="1"/>
  <c r="F149" i="6" s="1"/>
  <c r="AR149" i="6"/>
  <c r="AM149" i="6"/>
  <c r="AJ149" i="6"/>
  <c r="AJ150" i="6" s="1"/>
  <c r="AF149" i="6"/>
  <c r="AD149" i="6"/>
  <c r="AD150" i="6" s="1"/>
  <c r="Q149" i="6"/>
  <c r="Q150" i="6" s="1"/>
  <c r="E149" i="6"/>
  <c r="E147" i="6" s="1"/>
  <c r="AT148" i="6"/>
  <c r="AS148" i="6"/>
  <c r="AK148" i="6"/>
  <c r="AJ148" i="6"/>
  <c r="AG148" i="6"/>
  <c r="AD148" i="6"/>
  <c r="AD146" i="6" s="1"/>
  <c r="AB148" i="6"/>
  <c r="Z148" i="6"/>
  <c r="Y148" i="6"/>
  <c r="Y146" i="6" s="1"/>
  <c r="W148" i="6"/>
  <c r="X148" i="6" s="1"/>
  <c r="AA148" i="6" s="1"/>
  <c r="P148" i="6"/>
  <c r="N148" i="6" s="1"/>
  <c r="O148" i="6"/>
  <c r="J148" i="6"/>
  <c r="J146" i="6" s="1"/>
  <c r="F148" i="6"/>
  <c r="F146" i="6" s="1"/>
  <c r="BM147" i="6"/>
  <c r="BL147" i="6"/>
  <c r="BK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O147" i="6"/>
  <c r="AF147" i="6"/>
  <c r="AC147" i="6"/>
  <c r="AL147" i="6" s="1"/>
  <c r="U147" i="6"/>
  <c r="T147" i="6"/>
  <c r="I147" i="6"/>
  <c r="F147" i="6"/>
  <c r="BM146" i="6"/>
  <c r="BL146" i="6"/>
  <c r="BK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R146" i="6"/>
  <c r="AO146" i="6"/>
  <c r="AN146" i="6"/>
  <c r="AM146" i="6"/>
  <c r="AH146" i="6"/>
  <c r="AF146" i="6"/>
  <c r="AE146" i="6"/>
  <c r="AC146" i="6"/>
  <c r="AL146" i="6" s="1"/>
  <c r="V146" i="6"/>
  <c r="U146" i="6"/>
  <c r="T146" i="6"/>
  <c r="S146" i="6"/>
  <c r="Q146" i="6"/>
  <c r="I146" i="6"/>
  <c r="H146" i="6"/>
  <c r="E146" i="6"/>
  <c r="AF145" i="6"/>
  <c r="AM145" i="6" s="1"/>
  <c r="AC145" i="6"/>
  <c r="AL145" i="6" s="1"/>
  <c r="W145" i="6"/>
  <c r="AR144" i="6"/>
  <c r="AS144" i="6" s="1"/>
  <c r="AM144" i="6"/>
  <c r="AL144" i="6"/>
  <c r="AI144" i="6"/>
  <c r="AJ144" i="6" s="1"/>
  <c r="AJ145" i="6" s="1"/>
  <c r="AG144" i="6"/>
  <c r="AD144" i="6"/>
  <c r="AD145" i="6" s="1"/>
  <c r="Z144" i="6"/>
  <c r="X144" i="6"/>
  <c r="AA144" i="6" s="1"/>
  <c r="Q144" i="6"/>
  <c r="O144" i="6" s="1"/>
  <c r="AS143" i="6"/>
  <c r="AL143" i="6"/>
  <c r="AK143" i="6"/>
  <c r="AJ143" i="6"/>
  <c r="AG143" i="6"/>
  <c r="Z143" i="6"/>
  <c r="Y143" i="6"/>
  <c r="AB143" i="6" s="1"/>
  <c r="X143" i="6"/>
  <c r="AA143" i="6" s="1"/>
  <c r="P143" i="6"/>
  <c r="N143" i="6" s="1"/>
  <c r="O143" i="6"/>
  <c r="O138" i="6" s="1"/>
  <c r="AI142" i="6"/>
  <c r="AF142" i="6"/>
  <c r="AC142" i="6"/>
  <c r="AL142" i="6" s="1"/>
  <c r="W142" i="6"/>
  <c r="Z142" i="6" s="1"/>
  <c r="I142" i="6"/>
  <c r="F142" i="6"/>
  <c r="E142" i="6"/>
  <c r="AR141" i="6"/>
  <c r="AM141" i="6"/>
  <c r="AL141" i="6"/>
  <c r="AJ141" i="6"/>
  <c r="AJ142" i="6" s="1"/>
  <c r="AG141" i="6"/>
  <c r="AD141" i="6"/>
  <c r="Z141" i="6"/>
  <c r="Z139" i="6" s="1"/>
  <c r="X141" i="6"/>
  <c r="AA141" i="6" s="1"/>
  <c r="W141" i="6"/>
  <c r="Q141" i="6"/>
  <c r="P141" i="6" s="1"/>
  <c r="J141" i="6"/>
  <c r="J142" i="6" s="1"/>
  <c r="F141" i="6"/>
  <c r="F139" i="6" s="1"/>
  <c r="AS140" i="6"/>
  <c r="AS138" i="6" s="1"/>
  <c r="AL140" i="6"/>
  <c r="AK140" i="6"/>
  <c r="AJ140" i="6"/>
  <c r="AG140" i="6"/>
  <c r="AD140" i="6"/>
  <c r="AD138" i="6" s="1"/>
  <c r="Y140" i="6"/>
  <c r="W140" i="6"/>
  <c r="P140" i="6"/>
  <c r="N140" i="6" s="1"/>
  <c r="O140" i="6"/>
  <c r="J140" i="6"/>
  <c r="J138" i="6" s="1"/>
  <c r="E140" i="6"/>
  <c r="F140" i="6" s="1"/>
  <c r="F138" i="6" s="1"/>
  <c r="BM139" i="6"/>
  <c r="BL139" i="6"/>
  <c r="BK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O139" i="6"/>
  <c r="AN139" i="6"/>
  <c r="AF139" i="6"/>
  <c r="AC139" i="6"/>
  <c r="W139" i="6"/>
  <c r="U139" i="6"/>
  <c r="T139" i="6"/>
  <c r="J139" i="6"/>
  <c r="I139" i="6"/>
  <c r="E139" i="6"/>
  <c r="BM138" i="6"/>
  <c r="BL138" i="6"/>
  <c r="BK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R138" i="6"/>
  <c r="AO138" i="6"/>
  <c r="AN138" i="6"/>
  <c r="AM138" i="6"/>
  <c r="AI138" i="6"/>
  <c r="AH138" i="6"/>
  <c r="AF138" i="6"/>
  <c r="AE138" i="6"/>
  <c r="AC138" i="6"/>
  <c r="AL138" i="6" s="1"/>
  <c r="W138" i="6"/>
  <c r="V138" i="6"/>
  <c r="U138" i="6"/>
  <c r="T138" i="6"/>
  <c r="S138" i="6"/>
  <c r="Q138" i="6"/>
  <c r="I138" i="6"/>
  <c r="H138" i="6"/>
  <c r="BJ136" i="6"/>
  <c r="BJ135" i="6"/>
  <c r="BL134" i="6"/>
  <c r="AR134" i="6"/>
  <c r="AK134" i="6"/>
  <c r="AF134" i="6"/>
  <c r="AC134" i="6"/>
  <c r="AB134" i="6"/>
  <c r="W134" i="6"/>
  <c r="Z134" i="6" s="1"/>
  <c r="I134" i="6"/>
  <c r="E134" i="6"/>
  <c r="F134" i="6" s="1"/>
  <c r="BL133" i="6"/>
  <c r="AS133" i="6"/>
  <c r="AO133" i="6"/>
  <c r="AO134" i="6" s="1"/>
  <c r="AL133" i="6"/>
  <c r="AK133" i="6"/>
  <c r="AI133" i="6"/>
  <c r="AG133" i="6"/>
  <c r="AD133" i="6"/>
  <c r="AB133" i="6"/>
  <c r="Z133" i="6"/>
  <c r="X133" i="6"/>
  <c r="AA133" i="6" s="1"/>
  <c r="Q133" i="6"/>
  <c r="P133" i="6" s="1"/>
  <c r="J133" i="6"/>
  <c r="F133" i="6"/>
  <c r="AR132" i="6"/>
  <c r="AS132" i="6" s="1"/>
  <c r="AL132" i="6"/>
  <c r="AK132" i="6"/>
  <c r="AF132" i="6"/>
  <c r="AI132" i="6" s="1"/>
  <c r="AD132" i="6"/>
  <c r="AB132" i="6"/>
  <c r="Z132" i="6"/>
  <c r="X132" i="6"/>
  <c r="AA132" i="6" s="1"/>
  <c r="P132" i="6"/>
  <c r="O132" i="6"/>
  <c r="J132" i="6"/>
  <c r="F132" i="6"/>
  <c r="AN131" i="6"/>
  <c r="AN122" i="6" s="1"/>
  <c r="AN120" i="6" s="1"/>
  <c r="AM131" i="6"/>
  <c r="AM122" i="6" s="1"/>
  <c r="AK131" i="6"/>
  <c r="AF131" i="6"/>
  <c r="AF122" i="6" s="1"/>
  <c r="AC131" i="6"/>
  <c r="AB131" i="6"/>
  <c r="W131" i="6"/>
  <c r="X131" i="6" s="1"/>
  <c r="X122" i="6" s="1"/>
  <c r="T131" i="6"/>
  <c r="Z131" i="6" s="1"/>
  <c r="Z122" i="6" s="1"/>
  <c r="Z16" i="6" s="1"/>
  <c r="Z12" i="6" s="1"/>
  <c r="Q131" i="6"/>
  <c r="P131" i="6" s="1"/>
  <c r="P122" i="6" s="1"/>
  <c r="P16" i="6" s="1"/>
  <c r="P12" i="6" s="1"/>
  <c r="I131" i="6"/>
  <c r="J131" i="6" s="1"/>
  <c r="J122" i="6" s="1"/>
  <c r="J16" i="6" s="1"/>
  <c r="J12" i="6" s="1"/>
  <c r="E131" i="6"/>
  <c r="F131" i="6" s="1"/>
  <c r="F122" i="6" s="1"/>
  <c r="AR130" i="6"/>
  <c r="AO130" i="6"/>
  <c r="AO131" i="6" s="1"/>
  <c r="AL130" i="6"/>
  <c r="AK130" i="6"/>
  <c r="AI130" i="6"/>
  <c r="AG130" i="6"/>
  <c r="AD130" i="6"/>
  <c r="AB130" i="6"/>
  <c r="Z130" i="6"/>
  <c r="X130" i="6"/>
  <c r="U130" i="6"/>
  <c r="AA130" i="6" s="1"/>
  <c r="Q130" i="6"/>
  <c r="P130" i="6"/>
  <c r="J130" i="6"/>
  <c r="F130" i="6"/>
  <c r="AR129" i="6"/>
  <c r="AS129" i="6" s="1"/>
  <c r="AL129" i="6"/>
  <c r="AK129" i="6"/>
  <c r="AF129" i="6"/>
  <c r="AI129" i="6" s="1"/>
  <c r="AY129" i="6" s="1"/>
  <c r="AD129" i="6"/>
  <c r="AB129" i="6"/>
  <c r="Z129" i="6"/>
  <c r="X129" i="6"/>
  <c r="U129" i="6"/>
  <c r="AA129" i="6" s="1"/>
  <c r="P129" i="6"/>
  <c r="O129" i="6"/>
  <c r="N129" i="6" s="1"/>
  <c r="J129" i="6"/>
  <c r="F129" i="6"/>
  <c r="AS128" i="6"/>
  <c r="AL128" i="6"/>
  <c r="AK128" i="6"/>
  <c r="AJ128" i="6"/>
  <c r="AI128" i="6"/>
  <c r="AB128" i="6"/>
  <c r="AA128" i="6"/>
  <c r="Z128" i="6"/>
  <c r="Q128" i="6"/>
  <c r="I128" i="6"/>
  <c r="J128" i="6" s="1"/>
  <c r="AS127" i="6"/>
  <c r="AL127" i="6"/>
  <c r="AK127" i="6"/>
  <c r="AJ127" i="6"/>
  <c r="AI127" i="6"/>
  <c r="AB127" i="6"/>
  <c r="AA127" i="6"/>
  <c r="Z127" i="6"/>
  <c r="N127" i="6"/>
  <c r="O127" i="6" s="1"/>
  <c r="J127" i="6"/>
  <c r="E127" i="6"/>
  <c r="F127" i="6" s="1"/>
  <c r="AY126" i="6"/>
  <c r="AS126" i="6"/>
  <c r="AL126" i="6"/>
  <c r="AK126" i="6"/>
  <c r="AI126" i="6"/>
  <c r="AG126" i="6"/>
  <c r="AB126" i="6"/>
  <c r="AA126" i="6"/>
  <c r="Z126" i="6"/>
  <c r="S126" i="6"/>
  <c r="P126" i="6"/>
  <c r="P127" i="6" s="1"/>
  <c r="P128" i="6" s="1"/>
  <c r="O126" i="6"/>
  <c r="J126" i="6"/>
  <c r="H126" i="6"/>
  <c r="H119" i="6" s="1"/>
  <c r="E126" i="6"/>
  <c r="F126" i="6" s="1"/>
  <c r="AR125" i="6"/>
  <c r="AS125" i="6" s="1"/>
  <c r="AL125" i="6"/>
  <c r="AK125" i="6"/>
  <c r="AI125" i="6"/>
  <c r="AG125" i="6"/>
  <c r="AD125" i="6"/>
  <c r="AB125" i="6"/>
  <c r="AA125" i="6"/>
  <c r="Z125" i="6"/>
  <c r="I125" i="6"/>
  <c r="J125" i="6" s="1"/>
  <c r="AS124" i="6"/>
  <c r="AL124" i="6"/>
  <c r="AK124" i="6"/>
  <c r="AI124" i="6"/>
  <c r="AG124" i="6"/>
  <c r="AJ124" i="6" s="1"/>
  <c r="AD124" i="6"/>
  <c r="AB124" i="6"/>
  <c r="AA124" i="6"/>
  <c r="Z124" i="6"/>
  <c r="P124" i="6"/>
  <c r="J124" i="6"/>
  <c r="E124" i="6"/>
  <c r="F124" i="6" s="1"/>
  <c r="AY123" i="6"/>
  <c r="AR123" i="6"/>
  <c r="AS123" i="6" s="1"/>
  <c r="AL123" i="6"/>
  <c r="AK123" i="6"/>
  <c r="AI123" i="6"/>
  <c r="AG123" i="6"/>
  <c r="AD123" i="6"/>
  <c r="AJ123" i="6" s="1"/>
  <c r="Y123" i="6"/>
  <c r="Y119" i="6" s="1"/>
  <c r="W123" i="6"/>
  <c r="V123" i="6"/>
  <c r="AB123" i="6" s="1"/>
  <c r="S123" i="6"/>
  <c r="S119" i="6" s="1"/>
  <c r="Q123" i="6"/>
  <c r="N123" i="6"/>
  <c r="J123" i="6"/>
  <c r="H123" i="6"/>
  <c r="F123" i="6"/>
  <c r="BM122" i="6"/>
  <c r="BM16" i="6" s="1"/>
  <c r="BM12" i="6" s="1"/>
  <c r="BL122" i="6"/>
  <c r="BK122" i="6"/>
  <c r="BJ122" i="6"/>
  <c r="BJ120" i="6" s="1"/>
  <c r="BH122" i="6"/>
  <c r="BH16" i="6" s="1"/>
  <c r="BH12" i="6" s="1"/>
  <c r="BG122" i="6"/>
  <c r="BF122" i="6"/>
  <c r="BF16" i="6" s="1"/>
  <c r="BF12" i="6" s="1"/>
  <c r="BE122" i="6"/>
  <c r="BE16" i="6" s="1"/>
  <c r="BE12" i="6" s="1"/>
  <c r="BD122" i="6"/>
  <c r="BD16" i="6" s="1"/>
  <c r="BD12" i="6" s="1"/>
  <c r="BC122" i="6"/>
  <c r="BB122" i="6"/>
  <c r="BA122" i="6"/>
  <c r="AZ122" i="6"/>
  <c r="AZ16" i="6" s="1"/>
  <c r="AZ12" i="6" s="1"/>
  <c r="AY122" i="6"/>
  <c r="AY16" i="6" s="1"/>
  <c r="AY12" i="6" s="1"/>
  <c r="AX122" i="6"/>
  <c r="AX16" i="6" s="1"/>
  <c r="AX12" i="6" s="1"/>
  <c r="AW122" i="6"/>
  <c r="AW16" i="6" s="1"/>
  <c r="AW12" i="6" s="1"/>
  <c r="AV122" i="6"/>
  <c r="AV16" i="6" s="1"/>
  <c r="AV12" i="6" s="1"/>
  <c r="AU122" i="6"/>
  <c r="AT122" i="6"/>
  <c r="AO122" i="6"/>
  <c r="AO16" i="6" s="1"/>
  <c r="AO12" i="6" s="1"/>
  <c r="AB122" i="6"/>
  <c r="Y122" i="6"/>
  <c r="W122" i="6"/>
  <c r="W16" i="6" s="1"/>
  <c r="W12" i="6" s="1"/>
  <c r="V122" i="6"/>
  <c r="S122" i="6"/>
  <c r="S120" i="6" s="1"/>
  <c r="R122" i="6"/>
  <c r="M122" i="6"/>
  <c r="L122" i="6"/>
  <c r="K122" i="6"/>
  <c r="BM121" i="6"/>
  <c r="BL121" i="6"/>
  <c r="BK121" i="6"/>
  <c r="BJ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O121" i="6"/>
  <c r="AN121" i="6"/>
  <c r="AM121" i="6"/>
  <c r="Y121" i="6"/>
  <c r="W121" i="6"/>
  <c r="V121" i="6"/>
  <c r="U121" i="6"/>
  <c r="T121" i="6"/>
  <c r="S121" i="6"/>
  <c r="R121" i="6"/>
  <c r="M121" i="6"/>
  <c r="M120" i="6" s="1"/>
  <c r="L121" i="6"/>
  <c r="K121" i="6"/>
  <c r="K120" i="6" s="1"/>
  <c r="BA120" i="6"/>
  <c r="AX120" i="6"/>
  <c r="BM119" i="6"/>
  <c r="BL119" i="6"/>
  <c r="BK119" i="6"/>
  <c r="BJ119" i="6"/>
  <c r="BH119" i="6"/>
  <c r="BG119" i="6"/>
  <c r="BF119" i="6"/>
  <c r="BE119" i="6"/>
  <c r="BD119" i="6"/>
  <c r="BC119" i="6"/>
  <c r="BB119" i="6"/>
  <c r="BA119" i="6"/>
  <c r="AZ119" i="6"/>
  <c r="AX119" i="6"/>
  <c r="AW119" i="6"/>
  <c r="AV119" i="6"/>
  <c r="AU119" i="6"/>
  <c r="AT119" i="6"/>
  <c r="AO119" i="6"/>
  <c r="AN119" i="6"/>
  <c r="AM119" i="6"/>
  <c r="AH119" i="6"/>
  <c r="AE119" i="6"/>
  <c r="AC119" i="6"/>
  <c r="AL119" i="6" s="1"/>
  <c r="I119" i="6"/>
  <c r="E119" i="6"/>
  <c r="AF118" i="6"/>
  <c r="AA118" i="6"/>
  <c r="Z118" i="6"/>
  <c r="N118" i="6"/>
  <c r="P118" i="6" s="1"/>
  <c r="AR117" i="6"/>
  <c r="AR118" i="6" s="1"/>
  <c r="AN117" i="6"/>
  <c r="AG117" i="6"/>
  <c r="AS117" i="6" s="1"/>
  <c r="AC117" i="6"/>
  <c r="AA117" i="6"/>
  <c r="Z117" i="6"/>
  <c r="P117" i="6"/>
  <c r="O117" i="6"/>
  <c r="I117" i="6"/>
  <c r="AS116" i="6"/>
  <c r="AR116" i="6"/>
  <c r="AL116" i="6"/>
  <c r="AI116" i="6"/>
  <c r="AG116" i="6"/>
  <c r="AD116" i="6"/>
  <c r="AA116" i="6"/>
  <c r="Z116" i="6"/>
  <c r="Q116" i="6"/>
  <c r="P116" i="6"/>
  <c r="N116" i="6"/>
  <c r="N117" i="6" s="1"/>
  <c r="J116" i="6"/>
  <c r="F116" i="6"/>
  <c r="E116" i="6"/>
  <c r="AF115" i="6"/>
  <c r="AG115" i="6" s="1"/>
  <c r="AJ115" i="6" s="1"/>
  <c r="AD115" i="6"/>
  <c r="AA115" i="6"/>
  <c r="Z115" i="6"/>
  <c r="I115" i="6"/>
  <c r="E115" i="6"/>
  <c r="F115" i="6" s="1"/>
  <c r="AN114" i="6"/>
  <c r="AN115" i="6" s="1"/>
  <c r="AL114" i="6"/>
  <c r="AI114" i="6"/>
  <c r="AG114" i="6"/>
  <c r="AD114" i="6"/>
  <c r="AA114" i="6"/>
  <c r="Z114" i="6"/>
  <c r="O114" i="6"/>
  <c r="O115" i="6" s="1"/>
  <c r="Q115" i="6" s="1"/>
  <c r="J114" i="6"/>
  <c r="J115" i="6" s="1"/>
  <c r="F114" i="6"/>
  <c r="E114" i="6"/>
  <c r="AD113" i="6"/>
  <c r="AA113" i="6"/>
  <c r="Z113" i="6"/>
  <c r="Q113" i="6"/>
  <c r="N113" i="6"/>
  <c r="N114" i="6" s="1"/>
  <c r="P114" i="6" s="1"/>
  <c r="J113" i="6"/>
  <c r="F113" i="6"/>
  <c r="E113" i="6"/>
  <c r="AG112" i="6"/>
  <c r="AF112" i="6"/>
  <c r="AD112" i="6"/>
  <c r="AA112" i="6"/>
  <c r="Z112" i="6"/>
  <c r="I112" i="6"/>
  <c r="E112" i="6"/>
  <c r="F112" i="6" s="1"/>
  <c r="AN111" i="6"/>
  <c r="AN112" i="6" s="1"/>
  <c r="AL111" i="6"/>
  <c r="AI111" i="6"/>
  <c r="AG111" i="6"/>
  <c r="AD111" i="6"/>
  <c r="AA111" i="6"/>
  <c r="Z111" i="6"/>
  <c r="Q111" i="6"/>
  <c r="O111" i="6"/>
  <c r="O112" i="6" s="1"/>
  <c r="Q112" i="6" s="1"/>
  <c r="J111" i="6"/>
  <c r="J112" i="6" s="1"/>
  <c r="F111" i="6"/>
  <c r="E111" i="6"/>
  <c r="AD110" i="6"/>
  <c r="AA110" i="6"/>
  <c r="Z110" i="6"/>
  <c r="Q110" i="6"/>
  <c r="N110" i="6"/>
  <c r="P110" i="6" s="1"/>
  <c r="J110" i="6"/>
  <c r="F110" i="6"/>
  <c r="E110" i="6"/>
  <c r="AF109" i="6"/>
  <c r="AD109" i="6"/>
  <c r="AA109" i="6"/>
  <c r="Z109" i="6"/>
  <c r="I109" i="6"/>
  <c r="E109" i="6" s="1"/>
  <c r="F109" i="6" s="1"/>
  <c r="AR108" i="6"/>
  <c r="AR109" i="6" s="1"/>
  <c r="AS109" i="6" s="1"/>
  <c r="AN108" i="6"/>
  <c r="AN109" i="6" s="1"/>
  <c r="AL108" i="6"/>
  <c r="AI108" i="6"/>
  <c r="AG108" i="6"/>
  <c r="AD108" i="6"/>
  <c r="AJ108" i="6" s="1"/>
  <c r="AA108" i="6"/>
  <c r="Z108" i="6"/>
  <c r="O108" i="6"/>
  <c r="O109" i="6" s="1"/>
  <c r="Q109" i="6" s="1"/>
  <c r="N108" i="6"/>
  <c r="J108" i="6"/>
  <c r="J109" i="6" s="1"/>
  <c r="E108" i="6"/>
  <c r="F108" i="6" s="1"/>
  <c r="AR107" i="6"/>
  <c r="AS107" i="6" s="1"/>
  <c r="AL107" i="6"/>
  <c r="AI107" i="6"/>
  <c r="AG107" i="6"/>
  <c r="AD107" i="6"/>
  <c r="AJ107" i="6" s="1"/>
  <c r="AA107" i="6"/>
  <c r="Z107" i="6"/>
  <c r="Q107" i="6"/>
  <c r="N107" i="6"/>
  <c r="P107" i="6" s="1"/>
  <c r="J107" i="6"/>
  <c r="E107" i="6"/>
  <c r="F107" i="6" s="1"/>
  <c r="AN106" i="6"/>
  <c r="AL106" i="6"/>
  <c r="AI106" i="6"/>
  <c r="AG106" i="6"/>
  <c r="AD106" i="6"/>
  <c r="AJ106" i="6" s="1"/>
  <c r="AA106" i="6"/>
  <c r="Z106" i="6"/>
  <c r="O106" i="6"/>
  <c r="Q106" i="6" s="1"/>
  <c r="I106" i="6"/>
  <c r="E106" i="6" s="1"/>
  <c r="F106" i="6" s="1"/>
  <c r="AL105" i="6"/>
  <c r="AI105" i="6"/>
  <c r="AG105" i="6"/>
  <c r="AD105" i="6"/>
  <c r="AA105" i="6"/>
  <c r="Z105" i="6"/>
  <c r="Q105" i="6"/>
  <c r="O105" i="6"/>
  <c r="J105" i="6"/>
  <c r="J106" i="6" s="1"/>
  <c r="E105" i="6"/>
  <c r="F105" i="6" s="1"/>
  <c r="AV104" i="6"/>
  <c r="AR104" i="6"/>
  <c r="AN104" i="6"/>
  <c r="AN105" i="6" s="1"/>
  <c r="AL104" i="6"/>
  <c r="AI104" i="6"/>
  <c r="AG104" i="6"/>
  <c r="AJ104" i="6" s="1"/>
  <c r="AD104" i="6"/>
  <c r="AA104" i="6"/>
  <c r="Z104" i="6"/>
  <c r="Q104" i="6"/>
  <c r="N104" i="6"/>
  <c r="J104" i="6"/>
  <c r="E104" i="6"/>
  <c r="F104" i="6" s="1"/>
  <c r="AN103" i="6"/>
  <c r="AL103" i="6"/>
  <c r="AJ103" i="6"/>
  <c r="AI103" i="6"/>
  <c r="AG103" i="6"/>
  <c r="AD103" i="6"/>
  <c r="AA103" i="6"/>
  <c r="Z103" i="6"/>
  <c r="I103" i="6"/>
  <c r="E103" i="6"/>
  <c r="F103" i="6" s="1"/>
  <c r="AN102" i="6"/>
  <c r="AL102" i="6"/>
  <c r="AI102" i="6"/>
  <c r="AG102" i="6"/>
  <c r="AD102" i="6"/>
  <c r="AA102" i="6"/>
  <c r="Z102" i="6"/>
  <c r="Q102" i="6"/>
  <c r="O102" i="6"/>
  <c r="O103" i="6" s="1"/>
  <c r="Q103" i="6" s="1"/>
  <c r="J102" i="6"/>
  <c r="J103" i="6" s="1"/>
  <c r="E102" i="6"/>
  <c r="F102" i="6" s="1"/>
  <c r="AV101" i="6"/>
  <c r="AR101" i="6"/>
  <c r="AR102" i="6" s="1"/>
  <c r="AS102" i="6" s="1"/>
  <c r="AN101" i="6"/>
  <c r="AL101" i="6"/>
  <c r="AI101" i="6"/>
  <c r="AG101" i="6"/>
  <c r="AD101" i="6"/>
  <c r="AJ101" i="6" s="1"/>
  <c r="AA101" i="6"/>
  <c r="Z101" i="6"/>
  <c r="Q101" i="6"/>
  <c r="P101" i="6"/>
  <c r="N101" i="6"/>
  <c r="N102" i="6" s="1"/>
  <c r="N103" i="6" s="1"/>
  <c r="P103" i="6" s="1"/>
  <c r="J101" i="6"/>
  <c r="E101" i="6"/>
  <c r="F101" i="6" s="1"/>
  <c r="AN100" i="6"/>
  <c r="AL100" i="6"/>
  <c r="AI100" i="6"/>
  <c r="AG100" i="6"/>
  <c r="AD100" i="6"/>
  <c r="AA100" i="6"/>
  <c r="Z100" i="6"/>
  <c r="I100" i="6"/>
  <c r="J100" i="6" s="1"/>
  <c r="E100" i="6"/>
  <c r="F100" i="6" s="1"/>
  <c r="AN99" i="6"/>
  <c r="AL99" i="6"/>
  <c r="AI99" i="6"/>
  <c r="AG99" i="6"/>
  <c r="AD99" i="6"/>
  <c r="AA99" i="6"/>
  <c r="Z99" i="6"/>
  <c r="O99" i="6"/>
  <c r="J99" i="6"/>
  <c r="F99" i="6"/>
  <c r="E99" i="6"/>
  <c r="AV98" i="6"/>
  <c r="AR98" i="6"/>
  <c r="AN98" i="6"/>
  <c r="AL98" i="6"/>
  <c r="AI98" i="6"/>
  <c r="AG98" i="6"/>
  <c r="AJ98" i="6" s="1"/>
  <c r="AD98" i="6"/>
  <c r="AA98" i="6"/>
  <c r="Z98" i="6"/>
  <c r="Q98" i="6"/>
  <c r="N98" i="6"/>
  <c r="J98" i="6"/>
  <c r="E98" i="6"/>
  <c r="F98" i="6" s="1"/>
  <c r="AR97" i="6"/>
  <c r="AS97" i="6" s="1"/>
  <c r="AN97" i="6"/>
  <c r="AL97" i="6"/>
  <c r="AI97" i="6"/>
  <c r="AG97" i="6"/>
  <c r="AD97" i="6"/>
  <c r="AA97" i="6"/>
  <c r="Z97" i="6"/>
  <c r="I97" i="6"/>
  <c r="J97" i="6" s="1"/>
  <c r="E97" i="6"/>
  <c r="F97" i="6" s="1"/>
  <c r="AR96" i="6"/>
  <c r="AS96" i="6" s="1"/>
  <c r="AN96" i="6"/>
  <c r="AL96" i="6"/>
  <c r="AI96" i="6"/>
  <c r="AG96" i="6"/>
  <c r="AD96" i="6"/>
  <c r="AA96" i="6"/>
  <c r="Z96" i="6"/>
  <c r="O96" i="6"/>
  <c r="J96" i="6"/>
  <c r="E96" i="6"/>
  <c r="F96" i="6" s="1"/>
  <c r="AS95" i="6"/>
  <c r="AN95" i="6"/>
  <c r="AL95" i="6"/>
  <c r="AI95" i="6"/>
  <c r="AG95" i="6"/>
  <c r="AD95" i="6"/>
  <c r="AJ95" i="6" s="1"/>
  <c r="AA95" i="6"/>
  <c r="Z95" i="6"/>
  <c r="Q95" i="6"/>
  <c r="N95" i="6"/>
  <c r="N96" i="6" s="1"/>
  <c r="J95" i="6"/>
  <c r="E95" i="6"/>
  <c r="F95" i="6" s="1"/>
  <c r="AN94" i="6"/>
  <c r="AL94" i="6"/>
  <c r="AI94" i="6"/>
  <c r="AG94" i="6"/>
  <c r="AD94" i="6"/>
  <c r="AA94" i="6"/>
  <c r="Z94" i="6"/>
  <c r="I94" i="6"/>
  <c r="J94" i="6" s="1"/>
  <c r="E94" i="6"/>
  <c r="F94" i="6" s="1"/>
  <c r="AR93" i="6"/>
  <c r="AL93" i="6"/>
  <c r="AI93" i="6"/>
  <c r="AG93" i="6"/>
  <c r="AJ93" i="6" s="1"/>
  <c r="AD93" i="6"/>
  <c r="AA93" i="6"/>
  <c r="Z93" i="6"/>
  <c r="O93" i="6"/>
  <c r="J93" i="6"/>
  <c r="F93" i="6"/>
  <c r="E93" i="6"/>
  <c r="AX92" i="6"/>
  <c r="AS92" i="6"/>
  <c r="AN92" i="6"/>
  <c r="AN93" i="6" s="1"/>
  <c r="AL92" i="6"/>
  <c r="AI92" i="6"/>
  <c r="AG92" i="6"/>
  <c r="AJ92" i="6" s="1"/>
  <c r="AD92" i="6"/>
  <c r="AA92" i="6"/>
  <c r="Z92" i="6"/>
  <c r="Q92" i="6"/>
  <c r="N92" i="6"/>
  <c r="P92" i="6" s="1"/>
  <c r="J92" i="6"/>
  <c r="E92" i="6"/>
  <c r="F92" i="6" s="1"/>
  <c r="AN91" i="6"/>
  <c r="AL91" i="6"/>
  <c r="AI91" i="6"/>
  <c r="AG91" i="6"/>
  <c r="AD91" i="6"/>
  <c r="AA91" i="6"/>
  <c r="Z91" i="6"/>
  <c r="I91" i="6"/>
  <c r="J91" i="6" s="1"/>
  <c r="E91" i="6"/>
  <c r="F91" i="6" s="1"/>
  <c r="AR90" i="6"/>
  <c r="AR91" i="6" s="1"/>
  <c r="AS91" i="6" s="1"/>
  <c r="AL90" i="6"/>
  <c r="AJ90" i="6"/>
  <c r="AI90" i="6"/>
  <c r="AG90" i="6"/>
  <c r="AD90" i="6"/>
  <c r="AA90" i="6"/>
  <c r="Z90" i="6"/>
  <c r="O90" i="6"/>
  <c r="O91" i="6" s="1"/>
  <c r="Q91" i="6" s="1"/>
  <c r="J90" i="6"/>
  <c r="E90" i="6"/>
  <c r="F90" i="6" s="1"/>
  <c r="AX89" i="6"/>
  <c r="AS89" i="6"/>
  <c r="AN89" i="6"/>
  <c r="AN90" i="6" s="1"/>
  <c r="AL89" i="6"/>
  <c r="AI89" i="6"/>
  <c r="AG89" i="6"/>
  <c r="AJ89" i="6" s="1"/>
  <c r="AD89" i="6"/>
  <c r="AA89" i="6"/>
  <c r="Z89" i="6"/>
  <c r="Q89" i="6"/>
  <c r="N89" i="6"/>
  <c r="N90" i="6" s="1"/>
  <c r="P90" i="6" s="1"/>
  <c r="J89" i="6"/>
  <c r="E89" i="6"/>
  <c r="F89" i="6" s="1"/>
  <c r="AN88" i="6"/>
  <c r="AL88" i="6"/>
  <c r="AI88" i="6"/>
  <c r="AG88" i="6"/>
  <c r="AD88" i="6"/>
  <c r="AA88" i="6"/>
  <c r="Z88" i="6"/>
  <c r="I88" i="6"/>
  <c r="J88" i="6" s="1"/>
  <c r="E88" i="6"/>
  <c r="F88" i="6" s="1"/>
  <c r="AR87" i="6"/>
  <c r="AR88" i="6" s="1"/>
  <c r="AS88" i="6" s="1"/>
  <c r="AL87" i="6"/>
  <c r="AI87" i="6"/>
  <c r="AG87" i="6"/>
  <c r="AD87" i="6"/>
  <c r="AJ87" i="6" s="1"/>
  <c r="AA87" i="6"/>
  <c r="Z87" i="6"/>
  <c r="O87" i="6"/>
  <c r="O88" i="6" s="1"/>
  <c r="Q88" i="6" s="1"/>
  <c r="J87" i="6"/>
  <c r="E87" i="6"/>
  <c r="F87" i="6" s="1"/>
  <c r="AX86" i="6"/>
  <c r="AS86" i="6"/>
  <c r="AN86" i="6"/>
  <c r="AN87" i="6" s="1"/>
  <c r="AL86" i="6"/>
  <c r="AI86" i="6"/>
  <c r="AG86" i="6"/>
  <c r="AD86" i="6"/>
  <c r="AA86" i="6"/>
  <c r="Z86" i="6"/>
  <c r="Q86" i="6"/>
  <c r="N86" i="6"/>
  <c r="J86" i="6"/>
  <c r="E86" i="6"/>
  <c r="F86" i="6" s="1"/>
  <c r="AN85" i="6"/>
  <c r="AL85" i="6"/>
  <c r="AI85" i="6"/>
  <c r="AG85" i="6"/>
  <c r="AD85" i="6"/>
  <c r="AA85" i="6"/>
  <c r="Z85" i="6"/>
  <c r="I85" i="6"/>
  <c r="E85" i="6" s="1"/>
  <c r="F85" i="6" s="1"/>
  <c r="AR84" i="6"/>
  <c r="AR85" i="6" s="1"/>
  <c r="AS85" i="6" s="1"/>
  <c r="AN84" i="6"/>
  <c r="AL84" i="6"/>
  <c r="AI84" i="6"/>
  <c r="AG84" i="6"/>
  <c r="AJ84" i="6" s="1"/>
  <c r="AD84" i="6"/>
  <c r="AA84" i="6"/>
  <c r="Z84" i="6"/>
  <c r="O84" i="6"/>
  <c r="J84" i="6"/>
  <c r="E84" i="6"/>
  <c r="F84" i="6" s="1"/>
  <c r="AX83" i="6"/>
  <c r="AS83" i="6"/>
  <c r="AN83" i="6"/>
  <c r="AL83" i="6"/>
  <c r="AI83" i="6"/>
  <c r="AG83" i="6"/>
  <c r="AJ83" i="6" s="1"/>
  <c r="AD83" i="6"/>
  <c r="AA83" i="6"/>
  <c r="Z83" i="6"/>
  <c r="Q83" i="6"/>
  <c r="N83" i="6"/>
  <c r="P83" i="6" s="1"/>
  <c r="J83" i="6"/>
  <c r="E83" i="6"/>
  <c r="F83" i="6" s="1"/>
  <c r="AN82" i="6"/>
  <c r="AL82" i="6"/>
  <c r="AI82" i="6"/>
  <c r="AG82" i="6"/>
  <c r="AD82" i="6"/>
  <c r="AA82" i="6"/>
  <c r="Z82" i="6"/>
  <c r="I82" i="6"/>
  <c r="J82" i="6" s="1"/>
  <c r="E82" i="6"/>
  <c r="F82" i="6" s="1"/>
  <c r="AR81" i="6"/>
  <c r="AS81" i="6" s="1"/>
  <c r="AN81" i="6"/>
  <c r="AL81" i="6"/>
  <c r="AI81" i="6"/>
  <c r="AG81" i="6"/>
  <c r="AJ81" i="6" s="1"/>
  <c r="AD81" i="6"/>
  <c r="AA81" i="6"/>
  <c r="Z81" i="6"/>
  <c r="O81" i="6"/>
  <c r="J81" i="6"/>
  <c r="F81" i="6"/>
  <c r="E81" i="6"/>
  <c r="AX80" i="6"/>
  <c r="AS80" i="6"/>
  <c r="AN80" i="6"/>
  <c r="AL80" i="6"/>
  <c r="AI80" i="6"/>
  <c r="AG80" i="6"/>
  <c r="AJ80" i="6" s="1"/>
  <c r="AD80" i="6"/>
  <c r="AA80" i="6"/>
  <c r="Z80" i="6"/>
  <c r="Q80" i="6"/>
  <c r="N80" i="6"/>
  <c r="P80" i="6" s="1"/>
  <c r="J80" i="6"/>
  <c r="E80" i="6"/>
  <c r="F80" i="6" s="1"/>
  <c r="AN79" i="6"/>
  <c r="AL79" i="6"/>
  <c r="AI79" i="6"/>
  <c r="AG79" i="6"/>
  <c r="AD79" i="6"/>
  <c r="AA79" i="6"/>
  <c r="Z79" i="6"/>
  <c r="J79" i="6"/>
  <c r="I79" i="6"/>
  <c r="E79" i="6"/>
  <c r="F79" i="6" s="1"/>
  <c r="AR78" i="6"/>
  <c r="AR79" i="6" s="1"/>
  <c r="AS79" i="6" s="1"/>
  <c r="AN78" i="6"/>
  <c r="AL78" i="6"/>
  <c r="AJ78" i="6"/>
  <c r="AI78" i="6"/>
  <c r="AG78" i="6"/>
  <c r="AD78" i="6"/>
  <c r="AA78" i="6"/>
  <c r="Z78" i="6"/>
  <c r="O78" i="6"/>
  <c r="J78" i="6"/>
  <c r="F78" i="6"/>
  <c r="E78" i="6"/>
  <c r="AX77" i="6"/>
  <c r="AS77" i="6"/>
  <c r="AN77" i="6"/>
  <c r="AL77" i="6"/>
  <c r="AI77" i="6"/>
  <c r="AG77" i="6"/>
  <c r="AD77" i="6"/>
  <c r="AA77" i="6"/>
  <c r="Z77" i="6"/>
  <c r="Q77" i="6"/>
  <c r="N77" i="6"/>
  <c r="N78" i="6" s="1"/>
  <c r="J77" i="6"/>
  <c r="E77" i="6"/>
  <c r="F77" i="6" s="1"/>
  <c r="AN76" i="6"/>
  <c r="AL76" i="6"/>
  <c r="AI76" i="6"/>
  <c r="AG76" i="6"/>
  <c r="AD76" i="6"/>
  <c r="AA76" i="6"/>
  <c r="Z76" i="6"/>
  <c r="I76" i="6"/>
  <c r="E76" i="6" s="1"/>
  <c r="F76" i="6" s="1"/>
  <c r="AR75" i="6"/>
  <c r="AL75" i="6"/>
  <c r="AI75" i="6"/>
  <c r="AG75" i="6"/>
  <c r="AJ75" i="6" s="1"/>
  <c r="AD75" i="6"/>
  <c r="AA75" i="6"/>
  <c r="Z75" i="6"/>
  <c r="O75" i="6"/>
  <c r="J75" i="6"/>
  <c r="E75" i="6"/>
  <c r="F75" i="6" s="1"/>
  <c r="AV74" i="6"/>
  <c r="AR74" i="6"/>
  <c r="AS74" i="6" s="1"/>
  <c r="AN74" i="6"/>
  <c r="AN75" i="6" s="1"/>
  <c r="AL74" i="6"/>
  <c r="AI74" i="6"/>
  <c r="AG74" i="6"/>
  <c r="AD74" i="6"/>
  <c r="AA74" i="6"/>
  <c r="Z74" i="6"/>
  <c r="Q74" i="6"/>
  <c r="P74" i="6"/>
  <c r="N74" i="6"/>
  <c r="N75" i="6" s="1"/>
  <c r="N76" i="6" s="1"/>
  <c r="P76" i="6" s="1"/>
  <c r="J74" i="6"/>
  <c r="E74" i="6"/>
  <c r="F74" i="6" s="1"/>
  <c r="AN73" i="6"/>
  <c r="AL73" i="6"/>
  <c r="AI73" i="6"/>
  <c r="AG73" i="6"/>
  <c r="AJ73" i="6" s="1"/>
  <c r="AD73" i="6"/>
  <c r="AA73" i="6"/>
  <c r="Z73" i="6"/>
  <c r="I73" i="6"/>
  <c r="J73" i="6" s="1"/>
  <c r="E73" i="6"/>
  <c r="F73" i="6" s="1"/>
  <c r="AS72" i="6"/>
  <c r="AR72" i="6"/>
  <c r="AR73" i="6" s="1"/>
  <c r="AS73" i="6" s="1"/>
  <c r="AL72" i="6"/>
  <c r="AI72" i="6"/>
  <c r="AG72" i="6"/>
  <c r="AD72" i="6"/>
  <c r="AJ72" i="6" s="1"/>
  <c r="AA72" i="6"/>
  <c r="Z72" i="6"/>
  <c r="O72" i="6"/>
  <c r="O73" i="6" s="1"/>
  <c r="Q73" i="6" s="1"/>
  <c r="J72" i="6"/>
  <c r="E72" i="6"/>
  <c r="F72" i="6" s="1"/>
  <c r="AV71" i="6"/>
  <c r="AR71" i="6"/>
  <c r="AS71" i="6" s="1"/>
  <c r="AN71" i="6"/>
  <c r="AN72" i="6" s="1"/>
  <c r="AL71" i="6"/>
  <c r="AI71" i="6"/>
  <c r="AG71" i="6"/>
  <c r="AJ71" i="6" s="1"/>
  <c r="AD71" i="6"/>
  <c r="AA71" i="6"/>
  <c r="Z71" i="6"/>
  <c r="Q71" i="6"/>
  <c r="N71" i="6"/>
  <c r="P71" i="6" s="1"/>
  <c r="J71" i="6"/>
  <c r="F71" i="6"/>
  <c r="E71" i="6"/>
  <c r="AN70" i="6"/>
  <c r="AL70" i="6"/>
  <c r="AI70" i="6"/>
  <c r="AG70" i="6"/>
  <c r="AD70" i="6"/>
  <c r="AA70" i="6"/>
  <c r="Z70" i="6"/>
  <c r="I70" i="6"/>
  <c r="E70" i="6" s="1"/>
  <c r="F70" i="6" s="1"/>
  <c r="AR69" i="6"/>
  <c r="AL69" i="6"/>
  <c r="AI69" i="6"/>
  <c r="AG69" i="6"/>
  <c r="AD69" i="6"/>
  <c r="AA69" i="6"/>
  <c r="Z69" i="6"/>
  <c r="O69" i="6"/>
  <c r="N69" i="6"/>
  <c r="N70" i="6" s="1"/>
  <c r="P70" i="6" s="1"/>
  <c r="J69" i="6"/>
  <c r="F69" i="6"/>
  <c r="E69" i="6"/>
  <c r="AV68" i="6"/>
  <c r="AR68" i="6"/>
  <c r="AS68" i="6" s="1"/>
  <c r="AN68" i="6"/>
  <c r="AN69" i="6" s="1"/>
  <c r="AL68" i="6"/>
  <c r="AI68" i="6"/>
  <c r="AG68" i="6"/>
  <c r="AD68" i="6"/>
  <c r="AA68" i="6"/>
  <c r="Z68" i="6"/>
  <c r="Q68" i="6"/>
  <c r="P68" i="6"/>
  <c r="N68" i="6"/>
  <c r="J68" i="6"/>
  <c r="E68" i="6"/>
  <c r="F68" i="6" s="1"/>
  <c r="AN67" i="6"/>
  <c r="AL67" i="6"/>
  <c r="AI67" i="6"/>
  <c r="AG67" i="6"/>
  <c r="AD67" i="6"/>
  <c r="AA67" i="6"/>
  <c r="Z67" i="6"/>
  <c r="I67" i="6"/>
  <c r="J67" i="6" s="1"/>
  <c r="E67" i="6"/>
  <c r="F67" i="6" s="1"/>
  <c r="AR66" i="6"/>
  <c r="AS66" i="6" s="1"/>
  <c r="AL66" i="6"/>
  <c r="AI66" i="6"/>
  <c r="AG66" i="6"/>
  <c r="AD66" i="6"/>
  <c r="AJ66" i="6" s="1"/>
  <c r="AA66" i="6"/>
  <c r="Z66" i="6"/>
  <c r="O66" i="6"/>
  <c r="O67" i="6" s="1"/>
  <c r="Q67" i="6" s="1"/>
  <c r="J66" i="6"/>
  <c r="E66" i="6"/>
  <c r="F66" i="6" s="1"/>
  <c r="AV65" i="6"/>
  <c r="AR65" i="6"/>
  <c r="AS65" i="6" s="1"/>
  <c r="AN65" i="6"/>
  <c r="AN66" i="6" s="1"/>
  <c r="AL65" i="6"/>
  <c r="AI65" i="6"/>
  <c r="AG65" i="6"/>
  <c r="AD65" i="6"/>
  <c r="AA65" i="6"/>
  <c r="Z65" i="6"/>
  <c r="Q65" i="6"/>
  <c r="P65" i="6"/>
  <c r="N65" i="6"/>
  <c r="N66" i="6" s="1"/>
  <c r="J65" i="6"/>
  <c r="E65" i="6"/>
  <c r="F65" i="6" s="1"/>
  <c r="AN64" i="6"/>
  <c r="AL64" i="6"/>
  <c r="AI64" i="6"/>
  <c r="AG64" i="6"/>
  <c r="AD64" i="6"/>
  <c r="AA64" i="6"/>
  <c r="Z64" i="6"/>
  <c r="J64" i="6"/>
  <c r="I64" i="6"/>
  <c r="E64" i="6" s="1"/>
  <c r="F64" i="6" s="1"/>
  <c r="AR63" i="6"/>
  <c r="AL63" i="6"/>
  <c r="AI63" i="6"/>
  <c r="AG63" i="6"/>
  <c r="AJ63" i="6" s="1"/>
  <c r="AD63" i="6"/>
  <c r="AA63" i="6"/>
  <c r="Z63" i="6"/>
  <c r="O63" i="6"/>
  <c r="N63" i="6"/>
  <c r="P63" i="6" s="1"/>
  <c r="J63" i="6"/>
  <c r="F63" i="6"/>
  <c r="E63" i="6"/>
  <c r="AV62" i="6"/>
  <c r="AR62" i="6"/>
  <c r="AS62" i="6" s="1"/>
  <c r="AN62" i="6"/>
  <c r="AN63" i="6" s="1"/>
  <c r="AL62" i="6"/>
  <c r="AI62" i="6"/>
  <c r="AG62" i="6"/>
  <c r="AD62" i="6"/>
  <c r="AA62" i="6"/>
  <c r="Z62" i="6"/>
  <c r="Q62" i="6"/>
  <c r="N62" i="6"/>
  <c r="P62" i="6" s="1"/>
  <c r="J62" i="6"/>
  <c r="E62" i="6"/>
  <c r="F62" i="6" s="1"/>
  <c r="AN61" i="6"/>
  <c r="AL61" i="6"/>
  <c r="AI61" i="6"/>
  <c r="AG61" i="6"/>
  <c r="AD61" i="6"/>
  <c r="AA61" i="6"/>
  <c r="Z61" i="6"/>
  <c r="Q61" i="6"/>
  <c r="I61" i="6"/>
  <c r="J61" i="6" s="1"/>
  <c r="AR60" i="6"/>
  <c r="AS60" i="6" s="1"/>
  <c r="AL60" i="6"/>
  <c r="AI60" i="6"/>
  <c r="AG60" i="6"/>
  <c r="AD60" i="6"/>
  <c r="AJ60" i="6" s="1"/>
  <c r="AA60" i="6"/>
  <c r="Z60" i="6"/>
  <c r="O60" i="6"/>
  <c r="O61" i="6" s="1"/>
  <c r="N60" i="6"/>
  <c r="J60" i="6"/>
  <c r="E60" i="6"/>
  <c r="F60" i="6" s="1"/>
  <c r="AV59" i="6"/>
  <c r="AR59" i="6"/>
  <c r="AS59" i="6" s="1"/>
  <c r="AN59" i="6"/>
  <c r="AN60" i="6" s="1"/>
  <c r="AL59" i="6"/>
  <c r="AI59" i="6"/>
  <c r="AG59" i="6"/>
  <c r="AJ59" i="6" s="1"/>
  <c r="AD59" i="6"/>
  <c r="AA59" i="6"/>
  <c r="Z59" i="6"/>
  <c r="Q59" i="6"/>
  <c r="N59" i="6"/>
  <c r="P59" i="6" s="1"/>
  <c r="J59" i="6"/>
  <c r="E59" i="6"/>
  <c r="F59" i="6" s="1"/>
  <c r="AN58" i="6"/>
  <c r="AL58" i="6"/>
  <c r="AI58" i="6"/>
  <c r="AG58" i="6"/>
  <c r="AD58" i="6"/>
  <c r="AA58" i="6"/>
  <c r="Z58" i="6"/>
  <c r="I58" i="6"/>
  <c r="E58" i="6" s="1"/>
  <c r="F58" i="6" s="1"/>
  <c r="AR57" i="6"/>
  <c r="AL57" i="6"/>
  <c r="AI57" i="6"/>
  <c r="AG57" i="6"/>
  <c r="AJ57" i="6" s="1"/>
  <c r="AD57" i="6"/>
  <c r="AA57" i="6"/>
  <c r="Z57" i="6"/>
  <c r="O57" i="6"/>
  <c r="J57" i="6"/>
  <c r="E57" i="6"/>
  <c r="F57" i="6" s="1"/>
  <c r="AV56" i="6"/>
  <c r="AR56" i="6"/>
  <c r="AS56" i="6" s="1"/>
  <c r="AN56" i="6"/>
  <c r="AN57" i="6" s="1"/>
  <c r="AL56" i="6"/>
  <c r="AI56" i="6"/>
  <c r="AG56" i="6"/>
  <c r="AD56" i="6"/>
  <c r="AA56" i="6"/>
  <c r="Z56" i="6"/>
  <c r="Q56" i="6"/>
  <c r="N56" i="6"/>
  <c r="N57" i="6" s="1"/>
  <c r="P57" i="6" s="1"/>
  <c r="J56" i="6"/>
  <c r="E56" i="6"/>
  <c r="F56" i="6" s="1"/>
  <c r="AN55" i="6"/>
  <c r="AL55" i="6"/>
  <c r="AI55" i="6"/>
  <c r="AG55" i="6"/>
  <c r="AG43" i="6" s="1"/>
  <c r="AD55" i="6"/>
  <c r="AA55" i="6"/>
  <c r="Z55" i="6"/>
  <c r="I55" i="6"/>
  <c r="J55" i="6" s="1"/>
  <c r="AR54" i="6"/>
  <c r="AL54" i="6"/>
  <c r="AI54" i="6"/>
  <c r="AG54" i="6"/>
  <c r="AD54" i="6"/>
  <c r="AJ54" i="6" s="1"/>
  <c r="AA54" i="6"/>
  <c r="Z54" i="6"/>
  <c r="O54" i="6"/>
  <c r="O55" i="6" s="1"/>
  <c r="Q55" i="6" s="1"/>
  <c r="N54" i="6"/>
  <c r="J54" i="6"/>
  <c r="F54" i="6"/>
  <c r="E54" i="6"/>
  <c r="AV53" i="6"/>
  <c r="AR53" i="6"/>
  <c r="AS53" i="6" s="1"/>
  <c r="AN53" i="6"/>
  <c r="AN54" i="6" s="1"/>
  <c r="AL53" i="6"/>
  <c r="AI53" i="6"/>
  <c r="AG53" i="6"/>
  <c r="AD53" i="6"/>
  <c r="AA53" i="6"/>
  <c r="Z53" i="6"/>
  <c r="Q53" i="6"/>
  <c r="P53" i="6"/>
  <c r="N53" i="6"/>
  <c r="J53" i="6"/>
  <c r="E53" i="6"/>
  <c r="F53" i="6" s="1"/>
  <c r="AN52" i="6"/>
  <c r="AL52" i="6"/>
  <c r="AI52" i="6"/>
  <c r="AG52" i="6"/>
  <c r="AD52" i="6"/>
  <c r="AA52" i="6"/>
  <c r="Z52" i="6"/>
  <c r="I52" i="6"/>
  <c r="E52" i="6" s="1"/>
  <c r="F52" i="6" s="1"/>
  <c r="AR51" i="6"/>
  <c r="AL51" i="6"/>
  <c r="AJ51" i="6"/>
  <c r="AI51" i="6"/>
  <c r="AG51" i="6"/>
  <c r="AD51" i="6"/>
  <c r="AA51" i="6"/>
  <c r="Z51" i="6"/>
  <c r="O51" i="6"/>
  <c r="J51" i="6"/>
  <c r="E51" i="6"/>
  <c r="F51" i="6" s="1"/>
  <c r="AV50" i="6"/>
  <c r="AR50" i="6"/>
  <c r="AS50" i="6" s="1"/>
  <c r="AN50" i="6"/>
  <c r="AN51" i="6" s="1"/>
  <c r="AL50" i="6"/>
  <c r="AI50" i="6"/>
  <c r="AG50" i="6"/>
  <c r="AD50" i="6"/>
  <c r="AA50" i="6"/>
  <c r="Z50" i="6"/>
  <c r="Q50" i="6"/>
  <c r="N50" i="6"/>
  <c r="P50" i="6" s="1"/>
  <c r="J50" i="6"/>
  <c r="E50" i="6"/>
  <c r="F50" i="6" s="1"/>
  <c r="AR49" i="6"/>
  <c r="AS49" i="6" s="1"/>
  <c r="AN49" i="6"/>
  <c r="AL49" i="6"/>
  <c r="AI49" i="6"/>
  <c r="AG49" i="6"/>
  <c r="AD49" i="6"/>
  <c r="AA49" i="6"/>
  <c r="Z49" i="6"/>
  <c r="I49" i="6"/>
  <c r="J49" i="6" s="1"/>
  <c r="AS48" i="6"/>
  <c r="AR48" i="6"/>
  <c r="AL48" i="6"/>
  <c r="AI48" i="6"/>
  <c r="AG48" i="6"/>
  <c r="AD48" i="6"/>
  <c r="AA48" i="6"/>
  <c r="Z48" i="6"/>
  <c r="O48" i="6"/>
  <c r="O49" i="6" s="1"/>
  <c r="Q49" i="6" s="1"/>
  <c r="J48" i="6"/>
  <c r="E48" i="6"/>
  <c r="F48" i="6" s="1"/>
  <c r="AV47" i="6"/>
  <c r="AR47" i="6"/>
  <c r="AS47" i="6" s="1"/>
  <c r="AN47" i="6"/>
  <c r="AN48" i="6" s="1"/>
  <c r="AL47" i="6"/>
  <c r="AI47" i="6"/>
  <c r="AG47" i="6"/>
  <c r="AD47" i="6"/>
  <c r="AA47" i="6"/>
  <c r="Z47" i="6"/>
  <c r="Q47" i="6"/>
  <c r="P47" i="6"/>
  <c r="N47" i="6"/>
  <c r="N48" i="6" s="1"/>
  <c r="J47" i="6"/>
  <c r="E47" i="6"/>
  <c r="F47" i="6" s="1"/>
  <c r="AN46" i="6"/>
  <c r="AL46" i="6"/>
  <c r="AI46" i="6"/>
  <c r="AG46" i="6"/>
  <c r="AD46" i="6"/>
  <c r="AA46" i="6"/>
  <c r="Z46" i="6"/>
  <c r="I46" i="6"/>
  <c r="E46" i="6" s="1"/>
  <c r="F46" i="6" s="1"/>
  <c r="AR45" i="6"/>
  <c r="AL45" i="6"/>
  <c r="AJ45" i="6"/>
  <c r="AI45" i="6"/>
  <c r="AG45" i="6"/>
  <c r="AD45" i="6"/>
  <c r="AA45" i="6"/>
  <c r="Z45" i="6"/>
  <c r="O45" i="6"/>
  <c r="J45" i="6"/>
  <c r="E45" i="6"/>
  <c r="F45" i="6" s="1"/>
  <c r="BH44" i="6"/>
  <c r="AV44" i="6"/>
  <c r="AR44" i="6"/>
  <c r="AN44" i="6"/>
  <c r="AL44" i="6"/>
  <c r="AI44" i="6"/>
  <c r="AG44" i="6"/>
  <c r="AD44" i="6"/>
  <c r="AA44" i="6"/>
  <c r="Z44" i="6"/>
  <c r="Q44" i="6"/>
  <c r="N44" i="6"/>
  <c r="P44" i="6" s="1"/>
  <c r="J44" i="6"/>
  <c r="F44" i="6"/>
  <c r="E44" i="6"/>
  <c r="AF43" i="6"/>
  <c r="AC43" i="6"/>
  <c r="AL43" i="6" s="1"/>
  <c r="AA43" i="6"/>
  <c r="Z43" i="6"/>
  <c r="AO42" i="6"/>
  <c r="AO24" i="6" s="1"/>
  <c r="AL42" i="6"/>
  <c r="AF42" i="6"/>
  <c r="AC42" i="6"/>
  <c r="AD42" i="6" s="1"/>
  <c r="AA42" i="6"/>
  <c r="Z42" i="6"/>
  <c r="AF41" i="6"/>
  <c r="AF23" i="6" s="1"/>
  <c r="AC41" i="6"/>
  <c r="AL41" i="6" s="1"/>
  <c r="AA41" i="6"/>
  <c r="Z41" i="6"/>
  <c r="S41" i="6"/>
  <c r="O41" i="6"/>
  <c r="N41" i="6"/>
  <c r="N42" i="6" s="1"/>
  <c r="N43" i="6" s="1"/>
  <c r="P43" i="6" s="1"/>
  <c r="I41" i="6"/>
  <c r="J41" i="6" s="1"/>
  <c r="E41" i="6"/>
  <c r="AL40" i="6"/>
  <c r="AJ40" i="6"/>
  <c r="AI40" i="6"/>
  <c r="AG40" i="6"/>
  <c r="AD40" i="6"/>
  <c r="AA40" i="6"/>
  <c r="Z40" i="6"/>
  <c r="AR39" i="6"/>
  <c r="AR40" i="6" s="1"/>
  <c r="AS40" i="6" s="1"/>
  <c r="AL39" i="6"/>
  <c r="AI39" i="6"/>
  <c r="AG39" i="6"/>
  <c r="AD39" i="6"/>
  <c r="AA39" i="6"/>
  <c r="Z39" i="6"/>
  <c r="O39" i="6"/>
  <c r="Q39" i="6" s="1"/>
  <c r="N39" i="6"/>
  <c r="N40" i="6" s="1"/>
  <c r="P40" i="6" s="1"/>
  <c r="AS38" i="6"/>
  <c r="AL38" i="6"/>
  <c r="AI38" i="6"/>
  <c r="AG38" i="6"/>
  <c r="AD38" i="6"/>
  <c r="AJ38" i="6" s="1"/>
  <c r="AA38" i="6"/>
  <c r="Z38" i="6"/>
  <c r="Q38" i="6"/>
  <c r="P38" i="6"/>
  <c r="N38" i="6"/>
  <c r="AL37" i="6"/>
  <c r="AI37" i="6"/>
  <c r="AG37" i="6"/>
  <c r="AD37" i="6"/>
  <c r="AA37" i="6"/>
  <c r="Z37" i="6"/>
  <c r="AR36" i="6"/>
  <c r="AR37" i="6" s="1"/>
  <c r="AS37" i="6" s="1"/>
  <c r="AL36" i="6"/>
  <c r="AI36" i="6"/>
  <c r="AG36" i="6"/>
  <c r="AD36" i="6"/>
  <c r="AA36" i="6"/>
  <c r="Z36" i="6"/>
  <c r="O36" i="6"/>
  <c r="O37" i="6" s="1"/>
  <c r="Q37" i="6" s="1"/>
  <c r="AS35" i="6"/>
  <c r="AL35" i="6"/>
  <c r="AI35" i="6"/>
  <c r="AG35" i="6"/>
  <c r="AJ35" i="6" s="1"/>
  <c r="AD35" i="6"/>
  <c r="AA35" i="6"/>
  <c r="Z35" i="6"/>
  <c r="Q35" i="6"/>
  <c r="N35" i="6"/>
  <c r="AL34" i="6"/>
  <c r="AI34" i="6"/>
  <c r="AG34" i="6"/>
  <c r="AD34" i="6"/>
  <c r="AA34" i="6"/>
  <c r="Z34" i="6"/>
  <c r="AR33" i="6"/>
  <c r="AS33" i="6" s="1"/>
  <c r="AL33" i="6"/>
  <c r="AI33" i="6"/>
  <c r="AG33" i="6"/>
  <c r="AJ33" i="6" s="1"/>
  <c r="AD33" i="6"/>
  <c r="AA33" i="6"/>
  <c r="Z33" i="6"/>
  <c r="O33" i="6"/>
  <c r="AS32" i="6"/>
  <c r="AL32" i="6"/>
  <c r="AI32" i="6"/>
  <c r="AG32" i="6"/>
  <c r="AD32" i="6"/>
  <c r="AA32" i="6"/>
  <c r="Z32" i="6"/>
  <c r="Q32" i="6"/>
  <c r="N32" i="6"/>
  <c r="N33" i="6" s="1"/>
  <c r="AL31" i="6"/>
  <c r="AI31" i="6"/>
  <c r="AG31" i="6"/>
  <c r="AJ31" i="6" s="1"/>
  <c r="AD31" i="6"/>
  <c r="AA31" i="6"/>
  <c r="Z31" i="6"/>
  <c r="AR30" i="6"/>
  <c r="AS30" i="6" s="1"/>
  <c r="AL30" i="6"/>
  <c r="AI30" i="6"/>
  <c r="AG30" i="6"/>
  <c r="AD30" i="6"/>
  <c r="AA30" i="6"/>
  <c r="Z30" i="6"/>
  <c r="O30" i="6"/>
  <c r="Q30" i="6" s="1"/>
  <c r="AS29" i="6"/>
  <c r="AL29" i="6"/>
  <c r="AI29" i="6"/>
  <c r="AG29" i="6"/>
  <c r="AJ29" i="6" s="1"/>
  <c r="AD29" i="6"/>
  <c r="AA29" i="6"/>
  <c r="Z29" i="6"/>
  <c r="Q29" i="6"/>
  <c r="N29" i="6"/>
  <c r="N30" i="6" s="1"/>
  <c r="P30" i="6" s="1"/>
  <c r="AG28" i="6"/>
  <c r="AC28" i="6"/>
  <c r="AA28" i="6"/>
  <c r="Z28" i="6"/>
  <c r="I28" i="6"/>
  <c r="E28" i="6" s="1"/>
  <c r="F28" i="6" s="1"/>
  <c r="AR27" i="6"/>
  <c r="AL27" i="6"/>
  <c r="AI27" i="6"/>
  <c r="AG27" i="6"/>
  <c r="AD27" i="6"/>
  <c r="AJ27" i="6" s="1"/>
  <c r="AA27" i="6"/>
  <c r="Z27" i="6"/>
  <c r="O27" i="6"/>
  <c r="O28" i="6" s="1"/>
  <c r="N27" i="6"/>
  <c r="P27" i="6" s="1"/>
  <c r="J27" i="6"/>
  <c r="E27" i="6"/>
  <c r="F27" i="6" s="1"/>
  <c r="BH26" i="6"/>
  <c r="AS26" i="6"/>
  <c r="AR26" i="6"/>
  <c r="AL26" i="6"/>
  <c r="AI26" i="6"/>
  <c r="AG26" i="6"/>
  <c r="AJ26" i="6" s="1"/>
  <c r="AD26" i="6"/>
  <c r="AA26" i="6"/>
  <c r="Z26" i="6"/>
  <c r="Q26" i="6"/>
  <c r="N26" i="6"/>
  <c r="P26" i="6" s="1"/>
  <c r="J26" i="6"/>
  <c r="E26" i="6"/>
  <c r="F26" i="6" s="1"/>
  <c r="BM25" i="6"/>
  <c r="BM24" i="6" s="1"/>
  <c r="BL25" i="6"/>
  <c r="BL24" i="6" s="1"/>
  <c r="BK25" i="6"/>
  <c r="BJ25" i="6"/>
  <c r="BJ24" i="6" s="1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O25" i="6"/>
  <c r="AM25" i="6"/>
  <c r="AF25" i="6"/>
  <c r="X25" i="6"/>
  <c r="W25" i="6"/>
  <c r="U25" i="6"/>
  <c r="T25" i="6"/>
  <c r="BK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M24" i="6"/>
  <c r="AL24" i="6"/>
  <c r="AF24" i="6"/>
  <c r="AC24" i="6"/>
  <c r="AA24" i="6"/>
  <c r="Z24" i="6"/>
  <c r="X24" i="6"/>
  <c r="W24" i="6"/>
  <c r="U24" i="6"/>
  <c r="T24" i="6"/>
  <c r="BM23" i="6"/>
  <c r="BL23" i="6"/>
  <c r="BK23" i="6"/>
  <c r="BJ23" i="6"/>
  <c r="BG23" i="6"/>
  <c r="BF23" i="6"/>
  <c r="BE23" i="6"/>
  <c r="BD23" i="6"/>
  <c r="BC23" i="6"/>
  <c r="BB23" i="6"/>
  <c r="BA23" i="6"/>
  <c r="AZ23" i="6"/>
  <c r="AY23" i="6"/>
  <c r="AX23" i="6"/>
  <c r="AW23" i="6"/>
  <c r="AU23" i="6"/>
  <c r="AT23" i="6"/>
  <c r="AO23" i="6"/>
  <c r="AM23" i="6"/>
  <c r="AA23" i="6"/>
  <c r="X23" i="6"/>
  <c r="W23" i="6"/>
  <c r="U23" i="6"/>
  <c r="T23" i="6"/>
  <c r="O23" i="6"/>
  <c r="J23" i="6"/>
  <c r="AS22" i="6"/>
  <c r="AS19" i="6" s="1"/>
  <c r="AR22" i="6"/>
  <c r="AL22" i="6"/>
  <c r="AI22" i="6"/>
  <c r="AI19" i="6" s="1"/>
  <c r="AG22" i="6"/>
  <c r="AJ22" i="6" s="1"/>
  <c r="AJ19" i="6" s="1"/>
  <c r="AD22" i="6"/>
  <c r="J22" i="6"/>
  <c r="J19" i="6" s="1"/>
  <c r="F22" i="6"/>
  <c r="E22" i="6"/>
  <c r="AS21" i="6"/>
  <c r="AL21" i="6"/>
  <c r="AI21" i="6"/>
  <c r="AI18" i="6" s="1"/>
  <c r="AG21" i="6"/>
  <c r="AG18" i="6" s="1"/>
  <c r="AD21" i="6"/>
  <c r="AJ21" i="6" s="1"/>
  <c r="AJ18" i="6" s="1"/>
  <c r="O21" i="6"/>
  <c r="O18" i="6" s="1"/>
  <c r="J21" i="6"/>
  <c r="J18" i="6" s="1"/>
  <c r="E21" i="6"/>
  <c r="F21" i="6" s="1"/>
  <c r="F18" i="6" s="1"/>
  <c r="AS20" i="6"/>
  <c r="AS17" i="6" s="1"/>
  <c r="AL20" i="6"/>
  <c r="AI20" i="6"/>
  <c r="AI17" i="6" s="1"/>
  <c r="AG20" i="6"/>
  <c r="AJ20" i="6" s="1"/>
  <c r="AJ17" i="6" s="1"/>
  <c r="AD20" i="6"/>
  <c r="AD17" i="6" s="1"/>
  <c r="Q20" i="6"/>
  <c r="Q17" i="6" s="1"/>
  <c r="N20" i="6"/>
  <c r="N21" i="6" s="1"/>
  <c r="N22" i="6" s="1"/>
  <c r="J20" i="6"/>
  <c r="J17" i="6" s="1"/>
  <c r="E20" i="6"/>
  <c r="F20" i="6" s="1"/>
  <c r="BM19" i="6"/>
  <c r="BL19" i="6"/>
  <c r="BK19" i="6"/>
  <c r="BJ19" i="6"/>
  <c r="BJ15" i="6" s="1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R19" i="6"/>
  <c r="AO19" i="6"/>
  <c r="AN19" i="6"/>
  <c r="AM19" i="6"/>
  <c r="AG19" i="6"/>
  <c r="AF19" i="6"/>
  <c r="AD19" i="6"/>
  <c r="AC19" i="6"/>
  <c r="AL19" i="6" s="1"/>
  <c r="AA19" i="6"/>
  <c r="Z19" i="6"/>
  <c r="X19" i="6"/>
  <c r="W19" i="6"/>
  <c r="V19" i="6"/>
  <c r="U19" i="6"/>
  <c r="T19" i="6"/>
  <c r="I19" i="6"/>
  <c r="F19" i="6"/>
  <c r="E19" i="6"/>
  <c r="BM18" i="6"/>
  <c r="BL18" i="6"/>
  <c r="BK18" i="6"/>
  <c r="BJ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O18" i="6"/>
  <c r="AN18" i="6"/>
  <c r="AM18" i="6"/>
  <c r="AF18" i="6"/>
  <c r="AC18" i="6"/>
  <c r="AL18" i="6" s="1"/>
  <c r="AA18" i="6"/>
  <c r="Z18" i="6"/>
  <c r="X18" i="6"/>
  <c r="W18" i="6"/>
  <c r="V18" i="6"/>
  <c r="U18" i="6"/>
  <c r="T18" i="6"/>
  <c r="I18" i="6"/>
  <c r="BM17" i="6"/>
  <c r="BL17" i="6"/>
  <c r="BK17" i="6"/>
  <c r="BJ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R17" i="6"/>
  <c r="AO17" i="6"/>
  <c r="AN17" i="6"/>
  <c r="AM17" i="6"/>
  <c r="AL17" i="6"/>
  <c r="AG17" i="6"/>
  <c r="AF17" i="6"/>
  <c r="AC17" i="6"/>
  <c r="AB17" i="6"/>
  <c r="AA17" i="6"/>
  <c r="Z17" i="6"/>
  <c r="Y17" i="6"/>
  <c r="X17" i="6"/>
  <c r="W17" i="6"/>
  <c r="V17" i="6"/>
  <c r="U17" i="6"/>
  <c r="T17" i="6"/>
  <c r="S17" i="6"/>
  <c r="O17" i="6"/>
  <c r="I17" i="6"/>
  <c r="F17" i="6"/>
  <c r="E17" i="6"/>
  <c r="BL16" i="6"/>
  <c r="BL12" i="6" s="1"/>
  <c r="BG16" i="6"/>
  <c r="BG12" i="6" s="1"/>
  <c r="BC16" i="6"/>
  <c r="BC12" i="6" s="1"/>
  <c r="BB16" i="6"/>
  <c r="BB12" i="6" s="1"/>
  <c r="BA16" i="6"/>
  <c r="BA12" i="6" s="1"/>
  <c r="AU16" i="6"/>
  <c r="AU12" i="6" s="1"/>
  <c r="AM16" i="6"/>
  <c r="AM12" i="6" s="1"/>
  <c r="AF16" i="6"/>
  <c r="AF12" i="6" s="1"/>
  <c r="X16" i="6"/>
  <c r="F16" i="6"/>
  <c r="F12" i="6" s="1"/>
  <c r="X12" i="6"/>
  <c r="AL2" i="6"/>
  <c r="AC136" i="5"/>
  <c r="AC378" i="5"/>
  <c r="AC135" i="5"/>
  <c r="AD490" i="5"/>
  <c r="AE489" i="5"/>
  <c r="AE491" i="5" s="1"/>
  <c r="AR486" i="5"/>
  <c r="AR484" i="5" s="1"/>
  <c r="AL486" i="5"/>
  <c r="AJ486" i="5"/>
  <c r="AJ484" i="5" s="1"/>
  <c r="AJ465" i="5" s="1"/>
  <c r="AI486" i="5"/>
  <c r="AI484" i="5" s="1"/>
  <c r="AI465" i="5" s="1"/>
  <c r="AG486" i="5"/>
  <c r="AD486" i="5"/>
  <c r="Z486" i="5"/>
  <c r="X486" i="5"/>
  <c r="X484" i="5" s="1"/>
  <c r="U486" i="5"/>
  <c r="Q486" i="5"/>
  <c r="Q484" i="5" s="1"/>
  <c r="Q466" i="5" s="1"/>
  <c r="O486" i="5"/>
  <c r="N486" i="5"/>
  <c r="I486" i="5"/>
  <c r="J486" i="5" s="1"/>
  <c r="J484" i="5" s="1"/>
  <c r="J465" i="5" s="1"/>
  <c r="E486" i="5"/>
  <c r="F486" i="5" s="1"/>
  <c r="F484" i="5" s="1"/>
  <c r="F466" i="5" s="1"/>
  <c r="BH485" i="5"/>
  <c r="BH483" i="5" s="1"/>
  <c r="AS485" i="5"/>
  <c r="AS483" i="5" s="1"/>
  <c r="AL485" i="5"/>
  <c r="AI485" i="5"/>
  <c r="AG485" i="5"/>
  <c r="AD485" i="5"/>
  <c r="Z485" i="5"/>
  <c r="X485" i="5"/>
  <c r="U485" i="5"/>
  <c r="U483" i="5" s="1"/>
  <c r="Q485" i="5"/>
  <c r="N485" i="5"/>
  <c r="O485" i="5" s="1"/>
  <c r="J485" i="5"/>
  <c r="J483" i="5" s="1"/>
  <c r="J464" i="5" s="1"/>
  <c r="F485" i="5"/>
  <c r="F483" i="5" s="1"/>
  <c r="BM484" i="5"/>
  <c r="BL484" i="5"/>
  <c r="BK484" i="5"/>
  <c r="BJ484" i="5"/>
  <c r="BH484" i="5"/>
  <c r="BG484" i="5"/>
  <c r="BF484" i="5"/>
  <c r="BE484" i="5"/>
  <c r="BE465" i="5" s="1"/>
  <c r="BD484" i="5"/>
  <c r="BC484" i="5"/>
  <c r="BB484" i="5"/>
  <c r="BA484" i="5"/>
  <c r="AZ484" i="5"/>
  <c r="AY484" i="5"/>
  <c r="AX484" i="5"/>
  <c r="AW484" i="5"/>
  <c r="AV484" i="5"/>
  <c r="AU484" i="5"/>
  <c r="AT484" i="5"/>
  <c r="AO484" i="5"/>
  <c r="AN484" i="5"/>
  <c r="AN465" i="5" s="1"/>
  <c r="AM484" i="5"/>
  <c r="AL484" i="5"/>
  <c r="AK484" i="5"/>
  <c r="AH484" i="5"/>
  <c r="AG484" i="5"/>
  <c r="AF484" i="5"/>
  <c r="AD484" i="5"/>
  <c r="AC484" i="5"/>
  <c r="Z484" i="5"/>
  <c r="W484" i="5"/>
  <c r="T484" i="5"/>
  <c r="P484" i="5"/>
  <c r="O484" i="5"/>
  <c r="N484" i="5"/>
  <c r="I484" i="5"/>
  <c r="E484" i="5"/>
  <c r="BM483" i="5"/>
  <c r="BL483" i="5"/>
  <c r="BK483" i="5"/>
  <c r="BJ483" i="5"/>
  <c r="BG483" i="5"/>
  <c r="BF483" i="5"/>
  <c r="BE483" i="5"/>
  <c r="BE464" i="5" s="1"/>
  <c r="BD483" i="5"/>
  <c r="BD464" i="5" s="1"/>
  <c r="BC483" i="5"/>
  <c r="BB483" i="5"/>
  <c r="BA483" i="5"/>
  <c r="AZ483" i="5"/>
  <c r="AY483" i="5"/>
  <c r="AX483" i="5"/>
  <c r="AW483" i="5"/>
  <c r="AV483" i="5"/>
  <c r="AU483" i="5"/>
  <c r="AT483" i="5"/>
  <c r="AR483" i="5"/>
  <c r="AO483" i="5"/>
  <c r="AN483" i="5"/>
  <c r="AM483" i="5"/>
  <c r="AL483" i="5"/>
  <c r="AK483" i="5"/>
  <c r="AI483" i="5"/>
  <c r="AH483" i="5"/>
  <c r="AG483" i="5"/>
  <c r="AF483" i="5"/>
  <c r="AD483" i="5"/>
  <c r="AC483" i="5"/>
  <c r="Z483" i="5"/>
  <c r="X483" i="5"/>
  <c r="W483" i="5"/>
  <c r="T483" i="5"/>
  <c r="Q483" i="5"/>
  <c r="P483" i="5"/>
  <c r="O483" i="5"/>
  <c r="O464" i="5" s="1"/>
  <c r="N483" i="5"/>
  <c r="I483" i="5"/>
  <c r="E483" i="5"/>
  <c r="AL482" i="5"/>
  <c r="AJ482" i="5"/>
  <c r="AI482" i="5"/>
  <c r="AG482" i="5"/>
  <c r="Z482" i="5"/>
  <c r="X482" i="5"/>
  <c r="U482" i="5"/>
  <c r="AA482" i="5" s="1"/>
  <c r="P482" i="5"/>
  <c r="AS481" i="5"/>
  <c r="AR481" i="5"/>
  <c r="AL481" i="5"/>
  <c r="AI481" i="5"/>
  <c r="AG481" i="5"/>
  <c r="AJ481" i="5" s="1"/>
  <c r="AA481" i="5"/>
  <c r="Z481" i="5"/>
  <c r="X481" i="5"/>
  <c r="U481" i="5"/>
  <c r="Q481" i="5"/>
  <c r="N481" i="5"/>
  <c r="O481" i="5" s="1"/>
  <c r="AR480" i="5"/>
  <c r="AS480" i="5" s="1"/>
  <c r="AL480" i="5"/>
  <c r="AI480" i="5"/>
  <c r="AG480" i="5"/>
  <c r="AJ480" i="5" s="1"/>
  <c r="Z480" i="5"/>
  <c r="X480" i="5"/>
  <c r="U480" i="5"/>
  <c r="AA480" i="5" s="1"/>
  <c r="P480" i="5"/>
  <c r="Q480" i="5" s="1"/>
  <c r="N480" i="5"/>
  <c r="O480" i="5" s="1"/>
  <c r="AL479" i="5"/>
  <c r="AJ479" i="5"/>
  <c r="AI479" i="5"/>
  <c r="AG479" i="5"/>
  <c r="Z479" i="5"/>
  <c r="AR479" i="5" s="1"/>
  <c r="AS479" i="5" s="1"/>
  <c r="X479" i="5"/>
  <c r="U479" i="5"/>
  <c r="Q479" i="5"/>
  <c r="O479" i="5"/>
  <c r="N479" i="5"/>
  <c r="AL478" i="5"/>
  <c r="AJ478" i="5"/>
  <c r="AI478" i="5"/>
  <c r="AG478" i="5"/>
  <c r="AA478" i="5"/>
  <c r="Z478" i="5"/>
  <c r="X478" i="5"/>
  <c r="U478" i="5"/>
  <c r="P478" i="5"/>
  <c r="AS477" i="5"/>
  <c r="AL477" i="5"/>
  <c r="AI477" i="5"/>
  <c r="BH477" i="5" s="1"/>
  <c r="AG477" i="5"/>
  <c r="AJ477" i="5" s="1"/>
  <c r="AD477" i="5"/>
  <c r="AA477" i="5"/>
  <c r="Z477" i="5"/>
  <c r="U477" i="5"/>
  <c r="Q477" i="5"/>
  <c r="N477" i="5"/>
  <c r="O477" i="5" s="1"/>
  <c r="AL476" i="5"/>
  <c r="AJ476" i="5"/>
  <c r="AI476" i="5"/>
  <c r="AG476" i="5"/>
  <c r="Z476" i="5"/>
  <c r="X476" i="5"/>
  <c r="U476" i="5"/>
  <c r="P476" i="5"/>
  <c r="AS475" i="5"/>
  <c r="AL475" i="5"/>
  <c r="AI475" i="5"/>
  <c r="BH475" i="5" s="1"/>
  <c r="AG475" i="5"/>
  <c r="AD475" i="5"/>
  <c r="Z475" i="5"/>
  <c r="X475" i="5"/>
  <c r="U475" i="5"/>
  <c r="Q475" i="5"/>
  <c r="N475" i="5"/>
  <c r="O475" i="5" s="1"/>
  <c r="AS474" i="5"/>
  <c r="AL474" i="5"/>
  <c r="AI474" i="5"/>
  <c r="AG474" i="5"/>
  <c r="AD474" i="5"/>
  <c r="Z474" i="5"/>
  <c r="X474" i="5"/>
  <c r="AA474" i="5" s="1"/>
  <c r="U474" i="5"/>
  <c r="P474" i="5"/>
  <c r="Q474" i="5" s="1"/>
  <c r="N474" i="5"/>
  <c r="O474" i="5" s="1"/>
  <c r="AL473" i="5"/>
  <c r="AJ473" i="5"/>
  <c r="AI473" i="5"/>
  <c r="Z473" i="5"/>
  <c r="AR473" i="5" s="1"/>
  <c r="AS473" i="5" s="1"/>
  <c r="X473" i="5"/>
  <c r="U473" i="5"/>
  <c r="AA473" i="5" s="1"/>
  <c r="Q473" i="5"/>
  <c r="O473" i="5"/>
  <c r="N473" i="5"/>
  <c r="BM468" i="5"/>
  <c r="BL468" i="5"/>
  <c r="BK468" i="5"/>
  <c r="BJ468" i="5"/>
  <c r="BH468" i="5"/>
  <c r="BG468" i="5"/>
  <c r="BG465" i="5" s="1"/>
  <c r="BF468" i="5"/>
  <c r="BE468" i="5"/>
  <c r="BD468" i="5"/>
  <c r="BC468" i="5"/>
  <c r="BC466" i="5" s="1"/>
  <c r="BB468" i="5"/>
  <c r="BA468" i="5"/>
  <c r="BA465" i="5" s="1"/>
  <c r="AZ468" i="5"/>
  <c r="AY468" i="5"/>
  <c r="AY465" i="5" s="1"/>
  <c r="AX468" i="5"/>
  <c r="AW468" i="5"/>
  <c r="AV468" i="5"/>
  <c r="AU468" i="5"/>
  <c r="AU466" i="5" s="1"/>
  <c r="AT468" i="5"/>
  <c r="AT466" i="5" s="1"/>
  <c r="AS468" i="5"/>
  <c r="AR468" i="5"/>
  <c r="AO468" i="5"/>
  <c r="AO465" i="5" s="1"/>
  <c r="AN468" i="5"/>
  <c r="AM468" i="5"/>
  <c r="AJ468" i="5"/>
  <c r="AI468" i="5"/>
  <c r="AG468" i="5"/>
  <c r="AG466" i="5" s="1"/>
  <c r="AF468" i="5"/>
  <c r="AD468" i="5"/>
  <c r="AD465" i="5" s="1"/>
  <c r="AC468" i="5"/>
  <c r="AL468" i="5" s="1"/>
  <c r="AA468" i="5"/>
  <c r="Z468" i="5"/>
  <c r="X468" i="5"/>
  <c r="X466" i="5" s="1"/>
  <c r="W468" i="5"/>
  <c r="U468" i="5"/>
  <c r="T468" i="5"/>
  <c r="R468" i="5"/>
  <c r="Q468" i="5"/>
  <c r="P468" i="5"/>
  <c r="O468" i="5"/>
  <c r="N468" i="5"/>
  <c r="J468" i="5"/>
  <c r="I468" i="5"/>
  <c r="H468" i="5"/>
  <c r="F468" i="5"/>
  <c r="E468" i="5"/>
  <c r="BM467" i="5"/>
  <c r="BL467" i="5"/>
  <c r="BK467" i="5"/>
  <c r="BJ467" i="5"/>
  <c r="BH467" i="5"/>
  <c r="BG467" i="5"/>
  <c r="BG464" i="5" s="1"/>
  <c r="BF467" i="5"/>
  <c r="BF464" i="5" s="1"/>
  <c r="BE467" i="5"/>
  <c r="BD467" i="5"/>
  <c r="BC467" i="5"/>
  <c r="BB467" i="5"/>
  <c r="BA467" i="5"/>
  <c r="AZ467" i="5"/>
  <c r="AZ464" i="5" s="1"/>
  <c r="AY467" i="5"/>
  <c r="AY464" i="5" s="1"/>
  <c r="AX467" i="5"/>
  <c r="AX464" i="5" s="1"/>
  <c r="AW467" i="5"/>
  <c r="AV467" i="5"/>
  <c r="AU467" i="5"/>
  <c r="AT467" i="5"/>
  <c r="AS467" i="5"/>
  <c r="AS464" i="5" s="1"/>
  <c r="AR467" i="5"/>
  <c r="AR464" i="5" s="1"/>
  <c r="AO467" i="5"/>
  <c r="AO464" i="5" s="1"/>
  <c r="AN467" i="5"/>
  <c r="AN464" i="5" s="1"/>
  <c r="AM467" i="5"/>
  <c r="AJ467" i="5"/>
  <c r="AI467" i="5"/>
  <c r="AG467" i="5"/>
  <c r="AF467" i="5"/>
  <c r="AF464" i="5" s="1"/>
  <c r="AD467" i="5"/>
  <c r="AC467" i="5"/>
  <c r="AA467" i="5"/>
  <c r="Z467" i="5"/>
  <c r="X467" i="5"/>
  <c r="W467" i="5"/>
  <c r="U467" i="5"/>
  <c r="T467" i="5"/>
  <c r="R467" i="5"/>
  <c r="Q467" i="5"/>
  <c r="P467" i="5"/>
  <c r="O467" i="5"/>
  <c r="N467" i="5"/>
  <c r="J467" i="5"/>
  <c r="I467" i="5"/>
  <c r="H467" i="5"/>
  <c r="F467" i="5"/>
  <c r="E467" i="5"/>
  <c r="BM466" i="5"/>
  <c r="BG466" i="5"/>
  <c r="BE466" i="5"/>
  <c r="BD466" i="5"/>
  <c r="BA466" i="5"/>
  <c r="AY466" i="5"/>
  <c r="AV466" i="5"/>
  <c r="AO466" i="5"/>
  <c r="AN466" i="5"/>
  <c r="AD466" i="5"/>
  <c r="AC466" i="5"/>
  <c r="AL466" i="5" s="1"/>
  <c r="P466" i="5"/>
  <c r="N466" i="5"/>
  <c r="E466" i="5"/>
  <c r="BM465" i="5"/>
  <c r="BD465" i="5"/>
  <c r="BC465" i="5"/>
  <c r="AV465" i="5"/>
  <c r="AU465" i="5"/>
  <c r="AT465" i="5"/>
  <c r="AC465" i="5"/>
  <c r="AL465" i="5" s="1"/>
  <c r="X465" i="5"/>
  <c r="P465" i="5"/>
  <c r="N465" i="5"/>
  <c r="BM464" i="5"/>
  <c r="BL464" i="5"/>
  <c r="BK464" i="5"/>
  <c r="BJ464" i="5"/>
  <c r="BH464" i="5"/>
  <c r="BC464" i="5"/>
  <c r="BB464" i="5"/>
  <c r="BA464" i="5"/>
  <c r="AW464" i="5"/>
  <c r="AV464" i="5"/>
  <c r="AU464" i="5"/>
  <c r="AT464" i="5"/>
  <c r="AM464" i="5"/>
  <c r="AI464" i="5"/>
  <c r="AG464" i="5"/>
  <c r="Z464" i="5"/>
  <c r="X464" i="5"/>
  <c r="W464" i="5"/>
  <c r="U464" i="5"/>
  <c r="T464" i="5"/>
  <c r="N464" i="5"/>
  <c r="I464" i="5"/>
  <c r="F464" i="5"/>
  <c r="E464" i="5"/>
  <c r="BS430" i="5"/>
  <c r="BT430" i="5" s="1"/>
  <c r="AS404" i="5"/>
  <c r="AL404" i="5"/>
  <c r="AG404" i="5"/>
  <c r="Z404" i="5"/>
  <c r="X404" i="5"/>
  <c r="AA404" i="5" s="1"/>
  <c r="W404" i="5"/>
  <c r="AS403" i="5"/>
  <c r="AM403" i="5"/>
  <c r="AL403" i="5"/>
  <c r="AI403" i="5"/>
  <c r="AI404" i="5" s="1"/>
  <c r="AG403" i="5"/>
  <c r="AF403" i="5" s="1"/>
  <c r="AF404" i="5" s="1"/>
  <c r="AM404" i="5" s="1"/>
  <c r="AD403" i="5"/>
  <c r="AD404" i="5" s="1"/>
  <c r="Z403" i="5"/>
  <c r="Z401" i="5" s="1"/>
  <c r="X403" i="5"/>
  <c r="Q403" i="5"/>
  <c r="P403" i="5"/>
  <c r="BS402" i="5"/>
  <c r="AS402" i="5"/>
  <c r="AL402" i="5"/>
  <c r="AK402" i="5"/>
  <c r="AJ402" i="5"/>
  <c r="AI402" i="5"/>
  <c r="AD402" i="5"/>
  <c r="AB402" i="5"/>
  <c r="AA402" i="5"/>
  <c r="Z402" i="5"/>
  <c r="Z400" i="5" s="1"/>
  <c r="X402" i="5"/>
  <c r="Q402" i="5"/>
  <c r="O402" i="5"/>
  <c r="O400" i="5" s="1"/>
  <c r="N402" i="5"/>
  <c r="N400" i="5" s="1"/>
  <c r="BM401" i="5"/>
  <c r="BL401" i="5"/>
  <c r="BK401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L401" i="5"/>
  <c r="AG401" i="5"/>
  <c r="AF401" i="5"/>
  <c r="W401" i="5"/>
  <c r="U401" i="5"/>
  <c r="T401" i="5"/>
  <c r="BM400" i="5"/>
  <c r="BL400" i="5"/>
  <c r="BK400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L400" i="5"/>
  <c r="AB400" i="5"/>
  <c r="AA400" i="5"/>
  <c r="Y400" i="5"/>
  <c r="X400" i="5"/>
  <c r="W400" i="5"/>
  <c r="V400" i="5"/>
  <c r="U400" i="5"/>
  <c r="T400" i="5"/>
  <c r="Q400" i="5"/>
  <c r="P400" i="5"/>
  <c r="AS399" i="5"/>
  <c r="AR399" i="5"/>
  <c r="AN399" i="5"/>
  <c r="AL399" i="5"/>
  <c r="AI399" i="5"/>
  <c r="AF399" i="5"/>
  <c r="AG399" i="5" s="1"/>
  <c r="Z399" i="5"/>
  <c r="W399" i="5"/>
  <c r="X399" i="5" s="1"/>
  <c r="AA399" i="5" s="1"/>
  <c r="Q399" i="5"/>
  <c r="AR398" i="5"/>
  <c r="AS398" i="5" s="1"/>
  <c r="AN398" i="5"/>
  <c r="AL398" i="5"/>
  <c r="AJ398" i="5"/>
  <c r="AG398" i="5"/>
  <c r="Z398" i="5"/>
  <c r="X398" i="5"/>
  <c r="AA398" i="5" s="1"/>
  <c r="Q398" i="5"/>
  <c r="O398" i="5" s="1"/>
  <c r="P398" i="5"/>
  <c r="N398" i="5"/>
  <c r="AS397" i="5"/>
  <c r="AL397" i="5"/>
  <c r="AK397" i="5"/>
  <c r="AJ397" i="5"/>
  <c r="AG397" i="5"/>
  <c r="AB397" i="5"/>
  <c r="AA397" i="5"/>
  <c r="Z397" i="5"/>
  <c r="X397" i="5"/>
  <c r="P397" i="5"/>
  <c r="O397" i="5"/>
  <c r="N397" i="5"/>
  <c r="AL396" i="5"/>
  <c r="AI396" i="5"/>
  <c r="AG396" i="5"/>
  <c r="AF396" i="5"/>
  <c r="AA396" i="5"/>
  <c r="Z396" i="5"/>
  <c r="X396" i="5"/>
  <c r="W396" i="5"/>
  <c r="AS395" i="5"/>
  <c r="AR395" i="5"/>
  <c r="AN395" i="5"/>
  <c r="AL395" i="5"/>
  <c r="AJ395" i="5"/>
  <c r="AJ396" i="5" s="1"/>
  <c r="AG395" i="5"/>
  <c r="Z395" i="5"/>
  <c r="X395" i="5"/>
  <c r="AA395" i="5" s="1"/>
  <c r="Q395" i="5"/>
  <c r="AS394" i="5"/>
  <c r="AL394" i="5"/>
  <c r="AK394" i="5"/>
  <c r="AJ394" i="5"/>
  <c r="AG394" i="5"/>
  <c r="AB394" i="5"/>
  <c r="AA394" i="5"/>
  <c r="Z394" i="5"/>
  <c r="X394" i="5"/>
  <c r="P394" i="5"/>
  <c r="O394" i="5"/>
  <c r="N394" i="5"/>
  <c r="AL393" i="5"/>
  <c r="AI393" i="5"/>
  <c r="AF393" i="5"/>
  <c r="AA393" i="5"/>
  <c r="Z393" i="5"/>
  <c r="X393" i="5"/>
  <c r="W393" i="5"/>
  <c r="AR392" i="5"/>
  <c r="AN392" i="5"/>
  <c r="AL392" i="5"/>
  <c r="AJ392" i="5"/>
  <c r="AJ393" i="5" s="1"/>
  <c r="AG392" i="5"/>
  <c r="Z392" i="5"/>
  <c r="X392" i="5"/>
  <c r="AA392" i="5" s="1"/>
  <c r="Q392" i="5"/>
  <c r="P392" i="5"/>
  <c r="N392" i="5" s="1"/>
  <c r="AS391" i="5"/>
  <c r="AL391" i="5"/>
  <c r="AK391" i="5"/>
  <c r="AJ391" i="5"/>
  <c r="AG391" i="5"/>
  <c r="AB391" i="5"/>
  <c r="Z391" i="5"/>
  <c r="X391" i="5"/>
  <c r="AA391" i="5" s="1"/>
  <c r="P391" i="5"/>
  <c r="N391" i="5" s="1"/>
  <c r="O391" i="5"/>
  <c r="AL390" i="5"/>
  <c r="AJ390" i="5"/>
  <c r="AI390" i="5"/>
  <c r="AG390" i="5"/>
  <c r="AF390" i="5"/>
  <c r="AN390" i="5" s="1"/>
  <c r="AA390" i="5"/>
  <c r="Z390" i="5"/>
  <c r="W390" i="5"/>
  <c r="X390" i="5" s="1"/>
  <c r="Q390" i="5"/>
  <c r="O390" i="5" s="1"/>
  <c r="P390" i="5"/>
  <c r="N390" i="5" s="1"/>
  <c r="AS389" i="5"/>
  <c r="AR389" i="5"/>
  <c r="AN389" i="5"/>
  <c r="AL389" i="5"/>
  <c r="AJ389" i="5"/>
  <c r="AG389" i="5"/>
  <c r="AA389" i="5"/>
  <c r="Z389" i="5"/>
  <c r="X389" i="5"/>
  <c r="Q389" i="5"/>
  <c r="AS388" i="5"/>
  <c r="AL388" i="5"/>
  <c r="AK388" i="5"/>
  <c r="AJ388" i="5"/>
  <c r="AG388" i="5"/>
  <c r="AB388" i="5"/>
  <c r="Z388" i="5"/>
  <c r="X388" i="5"/>
  <c r="AA388" i="5" s="1"/>
  <c r="P388" i="5"/>
  <c r="O388" i="5"/>
  <c r="N388" i="5"/>
  <c r="AL387" i="5"/>
  <c r="AI387" i="5"/>
  <c r="AG387" i="5"/>
  <c r="AF387" i="5"/>
  <c r="W387" i="5"/>
  <c r="Q387" i="5"/>
  <c r="AS386" i="5"/>
  <c r="AR386" i="5"/>
  <c r="AN386" i="5"/>
  <c r="AL386" i="5"/>
  <c r="AJ386" i="5"/>
  <c r="AJ387" i="5" s="1"/>
  <c r="AG386" i="5"/>
  <c r="AA386" i="5"/>
  <c r="Z386" i="5"/>
  <c r="X386" i="5"/>
  <c r="Q386" i="5"/>
  <c r="P386" i="5"/>
  <c r="O386" i="5"/>
  <c r="N386" i="5"/>
  <c r="AS385" i="5"/>
  <c r="AS377" i="5" s="1"/>
  <c r="AL385" i="5"/>
  <c r="AK385" i="5"/>
  <c r="AJ385" i="5"/>
  <c r="AG385" i="5"/>
  <c r="AB385" i="5"/>
  <c r="Z385" i="5"/>
  <c r="X385" i="5"/>
  <c r="AA385" i="5" s="1"/>
  <c r="P385" i="5"/>
  <c r="N385" i="5" s="1"/>
  <c r="O385" i="5"/>
  <c r="AL384" i="5"/>
  <c r="AJ384" i="5"/>
  <c r="AI384" i="5"/>
  <c r="AG384" i="5"/>
  <c r="AF384" i="5"/>
  <c r="AR384" i="5" s="1"/>
  <c r="AS384" i="5" s="1"/>
  <c r="W384" i="5"/>
  <c r="Z384" i="5" s="1"/>
  <c r="Q384" i="5"/>
  <c r="P384" i="5"/>
  <c r="N384" i="5" s="1"/>
  <c r="O384" i="5"/>
  <c r="AR383" i="5"/>
  <c r="AS383" i="5" s="1"/>
  <c r="AN383" i="5"/>
  <c r="AL383" i="5"/>
  <c r="AJ383" i="5"/>
  <c r="AG383" i="5"/>
  <c r="AA383" i="5"/>
  <c r="Z383" i="5"/>
  <c r="X383" i="5"/>
  <c r="Q383" i="5"/>
  <c r="P383" i="5"/>
  <c r="N383" i="5" s="1"/>
  <c r="O383" i="5"/>
  <c r="AS382" i="5"/>
  <c r="AL382" i="5"/>
  <c r="AK382" i="5"/>
  <c r="AJ382" i="5"/>
  <c r="AG382" i="5"/>
  <c r="AB382" i="5"/>
  <c r="AA382" i="5"/>
  <c r="Z382" i="5"/>
  <c r="X382" i="5"/>
  <c r="P382" i="5"/>
  <c r="O382" i="5"/>
  <c r="AS381" i="5"/>
  <c r="AM381" i="5"/>
  <c r="AL381" i="5"/>
  <c r="AI381" i="5"/>
  <c r="AD381" i="5"/>
  <c r="W381" i="5"/>
  <c r="Q381" i="5"/>
  <c r="J381" i="5"/>
  <c r="I381" i="5"/>
  <c r="E381" i="5"/>
  <c r="AS380" i="5"/>
  <c r="AM380" i="5"/>
  <c r="AM378" i="5" s="1"/>
  <c r="AL380" i="5"/>
  <c r="AJ380" i="5"/>
  <c r="AJ381" i="5" s="1"/>
  <c r="AI380" i="5"/>
  <c r="AD380" i="5"/>
  <c r="Z380" i="5"/>
  <c r="X380" i="5"/>
  <c r="Q380" i="5"/>
  <c r="Q378" i="5" s="1"/>
  <c r="P380" i="5"/>
  <c r="O380" i="5"/>
  <c r="J380" i="5"/>
  <c r="E380" i="5"/>
  <c r="F380" i="5" s="1"/>
  <c r="F381" i="5" s="1"/>
  <c r="AS379" i="5"/>
  <c r="AL379" i="5"/>
  <c r="AK379" i="5"/>
  <c r="AI379" i="5"/>
  <c r="AD379" i="5"/>
  <c r="AB379" i="5"/>
  <c r="Z379" i="5"/>
  <c r="X379" i="5"/>
  <c r="Q379" i="5"/>
  <c r="Q377" i="5" s="1"/>
  <c r="O379" i="5"/>
  <c r="N379" i="5"/>
  <c r="J379" i="5"/>
  <c r="F379" i="5"/>
  <c r="BM378" i="5"/>
  <c r="BL378" i="5"/>
  <c r="BK378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O378" i="5"/>
  <c r="AN378" i="5"/>
  <c r="AI378" i="5"/>
  <c r="AD378" i="5"/>
  <c r="Z378" i="5"/>
  <c r="W378" i="5"/>
  <c r="U378" i="5"/>
  <c r="T378" i="5"/>
  <c r="J378" i="5"/>
  <c r="I378" i="5"/>
  <c r="F378" i="5"/>
  <c r="E378" i="5"/>
  <c r="BM377" i="5"/>
  <c r="BL377" i="5"/>
  <c r="BK377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R377" i="5"/>
  <c r="AO377" i="5"/>
  <c r="AN377" i="5"/>
  <c r="AM377" i="5"/>
  <c r="AE377" i="5"/>
  <c r="AD377" i="5"/>
  <c r="AC377" i="5"/>
  <c r="AL377" i="5" s="1"/>
  <c r="AB377" i="5"/>
  <c r="Y377" i="5"/>
  <c r="W377" i="5"/>
  <c r="V377" i="5"/>
  <c r="U377" i="5"/>
  <c r="T377" i="5"/>
  <c r="S377" i="5"/>
  <c r="J377" i="5"/>
  <c r="I377" i="5"/>
  <c r="H377" i="5"/>
  <c r="F377" i="5"/>
  <c r="E377" i="5"/>
  <c r="AS376" i="5"/>
  <c r="AR376" i="5"/>
  <c r="AN376" i="5"/>
  <c r="AL376" i="5"/>
  <c r="AI376" i="5"/>
  <c r="AA376" i="5"/>
  <c r="Z376" i="5"/>
  <c r="W376" i="5"/>
  <c r="X376" i="5" s="1"/>
  <c r="AR375" i="5"/>
  <c r="AN375" i="5"/>
  <c r="AL375" i="5"/>
  <c r="AJ375" i="5"/>
  <c r="AJ376" i="5" s="1"/>
  <c r="Z375" i="5"/>
  <c r="X375" i="5"/>
  <c r="AA375" i="5" s="1"/>
  <c r="Q375" i="5"/>
  <c r="Q376" i="5" s="1"/>
  <c r="O375" i="5"/>
  <c r="AS374" i="5"/>
  <c r="AL374" i="5"/>
  <c r="AK374" i="5"/>
  <c r="AJ374" i="5"/>
  <c r="AB374" i="5"/>
  <c r="Z374" i="5"/>
  <c r="Z354" i="5" s="1"/>
  <c r="X374" i="5"/>
  <c r="AA374" i="5" s="1"/>
  <c r="P374" i="5"/>
  <c r="N374" i="5" s="1"/>
  <c r="O374" i="5"/>
  <c r="AS373" i="5"/>
  <c r="AR373" i="5"/>
  <c r="AN373" i="5"/>
  <c r="AL373" i="5"/>
  <c r="AJ373" i="5"/>
  <c r="AI373" i="5"/>
  <c r="X373" i="5"/>
  <c r="AA373" i="5" s="1"/>
  <c r="W373" i="5"/>
  <c r="Z373" i="5" s="1"/>
  <c r="Q373" i="5"/>
  <c r="P373" i="5" s="1"/>
  <c r="N373" i="5" s="1"/>
  <c r="O373" i="5"/>
  <c r="AR372" i="5"/>
  <c r="AS372" i="5" s="1"/>
  <c r="AN372" i="5"/>
  <c r="AL372" i="5"/>
  <c r="AJ372" i="5"/>
  <c r="Z372" i="5"/>
  <c r="X372" i="5"/>
  <c r="AA372" i="5" s="1"/>
  <c r="Q372" i="5"/>
  <c r="P372" i="5"/>
  <c r="O372" i="5"/>
  <c r="N372" i="5"/>
  <c r="AS371" i="5"/>
  <c r="AL371" i="5"/>
  <c r="AK371" i="5"/>
  <c r="AJ371" i="5"/>
  <c r="AB371" i="5"/>
  <c r="Z371" i="5"/>
  <c r="X371" i="5"/>
  <c r="AA371" i="5" s="1"/>
  <c r="P371" i="5"/>
  <c r="N371" i="5" s="1"/>
  <c r="O371" i="5"/>
  <c r="AS370" i="5"/>
  <c r="AR370" i="5"/>
  <c r="AN370" i="5"/>
  <c r="AL370" i="5"/>
  <c r="AJ370" i="5"/>
  <c r="AI370" i="5"/>
  <c r="Z370" i="5"/>
  <c r="X370" i="5"/>
  <c r="AA370" i="5" s="1"/>
  <c r="W370" i="5"/>
  <c r="P370" i="5"/>
  <c r="N370" i="5" s="1"/>
  <c r="O370" i="5"/>
  <c r="AS369" i="5"/>
  <c r="AR369" i="5"/>
  <c r="AN369" i="5"/>
  <c r="AL369" i="5"/>
  <c r="AJ369" i="5"/>
  <c r="AA369" i="5"/>
  <c r="Z369" i="5"/>
  <c r="Z355" i="5" s="1"/>
  <c r="X369" i="5"/>
  <c r="Q369" i="5"/>
  <c r="Q370" i="5" s="1"/>
  <c r="AS368" i="5"/>
  <c r="AL368" i="5"/>
  <c r="AK368" i="5"/>
  <c r="AJ368" i="5"/>
  <c r="AB368" i="5"/>
  <c r="AA368" i="5"/>
  <c r="Z368" i="5"/>
  <c r="X368" i="5"/>
  <c r="P368" i="5"/>
  <c r="O368" i="5"/>
  <c r="N368" i="5"/>
  <c r="AS367" i="5"/>
  <c r="AR367" i="5"/>
  <c r="AN367" i="5"/>
  <c r="AL367" i="5"/>
  <c r="AI367" i="5"/>
  <c r="X367" i="5"/>
  <c r="AA367" i="5" s="1"/>
  <c r="W367" i="5"/>
  <c r="Z367" i="5" s="1"/>
  <c r="Q367" i="5"/>
  <c r="AR366" i="5"/>
  <c r="AS366" i="5" s="1"/>
  <c r="AN366" i="5"/>
  <c r="AL366" i="5"/>
  <c r="AJ366" i="5"/>
  <c r="AJ367" i="5" s="1"/>
  <c r="AA366" i="5"/>
  <c r="Z366" i="5"/>
  <c r="X366" i="5"/>
  <c r="Q366" i="5"/>
  <c r="O366" i="5" s="1"/>
  <c r="P366" i="5"/>
  <c r="N366" i="5"/>
  <c r="AS365" i="5"/>
  <c r="AL365" i="5"/>
  <c r="AK365" i="5"/>
  <c r="AJ365" i="5"/>
  <c r="AB365" i="5"/>
  <c r="Z365" i="5"/>
  <c r="X365" i="5"/>
  <c r="AA365" i="5" s="1"/>
  <c r="P365" i="5"/>
  <c r="O365" i="5"/>
  <c r="AR364" i="5"/>
  <c r="AS364" i="5" s="1"/>
  <c r="AN364" i="5"/>
  <c r="AL364" i="5"/>
  <c r="AI364" i="5"/>
  <c r="W364" i="5"/>
  <c r="Q364" i="5"/>
  <c r="AS363" i="5"/>
  <c r="AR363" i="5"/>
  <c r="AN363" i="5"/>
  <c r="AL363" i="5"/>
  <c r="AJ363" i="5"/>
  <c r="AJ364" i="5" s="1"/>
  <c r="AA363" i="5"/>
  <c r="Z363" i="5"/>
  <c r="X363" i="5"/>
  <c r="Q363" i="5"/>
  <c r="AS362" i="5"/>
  <c r="AL362" i="5"/>
  <c r="AK362" i="5"/>
  <c r="AJ362" i="5"/>
  <c r="AB362" i="5"/>
  <c r="Z362" i="5"/>
  <c r="X362" i="5"/>
  <c r="AA362" i="5" s="1"/>
  <c r="P362" i="5"/>
  <c r="O362" i="5"/>
  <c r="N362" i="5"/>
  <c r="AR361" i="5"/>
  <c r="AS361" i="5" s="1"/>
  <c r="AN361" i="5"/>
  <c r="AL361" i="5"/>
  <c r="AJ361" i="5"/>
  <c r="AI361" i="5"/>
  <c r="Z361" i="5"/>
  <c r="W361" i="5"/>
  <c r="X361" i="5" s="1"/>
  <c r="AA361" i="5" s="1"/>
  <c r="O361" i="5"/>
  <c r="AS360" i="5"/>
  <c r="AR360" i="5"/>
  <c r="AN360" i="5"/>
  <c r="AL360" i="5"/>
  <c r="AJ360" i="5"/>
  <c r="Z360" i="5"/>
  <c r="X360" i="5"/>
  <c r="Q360" i="5"/>
  <c r="Q361" i="5" s="1"/>
  <c r="P361" i="5" s="1"/>
  <c r="N361" i="5" s="1"/>
  <c r="P360" i="5"/>
  <c r="N360" i="5"/>
  <c r="AS359" i="5"/>
  <c r="AL359" i="5"/>
  <c r="AK359" i="5"/>
  <c r="AJ359" i="5"/>
  <c r="AB359" i="5"/>
  <c r="Z359" i="5"/>
  <c r="X359" i="5"/>
  <c r="P359" i="5"/>
  <c r="O359" i="5"/>
  <c r="N359" i="5"/>
  <c r="AS358" i="5"/>
  <c r="AN358" i="5"/>
  <c r="AL358" i="5"/>
  <c r="AG358" i="5"/>
  <c r="AF358" i="5"/>
  <c r="AA358" i="5"/>
  <c r="Z358" i="5"/>
  <c r="X358" i="5"/>
  <c r="W358" i="5"/>
  <c r="Q358" i="5"/>
  <c r="I358" i="5"/>
  <c r="E358" i="5"/>
  <c r="AS357" i="5"/>
  <c r="AG357" i="5"/>
  <c r="AG355" i="5" s="1"/>
  <c r="AF357" i="5"/>
  <c r="AD357" i="5"/>
  <c r="AA357" i="5"/>
  <c r="Z357" i="5"/>
  <c r="X357" i="5"/>
  <c r="P357" i="5"/>
  <c r="O357" i="5"/>
  <c r="J357" i="5"/>
  <c r="F357" i="5"/>
  <c r="F358" i="5" s="1"/>
  <c r="E357" i="5"/>
  <c r="AS356" i="5"/>
  <c r="AL356" i="5"/>
  <c r="AK356" i="5"/>
  <c r="AK354" i="5" s="1"/>
  <c r="AI356" i="5"/>
  <c r="AD356" i="5"/>
  <c r="AD354" i="5" s="1"/>
  <c r="AB356" i="5"/>
  <c r="Z356" i="5"/>
  <c r="X356" i="5"/>
  <c r="AA356" i="5" s="1"/>
  <c r="Q356" i="5"/>
  <c r="Q357" i="5" s="1"/>
  <c r="O356" i="5"/>
  <c r="N356" i="5"/>
  <c r="J356" i="5"/>
  <c r="J354" i="5" s="1"/>
  <c r="F356" i="5"/>
  <c r="F354" i="5" s="1"/>
  <c r="BM355" i="5"/>
  <c r="BL355" i="5"/>
  <c r="BK355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O355" i="5"/>
  <c r="AM355" i="5"/>
  <c r="AC355" i="5"/>
  <c r="W355" i="5"/>
  <c r="U355" i="5"/>
  <c r="T355" i="5"/>
  <c r="I355" i="5"/>
  <c r="F355" i="5"/>
  <c r="E355" i="5"/>
  <c r="BM354" i="5"/>
  <c r="BL354" i="5"/>
  <c r="BK354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R354" i="5"/>
  <c r="AO354" i="5"/>
  <c r="AN354" i="5"/>
  <c r="AM354" i="5"/>
  <c r="AL354" i="5"/>
  <c r="AC354" i="5"/>
  <c r="Y354" i="5"/>
  <c r="W354" i="5"/>
  <c r="V354" i="5"/>
  <c r="U354" i="5"/>
  <c r="T354" i="5"/>
  <c r="S354" i="5"/>
  <c r="Q354" i="5"/>
  <c r="I354" i="5"/>
  <c r="E354" i="5"/>
  <c r="AS353" i="5"/>
  <c r="AR353" i="5"/>
  <c r="AN353" i="5"/>
  <c r="AL353" i="5"/>
  <c r="AI353" i="5"/>
  <c r="W353" i="5"/>
  <c r="Z353" i="5" s="1"/>
  <c r="Q353" i="5"/>
  <c r="O353" i="5" s="1"/>
  <c r="P353" i="5"/>
  <c r="N353" i="5" s="1"/>
  <c r="AR352" i="5"/>
  <c r="AS352" i="5" s="1"/>
  <c r="AN352" i="5"/>
  <c r="AL352" i="5"/>
  <c r="AJ352" i="5"/>
  <c r="AJ353" i="5" s="1"/>
  <c r="AA352" i="5"/>
  <c r="Z352" i="5"/>
  <c r="X352" i="5"/>
  <c r="Q352" i="5"/>
  <c r="P352" i="5"/>
  <c r="O352" i="5"/>
  <c r="N352" i="5"/>
  <c r="AS351" i="5"/>
  <c r="AL351" i="5"/>
  <c r="AK351" i="5"/>
  <c r="AJ351" i="5"/>
  <c r="AB351" i="5"/>
  <c r="Z351" i="5"/>
  <c r="X351" i="5"/>
  <c r="AA351" i="5" s="1"/>
  <c r="P351" i="5"/>
  <c r="N351" i="5" s="1"/>
  <c r="O351" i="5"/>
  <c r="O331" i="5" s="1"/>
  <c r="AS350" i="5"/>
  <c r="AR350" i="5"/>
  <c r="AN350" i="5"/>
  <c r="AL350" i="5"/>
  <c r="AI350" i="5"/>
  <c r="AA350" i="5"/>
  <c r="Z350" i="5"/>
  <c r="X350" i="5"/>
  <c r="W350" i="5"/>
  <c r="AS349" i="5"/>
  <c r="AR349" i="5"/>
  <c r="AN349" i="5"/>
  <c r="AL349" i="5"/>
  <c r="AJ349" i="5"/>
  <c r="AJ350" i="5" s="1"/>
  <c r="Z349" i="5"/>
  <c r="X349" i="5"/>
  <c r="AA349" i="5" s="1"/>
  <c r="Q349" i="5"/>
  <c r="P349" i="5"/>
  <c r="N349" i="5" s="1"/>
  <c r="AS348" i="5"/>
  <c r="AL348" i="5"/>
  <c r="AK348" i="5"/>
  <c r="AJ348" i="5"/>
  <c r="AB348" i="5"/>
  <c r="AA348" i="5"/>
  <c r="Z348" i="5"/>
  <c r="X348" i="5"/>
  <c r="P348" i="5"/>
  <c r="N348" i="5" s="1"/>
  <c r="O348" i="5"/>
  <c r="AS347" i="5"/>
  <c r="AR347" i="5"/>
  <c r="AN347" i="5"/>
  <c r="AL347" i="5"/>
  <c r="AI347" i="5"/>
  <c r="AA347" i="5"/>
  <c r="Z347" i="5"/>
  <c r="W347" i="5"/>
  <c r="X347" i="5" s="1"/>
  <c r="AS346" i="5"/>
  <c r="AR346" i="5"/>
  <c r="AR332" i="5" s="1"/>
  <c r="AN346" i="5"/>
  <c r="AL346" i="5"/>
  <c r="AJ346" i="5"/>
  <c r="AJ347" i="5" s="1"/>
  <c r="Z346" i="5"/>
  <c r="X346" i="5"/>
  <c r="AA346" i="5" s="1"/>
  <c r="Q346" i="5"/>
  <c r="P346" i="5"/>
  <c r="N346" i="5" s="1"/>
  <c r="AS345" i="5"/>
  <c r="AL345" i="5"/>
  <c r="AK345" i="5"/>
  <c r="AJ345" i="5"/>
  <c r="AB345" i="5"/>
  <c r="AA345" i="5"/>
  <c r="Z345" i="5"/>
  <c r="X345" i="5"/>
  <c r="P345" i="5"/>
  <c r="N345" i="5" s="1"/>
  <c r="O345" i="5"/>
  <c r="AS344" i="5"/>
  <c r="AR344" i="5"/>
  <c r="AN344" i="5"/>
  <c r="AL344" i="5"/>
  <c r="AJ344" i="5"/>
  <c r="AI344" i="5"/>
  <c r="X344" i="5"/>
  <c r="AA344" i="5" s="1"/>
  <c r="W344" i="5"/>
  <c r="Z344" i="5" s="1"/>
  <c r="Q344" i="5"/>
  <c r="P344" i="5" s="1"/>
  <c r="O344" i="5"/>
  <c r="N344" i="5"/>
  <c r="AS343" i="5"/>
  <c r="AR343" i="5"/>
  <c r="AN343" i="5"/>
  <c r="AL343" i="5"/>
  <c r="AJ343" i="5"/>
  <c r="Z343" i="5"/>
  <c r="X343" i="5"/>
  <c r="AA343" i="5" s="1"/>
  <c r="Q343" i="5"/>
  <c r="P343" i="5" s="1"/>
  <c r="N343" i="5" s="1"/>
  <c r="O343" i="5"/>
  <c r="AS342" i="5"/>
  <c r="AL342" i="5"/>
  <c r="AK342" i="5"/>
  <c r="AJ342" i="5"/>
  <c r="AB342" i="5"/>
  <c r="Z342" i="5"/>
  <c r="X342" i="5"/>
  <c r="AA342" i="5" s="1"/>
  <c r="P342" i="5"/>
  <c r="N342" i="5" s="1"/>
  <c r="O342" i="5"/>
  <c r="AS341" i="5"/>
  <c r="AR341" i="5"/>
  <c r="AN341" i="5"/>
  <c r="AL341" i="5"/>
  <c r="AJ341" i="5"/>
  <c r="AI341" i="5"/>
  <c r="Z341" i="5"/>
  <c r="X341" i="5"/>
  <c r="AA341" i="5" s="1"/>
  <c r="W341" i="5"/>
  <c r="P341" i="5"/>
  <c r="O341" i="5"/>
  <c r="N341" i="5"/>
  <c r="AS340" i="5"/>
  <c r="AR340" i="5"/>
  <c r="AN340" i="5"/>
  <c r="AL340" i="5"/>
  <c r="AJ340" i="5"/>
  <c r="Z340" i="5"/>
  <c r="X340" i="5"/>
  <c r="AA340" i="5" s="1"/>
  <c r="Q340" i="5"/>
  <c r="Q341" i="5" s="1"/>
  <c r="AS339" i="5"/>
  <c r="AL339" i="5"/>
  <c r="AK339" i="5"/>
  <c r="AJ339" i="5"/>
  <c r="AB339" i="5"/>
  <c r="AA339" i="5"/>
  <c r="Z339" i="5"/>
  <c r="X339" i="5"/>
  <c r="P339" i="5"/>
  <c r="O339" i="5"/>
  <c r="N339" i="5"/>
  <c r="AS338" i="5"/>
  <c r="AR338" i="5"/>
  <c r="AN338" i="5"/>
  <c r="AL338" i="5"/>
  <c r="AI338" i="5"/>
  <c r="Z338" i="5"/>
  <c r="X338" i="5"/>
  <c r="AA338" i="5" s="1"/>
  <c r="W338" i="5"/>
  <c r="Q338" i="5"/>
  <c r="AR337" i="5"/>
  <c r="AS337" i="5" s="1"/>
  <c r="AN337" i="5"/>
  <c r="AL337" i="5"/>
  <c r="AJ337" i="5"/>
  <c r="AJ338" i="5" s="1"/>
  <c r="AA337" i="5"/>
  <c r="Z337" i="5"/>
  <c r="X337" i="5"/>
  <c r="Q337" i="5"/>
  <c r="O337" i="5" s="1"/>
  <c r="P337" i="5"/>
  <c r="N337" i="5"/>
  <c r="AS336" i="5"/>
  <c r="AL336" i="5"/>
  <c r="AK336" i="5"/>
  <c r="AJ336" i="5"/>
  <c r="AB336" i="5"/>
  <c r="Z336" i="5"/>
  <c r="X336" i="5"/>
  <c r="AA336" i="5" s="1"/>
  <c r="P336" i="5"/>
  <c r="O336" i="5"/>
  <c r="AS335" i="5"/>
  <c r="AN335" i="5"/>
  <c r="AL335" i="5"/>
  <c r="W335" i="5"/>
  <c r="Q335" i="5"/>
  <c r="I335" i="5"/>
  <c r="AS334" i="5"/>
  <c r="AS332" i="5" s="1"/>
  <c r="AN334" i="5"/>
  <c r="AN332" i="5" s="1"/>
  <c r="AG334" i="5"/>
  <c r="AC334" i="5"/>
  <c r="Z334" i="5"/>
  <c r="Z332" i="5" s="1"/>
  <c r="X334" i="5"/>
  <c r="Q334" i="5"/>
  <c r="O334" i="5" s="1"/>
  <c r="J334" i="5"/>
  <c r="J335" i="5" s="1"/>
  <c r="E334" i="5"/>
  <c r="AS333" i="5"/>
  <c r="AL333" i="5"/>
  <c r="AK333" i="5"/>
  <c r="AI333" i="5"/>
  <c r="AJ333" i="5" s="1"/>
  <c r="AJ331" i="5" s="1"/>
  <c r="AG333" i="5"/>
  <c r="AD333" i="5"/>
  <c r="AD331" i="5" s="1"/>
  <c r="AB333" i="5"/>
  <c r="AA333" i="5"/>
  <c r="AA331" i="5" s="1"/>
  <c r="Z333" i="5"/>
  <c r="X333" i="5"/>
  <c r="Q333" i="5"/>
  <c r="O333" i="5"/>
  <c r="N333" i="5"/>
  <c r="J333" i="5"/>
  <c r="F333" i="5"/>
  <c r="BM332" i="5"/>
  <c r="BL332" i="5"/>
  <c r="BK332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O332" i="5"/>
  <c r="AM332" i="5"/>
  <c r="AG332" i="5"/>
  <c r="AF332" i="5"/>
  <c r="W332" i="5"/>
  <c r="U332" i="5"/>
  <c r="T332" i="5"/>
  <c r="J332" i="5"/>
  <c r="I332" i="5"/>
  <c r="BM331" i="5"/>
  <c r="BL331" i="5"/>
  <c r="BK331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R331" i="5"/>
  <c r="AO331" i="5"/>
  <c r="AN331" i="5"/>
  <c r="AM331" i="5"/>
  <c r="AG331" i="5"/>
  <c r="AF331" i="5"/>
  <c r="AE331" i="5"/>
  <c r="AC331" i="5"/>
  <c r="AL331" i="5" s="1"/>
  <c r="Y331" i="5"/>
  <c r="X331" i="5"/>
  <c r="W331" i="5"/>
  <c r="V331" i="5"/>
  <c r="U331" i="5"/>
  <c r="T331" i="5"/>
  <c r="S331" i="5"/>
  <c r="Q331" i="5"/>
  <c r="J331" i="5"/>
  <c r="I331" i="5"/>
  <c r="F331" i="5"/>
  <c r="E331" i="5"/>
  <c r="AS330" i="5"/>
  <c r="AR330" i="5"/>
  <c r="AN330" i="5"/>
  <c r="AL330" i="5"/>
  <c r="AI330" i="5"/>
  <c r="AA330" i="5"/>
  <c r="X330" i="5"/>
  <c r="W330" i="5"/>
  <c r="Z330" i="5" s="1"/>
  <c r="Q330" i="5"/>
  <c r="O330" i="5" s="1"/>
  <c r="P330" i="5"/>
  <c r="N330" i="5" s="1"/>
  <c r="AS329" i="5"/>
  <c r="AR329" i="5"/>
  <c r="AN329" i="5"/>
  <c r="AL329" i="5"/>
  <c r="AJ329" i="5"/>
  <c r="AA329" i="5"/>
  <c r="Z329" i="5"/>
  <c r="X329" i="5"/>
  <c r="Q329" i="5"/>
  <c r="P329" i="5" s="1"/>
  <c r="N329" i="5" s="1"/>
  <c r="AS328" i="5"/>
  <c r="AL328" i="5"/>
  <c r="AK328" i="5"/>
  <c r="AJ328" i="5"/>
  <c r="AJ308" i="5" s="1"/>
  <c r="AB328" i="5"/>
  <c r="Z328" i="5"/>
  <c r="X328" i="5"/>
  <c r="AA328" i="5" s="1"/>
  <c r="P328" i="5"/>
  <c r="O328" i="5"/>
  <c r="N328" i="5"/>
  <c r="AS327" i="5"/>
  <c r="AR327" i="5"/>
  <c r="AN327" i="5"/>
  <c r="AL327" i="5"/>
  <c r="AJ327" i="5"/>
  <c r="AI327" i="5"/>
  <c r="Z327" i="5"/>
  <c r="X327" i="5"/>
  <c r="AA327" i="5" s="1"/>
  <c r="W327" i="5"/>
  <c r="AS326" i="5"/>
  <c r="AR326" i="5"/>
  <c r="AN326" i="5"/>
  <c r="AL326" i="5"/>
  <c r="AJ326" i="5"/>
  <c r="Z326" i="5"/>
  <c r="X326" i="5"/>
  <c r="AA326" i="5" s="1"/>
  <c r="Q326" i="5"/>
  <c r="AS325" i="5"/>
  <c r="AL325" i="5"/>
  <c r="AK325" i="5"/>
  <c r="AJ325" i="5"/>
  <c r="AB325" i="5"/>
  <c r="AA325" i="5"/>
  <c r="Z325" i="5"/>
  <c r="X325" i="5"/>
  <c r="P325" i="5"/>
  <c r="O325" i="5"/>
  <c r="N325" i="5"/>
  <c r="AR324" i="5"/>
  <c r="AS324" i="5" s="1"/>
  <c r="AN324" i="5"/>
  <c r="AL324" i="5"/>
  <c r="AI324" i="5"/>
  <c r="X324" i="5"/>
  <c r="AA324" i="5" s="1"/>
  <c r="W324" i="5"/>
  <c r="Z324" i="5" s="1"/>
  <c r="Q324" i="5"/>
  <c r="AS323" i="5"/>
  <c r="AR323" i="5"/>
  <c r="AN323" i="5"/>
  <c r="AL323" i="5"/>
  <c r="AJ323" i="5"/>
  <c r="AJ324" i="5" s="1"/>
  <c r="AA323" i="5"/>
  <c r="Z323" i="5"/>
  <c r="X323" i="5"/>
  <c r="Q323" i="5"/>
  <c r="P323" i="5" s="1"/>
  <c r="N323" i="5" s="1"/>
  <c r="O323" i="5"/>
  <c r="AS322" i="5"/>
  <c r="AL322" i="5"/>
  <c r="AK322" i="5"/>
  <c r="AJ322" i="5"/>
  <c r="AB322" i="5"/>
  <c r="Z322" i="5"/>
  <c r="X322" i="5"/>
  <c r="AA322" i="5" s="1"/>
  <c r="P322" i="5"/>
  <c r="N322" i="5" s="1"/>
  <c r="O322" i="5"/>
  <c r="AR321" i="5"/>
  <c r="AS321" i="5" s="1"/>
  <c r="AN321" i="5"/>
  <c r="AL321" i="5"/>
  <c r="AJ321" i="5"/>
  <c r="AI321" i="5"/>
  <c r="AA321" i="5"/>
  <c r="Z321" i="5"/>
  <c r="W321" i="5"/>
  <c r="X321" i="5" s="1"/>
  <c r="AS320" i="5"/>
  <c r="AR320" i="5"/>
  <c r="AN320" i="5"/>
  <c r="AL320" i="5"/>
  <c r="AJ320" i="5"/>
  <c r="Z320" i="5"/>
  <c r="X320" i="5"/>
  <c r="AA320" i="5" s="1"/>
  <c r="Q320" i="5"/>
  <c r="AS319" i="5"/>
  <c r="AL319" i="5"/>
  <c r="AK319" i="5"/>
  <c r="AJ319" i="5"/>
  <c r="AB319" i="5"/>
  <c r="AA319" i="5"/>
  <c r="Z319" i="5"/>
  <c r="X319" i="5"/>
  <c r="P319" i="5"/>
  <c r="O319" i="5"/>
  <c r="N319" i="5"/>
  <c r="AR318" i="5"/>
  <c r="AS318" i="5" s="1"/>
  <c r="AN318" i="5"/>
  <c r="AL318" i="5"/>
  <c r="AI318" i="5"/>
  <c r="AA318" i="5"/>
  <c r="Z318" i="5"/>
  <c r="X318" i="5"/>
  <c r="W318" i="5"/>
  <c r="AS317" i="5"/>
  <c r="AR317" i="5"/>
  <c r="AN317" i="5"/>
  <c r="AL317" i="5"/>
  <c r="AJ317" i="5"/>
  <c r="AJ318" i="5" s="1"/>
  <c r="Z317" i="5"/>
  <c r="X317" i="5"/>
  <c r="AA317" i="5" s="1"/>
  <c r="Q317" i="5"/>
  <c r="Q318" i="5" s="1"/>
  <c r="P317" i="5"/>
  <c r="N317" i="5"/>
  <c r="AS316" i="5"/>
  <c r="AL316" i="5"/>
  <c r="AK316" i="5"/>
  <c r="AJ316" i="5"/>
  <c r="AB316" i="5"/>
  <c r="AB308" i="5" s="1"/>
  <c r="Z316" i="5"/>
  <c r="X316" i="5"/>
  <c r="AA316" i="5" s="1"/>
  <c r="P316" i="5"/>
  <c r="N316" i="5" s="1"/>
  <c r="O316" i="5"/>
  <c r="AR315" i="5"/>
  <c r="AS315" i="5" s="1"/>
  <c r="AN315" i="5"/>
  <c r="AL315" i="5"/>
  <c r="AJ315" i="5"/>
  <c r="AI315" i="5"/>
  <c r="W315" i="5"/>
  <c r="Q315" i="5"/>
  <c r="P315" i="5"/>
  <c r="N315" i="5" s="1"/>
  <c r="O315" i="5"/>
  <c r="AR314" i="5"/>
  <c r="AS314" i="5" s="1"/>
  <c r="AS309" i="5" s="1"/>
  <c r="AN314" i="5"/>
  <c r="AL314" i="5"/>
  <c r="AJ314" i="5"/>
  <c r="AA314" i="5"/>
  <c r="Z314" i="5"/>
  <c r="X314" i="5"/>
  <c r="Q314" i="5"/>
  <c r="O314" i="5" s="1"/>
  <c r="P314" i="5"/>
  <c r="N314" i="5"/>
  <c r="AS313" i="5"/>
  <c r="AL313" i="5"/>
  <c r="AK313" i="5"/>
  <c r="AK308" i="5" s="1"/>
  <c r="AJ313" i="5"/>
  <c r="AB313" i="5"/>
  <c r="Z313" i="5"/>
  <c r="X313" i="5"/>
  <c r="AA313" i="5" s="1"/>
  <c r="P313" i="5"/>
  <c r="N313" i="5" s="1"/>
  <c r="O313" i="5"/>
  <c r="AS312" i="5"/>
  <c r="AR312" i="5"/>
  <c r="AN312" i="5"/>
  <c r="AJ312" i="5"/>
  <c r="AI312" i="5"/>
  <c r="AD312" i="5"/>
  <c r="AC312" i="5"/>
  <c r="AL312" i="5" s="1"/>
  <c r="AA312" i="5"/>
  <c r="X312" i="5"/>
  <c r="W312" i="5"/>
  <c r="Z312" i="5" s="1"/>
  <c r="AS311" i="5"/>
  <c r="AR311" i="5"/>
  <c r="AN311" i="5"/>
  <c r="AN309" i="5" s="1"/>
  <c r="AL311" i="5"/>
  <c r="AJ311" i="5"/>
  <c r="AD311" i="5"/>
  <c r="Z311" i="5"/>
  <c r="X311" i="5"/>
  <c r="I311" i="5"/>
  <c r="I312" i="5" s="1"/>
  <c r="E311" i="5"/>
  <c r="AS310" i="5"/>
  <c r="AS308" i="5" s="1"/>
  <c r="AL310" i="5"/>
  <c r="AK310" i="5"/>
  <c r="AJ310" i="5"/>
  <c r="AD310" i="5"/>
  <c r="AB310" i="5"/>
  <c r="Z310" i="5"/>
  <c r="X310" i="5"/>
  <c r="Q310" i="5"/>
  <c r="O310" i="5"/>
  <c r="O308" i="5" s="1"/>
  <c r="N310" i="5"/>
  <c r="J310" i="5"/>
  <c r="F310" i="5"/>
  <c r="E310" i="5"/>
  <c r="BM309" i="5"/>
  <c r="BL309" i="5"/>
  <c r="BK309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R309" i="5"/>
  <c r="AO309" i="5"/>
  <c r="AM309" i="5"/>
  <c r="AI309" i="5"/>
  <c r="AD309" i="5"/>
  <c r="AC309" i="5"/>
  <c r="AL309" i="5" s="1"/>
  <c r="W309" i="5"/>
  <c r="U309" i="5"/>
  <c r="T309" i="5"/>
  <c r="BM308" i="5"/>
  <c r="BL308" i="5"/>
  <c r="BK308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R308" i="5"/>
  <c r="AO308" i="5"/>
  <c r="AN308" i="5"/>
  <c r="AM308" i="5"/>
  <c r="AL308" i="5"/>
  <c r="AI308" i="5"/>
  <c r="AE308" i="5"/>
  <c r="AD308" i="5"/>
  <c r="AC308" i="5"/>
  <c r="Y308" i="5"/>
  <c r="W308" i="5"/>
  <c r="V308" i="5"/>
  <c r="U308" i="5"/>
  <c r="T308" i="5"/>
  <c r="S308" i="5"/>
  <c r="P308" i="5"/>
  <c r="J308" i="5"/>
  <c r="I308" i="5"/>
  <c r="H308" i="5"/>
  <c r="F308" i="5"/>
  <c r="E308" i="5"/>
  <c r="AR307" i="5"/>
  <c r="AS307" i="5" s="1"/>
  <c r="AN307" i="5"/>
  <c r="AL307" i="5"/>
  <c r="AI307" i="5"/>
  <c r="X307" i="5"/>
  <c r="AA307" i="5" s="1"/>
  <c r="W307" i="5"/>
  <c r="Z307" i="5" s="1"/>
  <c r="AS306" i="5"/>
  <c r="AR306" i="5"/>
  <c r="AN306" i="5"/>
  <c r="AL306" i="5"/>
  <c r="AJ306" i="5"/>
  <c r="AJ307" i="5" s="1"/>
  <c r="Z306" i="5"/>
  <c r="X306" i="5"/>
  <c r="AA306" i="5" s="1"/>
  <c r="Q306" i="5"/>
  <c r="BU305" i="5"/>
  <c r="AS305" i="5"/>
  <c r="AL305" i="5"/>
  <c r="AK305" i="5"/>
  <c r="AJ305" i="5"/>
  <c r="AB305" i="5"/>
  <c r="Z305" i="5"/>
  <c r="X305" i="5"/>
  <c r="AA305" i="5" s="1"/>
  <c r="P305" i="5"/>
  <c r="O305" i="5"/>
  <c r="N305" i="5"/>
  <c r="AS304" i="5"/>
  <c r="AR304" i="5"/>
  <c r="AN304" i="5"/>
  <c r="AL304" i="5"/>
  <c r="AJ304" i="5"/>
  <c r="AI304" i="5"/>
  <c r="AA304" i="5"/>
  <c r="Z304" i="5"/>
  <c r="X304" i="5"/>
  <c r="W304" i="5"/>
  <c r="Q304" i="5"/>
  <c r="P304" i="5" s="1"/>
  <c r="N304" i="5" s="1"/>
  <c r="AS303" i="5"/>
  <c r="AR303" i="5"/>
  <c r="AN303" i="5"/>
  <c r="AL303" i="5"/>
  <c r="AJ303" i="5"/>
  <c r="Z303" i="5"/>
  <c r="X303" i="5"/>
  <c r="AA303" i="5" s="1"/>
  <c r="Q303" i="5"/>
  <c r="P303" i="5"/>
  <c r="O303" i="5"/>
  <c r="N303" i="5"/>
  <c r="BV302" i="5"/>
  <c r="BU302" i="5"/>
  <c r="AS302" i="5"/>
  <c r="AL302" i="5"/>
  <c r="AK302" i="5"/>
  <c r="AJ302" i="5"/>
  <c r="AB302" i="5"/>
  <c r="AA302" i="5"/>
  <c r="Z302" i="5"/>
  <c r="X302" i="5"/>
  <c r="P302" i="5"/>
  <c r="N302" i="5" s="1"/>
  <c r="O302" i="5"/>
  <c r="AS301" i="5"/>
  <c r="AR301" i="5"/>
  <c r="AN301" i="5"/>
  <c r="AL301" i="5"/>
  <c r="AI301" i="5"/>
  <c r="Z301" i="5"/>
  <c r="X301" i="5"/>
  <c r="AA301" i="5" s="1"/>
  <c r="W301" i="5"/>
  <c r="Q301" i="5"/>
  <c r="AR300" i="5"/>
  <c r="AN300" i="5"/>
  <c r="AL300" i="5"/>
  <c r="AJ300" i="5"/>
  <c r="AJ301" i="5" s="1"/>
  <c r="Z300" i="5"/>
  <c r="X300" i="5"/>
  <c r="AA300" i="5" s="1"/>
  <c r="Q300" i="5"/>
  <c r="P300" i="5"/>
  <c r="N300" i="5" s="1"/>
  <c r="O300" i="5"/>
  <c r="BU299" i="5"/>
  <c r="AS299" i="5"/>
  <c r="AL299" i="5"/>
  <c r="AK299" i="5"/>
  <c r="AJ299" i="5"/>
  <c r="AB299" i="5"/>
  <c r="AA299" i="5"/>
  <c r="Z299" i="5"/>
  <c r="X299" i="5"/>
  <c r="P299" i="5"/>
  <c r="O299" i="5"/>
  <c r="N299" i="5"/>
  <c r="AR298" i="5"/>
  <c r="AS298" i="5" s="1"/>
  <c r="AN298" i="5"/>
  <c r="AL298" i="5"/>
  <c r="AI298" i="5"/>
  <c r="W298" i="5"/>
  <c r="Q298" i="5"/>
  <c r="P298" i="5"/>
  <c r="N298" i="5" s="1"/>
  <c r="O298" i="5"/>
  <c r="AR297" i="5"/>
  <c r="AS297" i="5" s="1"/>
  <c r="AN297" i="5"/>
  <c r="AL297" i="5"/>
  <c r="AJ297" i="5"/>
  <c r="AJ298" i="5" s="1"/>
  <c r="Z297" i="5"/>
  <c r="X297" i="5"/>
  <c r="AA297" i="5" s="1"/>
  <c r="Q297" i="5"/>
  <c r="O297" i="5" s="1"/>
  <c r="P297" i="5"/>
  <c r="N297" i="5"/>
  <c r="BV296" i="5"/>
  <c r="BU296" i="5"/>
  <c r="AS296" i="5"/>
  <c r="AL296" i="5"/>
  <c r="AK296" i="5"/>
  <c r="AJ296" i="5"/>
  <c r="AB296" i="5"/>
  <c r="Z296" i="5"/>
  <c r="X296" i="5"/>
  <c r="AA296" i="5" s="1"/>
  <c r="P296" i="5"/>
  <c r="N296" i="5" s="1"/>
  <c r="O296" i="5"/>
  <c r="AS295" i="5"/>
  <c r="AR295" i="5"/>
  <c r="AN295" i="5"/>
  <c r="AL295" i="5"/>
  <c r="AI295" i="5"/>
  <c r="Z295" i="5"/>
  <c r="X295" i="5"/>
  <c r="AA295" i="5" s="1"/>
  <c r="W295" i="5"/>
  <c r="AS294" i="5"/>
  <c r="AR294" i="5"/>
  <c r="AN294" i="5"/>
  <c r="AL294" i="5"/>
  <c r="AJ294" i="5"/>
  <c r="AJ295" i="5" s="1"/>
  <c r="Z294" i="5"/>
  <c r="X294" i="5"/>
  <c r="AA294" i="5" s="1"/>
  <c r="Q294" i="5"/>
  <c r="P294" i="5" s="1"/>
  <c r="N294" i="5" s="1"/>
  <c r="O294" i="5"/>
  <c r="BU293" i="5"/>
  <c r="AS293" i="5"/>
  <c r="AL293" i="5"/>
  <c r="AK293" i="5"/>
  <c r="AJ293" i="5"/>
  <c r="AB293" i="5"/>
  <c r="Z293" i="5"/>
  <c r="X293" i="5"/>
  <c r="AA293" i="5" s="1"/>
  <c r="P293" i="5"/>
  <c r="N293" i="5" s="1"/>
  <c r="O293" i="5"/>
  <c r="AR292" i="5"/>
  <c r="AS292" i="5" s="1"/>
  <c r="AN292" i="5"/>
  <c r="AL292" i="5"/>
  <c r="AJ292" i="5"/>
  <c r="AI292" i="5"/>
  <c r="W292" i="5"/>
  <c r="Q292" i="5"/>
  <c r="P292" i="5"/>
  <c r="O292" i="5"/>
  <c r="N292" i="5"/>
  <c r="AR291" i="5"/>
  <c r="AS291" i="5" s="1"/>
  <c r="AN291" i="5"/>
  <c r="AL291" i="5"/>
  <c r="AJ291" i="5"/>
  <c r="AA291" i="5"/>
  <c r="Z291" i="5"/>
  <c r="X291" i="5"/>
  <c r="Q291" i="5"/>
  <c r="O291" i="5" s="1"/>
  <c r="P291" i="5"/>
  <c r="N291" i="5"/>
  <c r="BV290" i="5"/>
  <c r="BU290" i="5"/>
  <c r="AS290" i="5"/>
  <c r="AL290" i="5"/>
  <c r="AK290" i="5"/>
  <c r="AJ290" i="5"/>
  <c r="AB290" i="5"/>
  <c r="AA290" i="5"/>
  <c r="Z290" i="5"/>
  <c r="X290" i="5"/>
  <c r="P290" i="5"/>
  <c r="N290" i="5" s="1"/>
  <c r="N285" i="5" s="1"/>
  <c r="O290" i="5"/>
  <c r="AS289" i="5"/>
  <c r="AR289" i="5"/>
  <c r="AN289" i="5"/>
  <c r="X289" i="5"/>
  <c r="AA289" i="5" s="1"/>
  <c r="W289" i="5"/>
  <c r="Z289" i="5" s="1"/>
  <c r="Q289" i="5"/>
  <c r="P289" i="5" s="1"/>
  <c r="O289" i="5"/>
  <c r="I289" i="5"/>
  <c r="AS288" i="5"/>
  <c r="AN288" i="5"/>
  <c r="AC288" i="5"/>
  <c r="Z288" i="5"/>
  <c r="X288" i="5"/>
  <c r="Q288" i="5"/>
  <c r="O288" i="5"/>
  <c r="J288" i="5"/>
  <c r="J289" i="5" s="1"/>
  <c r="E288" i="5"/>
  <c r="BU287" i="5"/>
  <c r="AS287" i="5"/>
  <c r="AL287" i="5"/>
  <c r="AK287" i="5"/>
  <c r="AJ287" i="5"/>
  <c r="AD287" i="5"/>
  <c r="AD285" i="5" s="1"/>
  <c r="AB287" i="5"/>
  <c r="AA287" i="5"/>
  <c r="Z287" i="5"/>
  <c r="X287" i="5"/>
  <c r="X285" i="5" s="1"/>
  <c r="P287" i="5"/>
  <c r="N287" i="5"/>
  <c r="N288" i="5" s="1"/>
  <c r="J287" i="5"/>
  <c r="F287" i="5"/>
  <c r="F285" i="5" s="1"/>
  <c r="E287" i="5"/>
  <c r="BM286" i="5"/>
  <c r="BL286" i="5"/>
  <c r="BK286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O286" i="5"/>
  <c r="AM286" i="5"/>
  <c r="AG286" i="5"/>
  <c r="AF286" i="5"/>
  <c r="W286" i="5"/>
  <c r="U286" i="5"/>
  <c r="T286" i="5"/>
  <c r="J286" i="5"/>
  <c r="I286" i="5"/>
  <c r="BM285" i="5"/>
  <c r="BL285" i="5"/>
  <c r="BK285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O285" i="5"/>
  <c r="AN285" i="5"/>
  <c r="AM285" i="5"/>
  <c r="AI285" i="5"/>
  <c r="AH285" i="5"/>
  <c r="AG285" i="5"/>
  <c r="AF285" i="5"/>
  <c r="AE285" i="5"/>
  <c r="AC285" i="5"/>
  <c r="AL285" i="5" s="1"/>
  <c r="Y285" i="5"/>
  <c r="W285" i="5"/>
  <c r="V285" i="5"/>
  <c r="U285" i="5"/>
  <c r="T285" i="5"/>
  <c r="S285" i="5"/>
  <c r="Q285" i="5"/>
  <c r="P285" i="5"/>
  <c r="J285" i="5"/>
  <c r="I285" i="5"/>
  <c r="E285" i="5"/>
  <c r="AL284" i="5"/>
  <c r="AI284" i="5"/>
  <c r="AF284" i="5"/>
  <c r="X284" i="5"/>
  <c r="AA284" i="5" s="1"/>
  <c r="W284" i="5"/>
  <c r="Z284" i="5" s="1"/>
  <c r="AR283" i="5"/>
  <c r="AS283" i="5" s="1"/>
  <c r="AM283" i="5"/>
  <c r="AL283" i="5"/>
  <c r="AJ283" i="5"/>
  <c r="AJ284" i="5" s="1"/>
  <c r="AG283" i="5"/>
  <c r="Z283" i="5"/>
  <c r="X283" i="5"/>
  <c r="AA283" i="5" s="1"/>
  <c r="Q283" i="5"/>
  <c r="O283" i="5"/>
  <c r="AS282" i="5"/>
  <c r="AL282" i="5"/>
  <c r="AK282" i="5"/>
  <c r="AJ282" i="5"/>
  <c r="AG282" i="5"/>
  <c r="AG262" i="5" s="1"/>
  <c r="AB282" i="5"/>
  <c r="Y282" i="5"/>
  <c r="W282" i="5"/>
  <c r="P282" i="5"/>
  <c r="O282" i="5"/>
  <c r="N282" i="5"/>
  <c r="AL281" i="5"/>
  <c r="AI281" i="5"/>
  <c r="AF281" i="5"/>
  <c r="AA281" i="5"/>
  <c r="Z281" i="5"/>
  <c r="X281" i="5"/>
  <c r="W281" i="5"/>
  <c r="Q281" i="5"/>
  <c r="P281" i="5" s="1"/>
  <c r="N281" i="5" s="1"/>
  <c r="O281" i="5"/>
  <c r="AS280" i="5"/>
  <c r="AR280" i="5"/>
  <c r="AM280" i="5"/>
  <c r="AL280" i="5"/>
  <c r="AJ280" i="5"/>
  <c r="AJ281" i="5" s="1"/>
  <c r="AG280" i="5"/>
  <c r="AA280" i="5"/>
  <c r="Z280" i="5"/>
  <c r="X280" i="5"/>
  <c r="Q280" i="5"/>
  <c r="P280" i="5" s="1"/>
  <c r="N280" i="5"/>
  <c r="AS279" i="5"/>
  <c r="AL279" i="5"/>
  <c r="AK279" i="5"/>
  <c r="AJ279" i="5"/>
  <c r="AG279" i="5"/>
  <c r="Z279" i="5"/>
  <c r="Y279" i="5"/>
  <c r="AB279" i="5" s="1"/>
  <c r="X279" i="5"/>
  <c r="AA279" i="5" s="1"/>
  <c r="P279" i="5"/>
  <c r="N279" i="5" s="1"/>
  <c r="O279" i="5"/>
  <c r="AM278" i="5"/>
  <c r="AL278" i="5"/>
  <c r="AI278" i="5"/>
  <c r="AG278" i="5"/>
  <c r="AF278" i="5"/>
  <c r="AR278" i="5" s="1"/>
  <c r="AS278" i="5" s="1"/>
  <c r="X278" i="5"/>
  <c r="AA278" i="5" s="1"/>
  <c r="W278" i="5"/>
  <c r="Z278" i="5" s="1"/>
  <c r="Q278" i="5"/>
  <c r="O278" i="5" s="1"/>
  <c r="P278" i="5"/>
  <c r="N278" i="5" s="1"/>
  <c r="AS277" i="5"/>
  <c r="AR277" i="5"/>
  <c r="AM277" i="5"/>
  <c r="AL277" i="5"/>
  <c r="AJ277" i="5"/>
  <c r="AJ278" i="5" s="1"/>
  <c r="AG277" i="5"/>
  <c r="AA277" i="5"/>
  <c r="Z277" i="5"/>
  <c r="X277" i="5"/>
  <c r="Q277" i="5"/>
  <c r="P277" i="5"/>
  <c r="O277" i="5"/>
  <c r="N277" i="5"/>
  <c r="AS276" i="5"/>
  <c r="AL276" i="5"/>
  <c r="AK276" i="5"/>
  <c r="AJ276" i="5"/>
  <c r="AG276" i="5"/>
  <c r="Z276" i="5"/>
  <c r="Y276" i="5"/>
  <c r="AB276" i="5" s="1"/>
  <c r="X276" i="5"/>
  <c r="AA276" i="5" s="1"/>
  <c r="P276" i="5"/>
  <c r="N276" i="5" s="1"/>
  <c r="O276" i="5"/>
  <c r="AS275" i="5"/>
  <c r="AR275" i="5"/>
  <c r="AM275" i="5"/>
  <c r="AL275" i="5"/>
  <c r="AJ275" i="5"/>
  <c r="AI275" i="5"/>
  <c r="AG275" i="5"/>
  <c r="AF275" i="5"/>
  <c r="W275" i="5"/>
  <c r="Q275" i="5"/>
  <c r="AS274" i="5"/>
  <c r="AR274" i="5"/>
  <c r="AM274" i="5"/>
  <c r="AL274" i="5"/>
  <c r="AJ274" i="5"/>
  <c r="AG274" i="5"/>
  <c r="Z274" i="5"/>
  <c r="X274" i="5"/>
  <c r="AA274" i="5" s="1"/>
  <c r="Q274" i="5"/>
  <c r="P274" i="5"/>
  <c r="N274" i="5" s="1"/>
  <c r="O274" i="5"/>
  <c r="AS273" i="5"/>
  <c r="AL273" i="5"/>
  <c r="AK273" i="5"/>
  <c r="AJ273" i="5"/>
  <c r="AG273" i="5"/>
  <c r="AB273" i="5"/>
  <c r="AA273" i="5"/>
  <c r="Z273" i="5"/>
  <c r="Y273" i="5"/>
  <c r="X273" i="5"/>
  <c r="P273" i="5"/>
  <c r="O273" i="5"/>
  <c r="N273" i="5"/>
  <c r="AR272" i="5"/>
  <c r="AS272" i="5" s="1"/>
  <c r="AM272" i="5"/>
  <c r="AL272" i="5"/>
  <c r="AI272" i="5"/>
  <c r="AG272" i="5"/>
  <c r="AF272" i="5"/>
  <c r="AA272" i="5"/>
  <c r="Z272" i="5"/>
  <c r="X272" i="5"/>
  <c r="W272" i="5"/>
  <c r="AR271" i="5"/>
  <c r="AS271" i="5" s="1"/>
  <c r="AM271" i="5"/>
  <c r="AL271" i="5"/>
  <c r="AJ271" i="5"/>
  <c r="AJ272" i="5" s="1"/>
  <c r="AG271" i="5"/>
  <c r="Z271" i="5"/>
  <c r="X271" i="5"/>
  <c r="AA271" i="5" s="1"/>
  <c r="Q271" i="5"/>
  <c r="P271" i="5"/>
  <c r="N271" i="5" s="1"/>
  <c r="AS270" i="5"/>
  <c r="AL270" i="5"/>
  <c r="AK270" i="5"/>
  <c r="AJ270" i="5"/>
  <c r="AG270" i="5"/>
  <c r="AB270" i="5"/>
  <c r="Y270" i="5"/>
  <c r="X270" i="5"/>
  <c r="AA270" i="5" s="1"/>
  <c r="W270" i="5"/>
  <c r="Z270" i="5" s="1"/>
  <c r="P270" i="5"/>
  <c r="N270" i="5" s="1"/>
  <c r="N262" i="5" s="1"/>
  <c r="O270" i="5"/>
  <c r="AL269" i="5"/>
  <c r="AI269" i="5"/>
  <c r="AG269" i="5"/>
  <c r="AF269" i="5"/>
  <c r="Z269" i="5"/>
  <c r="W269" i="5"/>
  <c r="X269" i="5" s="1"/>
  <c r="AA269" i="5" s="1"/>
  <c r="AR268" i="5"/>
  <c r="AS268" i="5" s="1"/>
  <c r="AM268" i="5"/>
  <c r="AL268" i="5"/>
  <c r="AJ268" i="5"/>
  <c r="AJ269" i="5" s="1"/>
  <c r="AG268" i="5"/>
  <c r="AA268" i="5"/>
  <c r="Z268" i="5"/>
  <c r="X268" i="5"/>
  <c r="Q268" i="5"/>
  <c r="O268" i="5"/>
  <c r="AS267" i="5"/>
  <c r="AS262" i="5" s="1"/>
  <c r="AL267" i="5"/>
  <c r="AK267" i="5"/>
  <c r="AJ267" i="5"/>
  <c r="AG267" i="5"/>
  <c r="Z267" i="5"/>
  <c r="Y267" i="5"/>
  <c r="AB267" i="5" s="1"/>
  <c r="X267" i="5"/>
  <c r="AA267" i="5" s="1"/>
  <c r="P267" i="5"/>
  <c r="P262" i="5" s="1"/>
  <c r="O267" i="5"/>
  <c r="N267" i="5"/>
  <c r="AL266" i="5"/>
  <c r="AI266" i="5"/>
  <c r="AF266" i="5"/>
  <c r="AC266" i="5"/>
  <c r="X266" i="5"/>
  <c r="AA266" i="5" s="1"/>
  <c r="P266" i="5"/>
  <c r="N266" i="5" s="1"/>
  <c r="J266" i="5"/>
  <c r="I266" i="5"/>
  <c r="F266" i="5"/>
  <c r="E266" i="5"/>
  <c r="AR265" i="5"/>
  <c r="AS265" i="5" s="1"/>
  <c r="AM265" i="5"/>
  <c r="AL265" i="5"/>
  <c r="AI265" i="5"/>
  <c r="AG265" i="5"/>
  <c r="AG263" i="5" s="1"/>
  <c r="AD265" i="5"/>
  <c r="Z265" i="5"/>
  <c r="Z263" i="5" s="1"/>
  <c r="W265" i="5"/>
  <c r="W266" i="5" s="1"/>
  <c r="Z266" i="5" s="1"/>
  <c r="Q265" i="5"/>
  <c r="Q266" i="5" s="1"/>
  <c r="O266" i="5" s="1"/>
  <c r="P265" i="5"/>
  <c r="O265" i="5"/>
  <c r="N265" i="5"/>
  <c r="J265" i="5"/>
  <c r="F265" i="5"/>
  <c r="F263" i="5" s="1"/>
  <c r="E265" i="5"/>
  <c r="AS264" i="5"/>
  <c r="AL264" i="5"/>
  <c r="AK264" i="5"/>
  <c r="AJ264" i="5"/>
  <c r="AJ262" i="5" s="1"/>
  <c r="AG264" i="5"/>
  <c r="AD264" i="5"/>
  <c r="AB264" i="5"/>
  <c r="Z264" i="5"/>
  <c r="Y264" i="5"/>
  <c r="X264" i="5"/>
  <c r="P264" i="5"/>
  <c r="N264" i="5" s="1"/>
  <c r="O264" i="5"/>
  <c r="O262" i="5" s="1"/>
  <c r="J264" i="5"/>
  <c r="F264" i="5"/>
  <c r="BM263" i="5"/>
  <c r="BL263" i="5"/>
  <c r="BK263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O263" i="5"/>
  <c r="AN263" i="5"/>
  <c r="AF263" i="5"/>
  <c r="AC263" i="5"/>
  <c r="AL263" i="5" s="1"/>
  <c r="U263" i="5"/>
  <c r="T263" i="5"/>
  <c r="J263" i="5"/>
  <c r="I263" i="5"/>
  <c r="E263" i="5"/>
  <c r="BM262" i="5"/>
  <c r="BL262" i="5"/>
  <c r="BK262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R262" i="5"/>
  <c r="AO262" i="5"/>
  <c r="AN262" i="5"/>
  <c r="AM262" i="5"/>
  <c r="AK262" i="5"/>
  <c r="AI262" i="5"/>
  <c r="AH262" i="5"/>
  <c r="AF262" i="5"/>
  <c r="AE262" i="5"/>
  <c r="AD262" i="5"/>
  <c r="AC262" i="5"/>
  <c r="AL262" i="5" s="1"/>
  <c r="Y262" i="5"/>
  <c r="W262" i="5"/>
  <c r="V262" i="5"/>
  <c r="U262" i="5"/>
  <c r="T262" i="5"/>
  <c r="S262" i="5"/>
  <c r="Q262" i="5"/>
  <c r="J262" i="5"/>
  <c r="I262" i="5"/>
  <c r="H262" i="5"/>
  <c r="F262" i="5"/>
  <c r="E262" i="5"/>
  <c r="AS261" i="5"/>
  <c r="AR261" i="5"/>
  <c r="AM261" i="5"/>
  <c r="AL261" i="5"/>
  <c r="AJ261" i="5"/>
  <c r="AI261" i="5"/>
  <c r="AG261" i="5"/>
  <c r="AF261" i="5"/>
  <c r="W261" i="5"/>
  <c r="Q261" i="5"/>
  <c r="P261" i="5" s="1"/>
  <c r="N261" i="5" s="1"/>
  <c r="O261" i="5"/>
  <c r="AS260" i="5"/>
  <c r="AR260" i="5"/>
  <c r="AM260" i="5"/>
  <c r="AL260" i="5"/>
  <c r="AJ260" i="5"/>
  <c r="AG260" i="5"/>
  <c r="AA260" i="5"/>
  <c r="Z260" i="5"/>
  <c r="X260" i="5"/>
  <c r="Q260" i="5"/>
  <c r="P260" i="5"/>
  <c r="O260" i="5"/>
  <c r="N260" i="5"/>
  <c r="AS259" i="5"/>
  <c r="AL259" i="5"/>
  <c r="AK259" i="5"/>
  <c r="AJ259" i="5"/>
  <c r="AG259" i="5"/>
  <c r="AB259" i="5"/>
  <c r="AA259" i="5"/>
  <c r="Z259" i="5"/>
  <c r="Y259" i="5"/>
  <c r="X259" i="5"/>
  <c r="P259" i="5"/>
  <c r="O259" i="5"/>
  <c r="N259" i="5"/>
  <c r="AR258" i="5"/>
  <c r="AS258" i="5" s="1"/>
  <c r="AM258" i="5"/>
  <c r="AL258" i="5"/>
  <c r="AJ258" i="5"/>
  <c r="AI258" i="5"/>
  <c r="AG258" i="5"/>
  <c r="AF258" i="5"/>
  <c r="Z258" i="5"/>
  <c r="X258" i="5"/>
  <c r="AA258" i="5" s="1"/>
  <c r="W258" i="5"/>
  <c r="AR257" i="5"/>
  <c r="AS257" i="5" s="1"/>
  <c r="AM257" i="5"/>
  <c r="AL257" i="5"/>
  <c r="AJ257" i="5"/>
  <c r="AG257" i="5"/>
  <c r="AA257" i="5"/>
  <c r="Z257" i="5"/>
  <c r="X257" i="5"/>
  <c r="Q257" i="5"/>
  <c r="AS256" i="5"/>
  <c r="AL256" i="5"/>
  <c r="AK256" i="5"/>
  <c r="AJ256" i="5"/>
  <c r="AG256" i="5"/>
  <c r="AB256" i="5"/>
  <c r="Z256" i="5"/>
  <c r="Y256" i="5"/>
  <c r="X256" i="5"/>
  <c r="AA256" i="5" s="1"/>
  <c r="P256" i="5"/>
  <c r="O256" i="5"/>
  <c r="N256" i="5"/>
  <c r="N245" i="5" s="1"/>
  <c r="AM255" i="5"/>
  <c r="AL255" i="5"/>
  <c r="AJ255" i="5"/>
  <c r="AI255" i="5"/>
  <c r="AG255" i="5"/>
  <c r="AF255" i="5"/>
  <c r="AR255" i="5" s="1"/>
  <c r="AS255" i="5" s="1"/>
  <c r="Z255" i="5"/>
  <c r="X255" i="5"/>
  <c r="AA255" i="5" s="1"/>
  <c r="W255" i="5"/>
  <c r="Q255" i="5"/>
  <c r="AS254" i="5"/>
  <c r="AR254" i="5"/>
  <c r="AM254" i="5"/>
  <c r="AL254" i="5"/>
  <c r="AJ254" i="5"/>
  <c r="AG254" i="5"/>
  <c r="Z254" i="5"/>
  <c r="Z246" i="5" s="1"/>
  <c r="X254" i="5"/>
  <c r="Q254" i="5"/>
  <c r="O254" i="5" s="1"/>
  <c r="P254" i="5"/>
  <c r="N254" i="5"/>
  <c r="AS253" i="5"/>
  <c r="AL253" i="5"/>
  <c r="AK253" i="5"/>
  <c r="AJ253" i="5"/>
  <c r="AG253" i="5"/>
  <c r="AB253" i="5"/>
  <c r="Z253" i="5"/>
  <c r="Y253" i="5"/>
  <c r="X253" i="5"/>
  <c r="AA253" i="5" s="1"/>
  <c r="P253" i="5"/>
  <c r="N253" i="5" s="1"/>
  <c r="O253" i="5"/>
  <c r="AM252" i="5"/>
  <c r="AL252" i="5"/>
  <c r="AI252" i="5"/>
  <c r="AG252" i="5"/>
  <c r="AF252" i="5"/>
  <c r="AR252" i="5" s="1"/>
  <c r="AS252" i="5" s="1"/>
  <c r="X252" i="5"/>
  <c r="AA252" i="5" s="1"/>
  <c r="W252" i="5"/>
  <c r="Z252" i="5" s="1"/>
  <c r="Q252" i="5"/>
  <c r="P252" i="5" s="1"/>
  <c r="N252" i="5" s="1"/>
  <c r="O252" i="5"/>
  <c r="AS251" i="5"/>
  <c r="AR251" i="5"/>
  <c r="AM251" i="5"/>
  <c r="AL251" i="5"/>
  <c r="AJ251" i="5"/>
  <c r="AJ252" i="5" s="1"/>
  <c r="AG251" i="5"/>
  <c r="AG246" i="5" s="1"/>
  <c r="AA251" i="5"/>
  <c r="Z251" i="5"/>
  <c r="X251" i="5"/>
  <c r="Q251" i="5"/>
  <c r="P251" i="5"/>
  <c r="O251" i="5"/>
  <c r="N251" i="5"/>
  <c r="AS250" i="5"/>
  <c r="AL250" i="5"/>
  <c r="AK250" i="5"/>
  <c r="AJ250" i="5"/>
  <c r="AG250" i="5"/>
  <c r="Z250" i="5"/>
  <c r="Z245" i="5" s="1"/>
  <c r="Y250" i="5"/>
  <c r="AB250" i="5" s="1"/>
  <c r="X250" i="5"/>
  <c r="W250" i="5"/>
  <c r="P250" i="5"/>
  <c r="N250" i="5" s="1"/>
  <c r="O250" i="5"/>
  <c r="AM249" i="5"/>
  <c r="AI249" i="5"/>
  <c r="AF249" i="5"/>
  <c r="AG249" i="5" s="1"/>
  <c r="AC249" i="5"/>
  <c r="AL249" i="5" s="1"/>
  <c r="Z249" i="5"/>
  <c r="W249" i="5"/>
  <c r="X249" i="5" s="1"/>
  <c r="AA249" i="5" s="1"/>
  <c r="J249" i="5"/>
  <c r="I249" i="5"/>
  <c r="E249" i="5"/>
  <c r="AR248" i="5"/>
  <c r="AM248" i="5"/>
  <c r="AL248" i="5"/>
  <c r="AJ248" i="5"/>
  <c r="AJ249" i="5" s="1"/>
  <c r="AI248" i="5"/>
  <c r="AG248" i="5"/>
  <c r="AD248" i="5"/>
  <c r="AD249" i="5" s="1"/>
  <c r="Z248" i="5"/>
  <c r="W248" i="5"/>
  <c r="X248" i="5" s="1"/>
  <c r="AA248" i="5" s="1"/>
  <c r="Q248" i="5"/>
  <c r="J248" i="5"/>
  <c r="F248" i="5"/>
  <c r="F249" i="5" s="1"/>
  <c r="E248" i="5"/>
  <c r="E246" i="5" s="1"/>
  <c r="AS247" i="5"/>
  <c r="AS245" i="5" s="1"/>
  <c r="AL247" i="5"/>
  <c r="AK247" i="5"/>
  <c r="AJ247" i="5"/>
  <c r="AG247" i="5"/>
  <c r="AG245" i="5" s="1"/>
  <c r="AD247" i="5"/>
  <c r="Z247" i="5"/>
  <c r="Y247" i="5"/>
  <c r="AB247" i="5" s="1"/>
  <c r="X247" i="5"/>
  <c r="AA247" i="5" s="1"/>
  <c r="P247" i="5"/>
  <c r="N247" i="5" s="1"/>
  <c r="O247" i="5"/>
  <c r="O245" i="5" s="1"/>
  <c r="J247" i="5"/>
  <c r="J245" i="5" s="1"/>
  <c r="F247" i="5"/>
  <c r="BM246" i="5"/>
  <c r="BL246" i="5"/>
  <c r="BK246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O246" i="5"/>
  <c r="AN246" i="5"/>
  <c r="AM246" i="5"/>
  <c r="AL246" i="5"/>
  <c r="AI246" i="5"/>
  <c r="AF246" i="5"/>
  <c r="AC246" i="5"/>
  <c r="W246" i="5"/>
  <c r="U246" i="5"/>
  <c r="T246" i="5"/>
  <c r="J246" i="5"/>
  <c r="I246" i="5"/>
  <c r="F246" i="5"/>
  <c r="BM245" i="5"/>
  <c r="BL245" i="5"/>
  <c r="BK245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R245" i="5"/>
  <c r="AO245" i="5"/>
  <c r="AN245" i="5"/>
  <c r="AM245" i="5"/>
  <c r="AK245" i="5"/>
  <c r="AI245" i="5"/>
  <c r="AH245" i="5"/>
  <c r="AF245" i="5"/>
  <c r="AE245" i="5"/>
  <c r="AD245" i="5"/>
  <c r="AC245" i="5"/>
  <c r="AL245" i="5" s="1"/>
  <c r="Y245" i="5"/>
  <c r="W245" i="5"/>
  <c r="V245" i="5"/>
  <c r="U245" i="5"/>
  <c r="T245" i="5"/>
  <c r="S245" i="5"/>
  <c r="Q245" i="5"/>
  <c r="I245" i="5"/>
  <c r="H245" i="5"/>
  <c r="F245" i="5"/>
  <c r="E245" i="5"/>
  <c r="AL244" i="5"/>
  <c r="AJ244" i="5"/>
  <c r="AG244" i="5"/>
  <c r="AF244" i="5"/>
  <c r="AN244" i="5" s="1"/>
  <c r="Z244" i="5"/>
  <c r="X244" i="5"/>
  <c r="AA244" i="5" s="1"/>
  <c r="W244" i="5"/>
  <c r="Q244" i="5"/>
  <c r="AS243" i="5"/>
  <c r="AS235" i="5" s="1"/>
  <c r="AR243" i="5"/>
  <c r="AN243" i="5"/>
  <c r="AL243" i="5"/>
  <c r="AJ243" i="5"/>
  <c r="AI243" i="5"/>
  <c r="AI244" i="5" s="1"/>
  <c r="AG243" i="5"/>
  <c r="Z243" i="5"/>
  <c r="X243" i="5"/>
  <c r="AA243" i="5" s="1"/>
  <c r="Q243" i="5"/>
  <c r="P243" i="5" s="1"/>
  <c r="N243" i="5" s="1"/>
  <c r="O243" i="5"/>
  <c r="AS242" i="5"/>
  <c r="AL242" i="5"/>
  <c r="AK242" i="5"/>
  <c r="AI242" i="5"/>
  <c r="AJ242" i="5" s="1"/>
  <c r="AG242" i="5"/>
  <c r="AB242" i="5"/>
  <c r="Z242" i="5"/>
  <c r="X242" i="5"/>
  <c r="AA242" i="5" s="1"/>
  <c r="P242" i="5"/>
  <c r="N242" i="5" s="1"/>
  <c r="O242" i="5"/>
  <c r="AR241" i="5"/>
  <c r="AS241" i="5" s="1"/>
  <c r="AL241" i="5"/>
  <c r="AI241" i="5"/>
  <c r="AF241" i="5"/>
  <c r="AC241" i="5"/>
  <c r="Z241" i="5"/>
  <c r="X241" i="5"/>
  <c r="AA241" i="5" s="1"/>
  <c r="W241" i="5"/>
  <c r="P241" i="5"/>
  <c r="N241" i="5" s="1"/>
  <c r="AR240" i="5"/>
  <c r="AS240" i="5" s="1"/>
  <c r="AM240" i="5"/>
  <c r="AL240" i="5"/>
  <c r="AJ240" i="5"/>
  <c r="AJ241" i="5" s="1"/>
  <c r="AI240" i="5"/>
  <c r="AG240" i="5"/>
  <c r="AG235" i="5" s="1"/>
  <c r="AD240" i="5"/>
  <c r="AD241" i="5" s="1"/>
  <c r="Z240" i="5"/>
  <c r="X240" i="5"/>
  <c r="AA240" i="5" s="1"/>
  <c r="Q240" i="5"/>
  <c r="Q241" i="5" s="1"/>
  <c r="O241" i="5" s="1"/>
  <c r="P240" i="5"/>
  <c r="N240" i="5" s="1"/>
  <c r="AS239" i="5"/>
  <c r="AL239" i="5"/>
  <c r="AK239" i="5"/>
  <c r="AI239" i="5"/>
  <c r="AJ239" i="5" s="1"/>
  <c r="AJ234" i="5" s="1"/>
  <c r="AG239" i="5"/>
  <c r="AB239" i="5"/>
  <c r="AA239" i="5"/>
  <c r="Z239" i="5"/>
  <c r="X239" i="5"/>
  <c r="P239" i="5"/>
  <c r="O239" i="5"/>
  <c r="N239" i="5"/>
  <c r="AR238" i="5"/>
  <c r="AS238" i="5" s="1"/>
  <c r="AM238" i="5"/>
  <c r="AG238" i="5"/>
  <c r="AF238" i="5"/>
  <c r="AD238" i="5"/>
  <c r="AC238" i="5"/>
  <c r="AL238" i="5" s="1"/>
  <c r="W238" i="5"/>
  <c r="J238" i="5"/>
  <c r="I238" i="5"/>
  <c r="E238" i="5"/>
  <c r="AS237" i="5"/>
  <c r="AR237" i="5"/>
  <c r="AM237" i="5"/>
  <c r="AM235" i="5" s="1"/>
  <c r="AL237" i="5"/>
  <c r="AJ237" i="5"/>
  <c r="AJ238" i="5" s="1"/>
  <c r="AI237" i="5"/>
  <c r="AG237" i="5"/>
  <c r="AD237" i="5"/>
  <c r="X237" i="5"/>
  <c r="X235" i="5" s="1"/>
  <c r="W237" i="5"/>
  <c r="W235" i="5" s="1"/>
  <c r="Q237" i="5"/>
  <c r="J237" i="5"/>
  <c r="F237" i="5"/>
  <c r="E237" i="5"/>
  <c r="AS236" i="5"/>
  <c r="AS234" i="5" s="1"/>
  <c r="AL236" i="5"/>
  <c r="AK236" i="5"/>
  <c r="AK234" i="5" s="1"/>
  <c r="AI236" i="5"/>
  <c r="AJ236" i="5" s="1"/>
  <c r="AG236" i="5"/>
  <c r="AD236" i="5"/>
  <c r="AB236" i="5"/>
  <c r="AB234" i="5" s="1"/>
  <c r="Y236" i="5"/>
  <c r="W236" i="5"/>
  <c r="P236" i="5"/>
  <c r="O236" i="5"/>
  <c r="O234" i="5" s="1"/>
  <c r="J236" i="5"/>
  <c r="F236" i="5"/>
  <c r="BM235" i="5"/>
  <c r="BL235" i="5"/>
  <c r="BK235" i="5"/>
  <c r="BH235" i="5"/>
  <c r="BG235" i="5"/>
  <c r="BF235" i="5"/>
  <c r="BE235" i="5"/>
  <c r="BD235" i="5"/>
  <c r="BC235" i="5"/>
  <c r="BB235" i="5"/>
  <c r="BA235" i="5"/>
  <c r="AZ235" i="5"/>
  <c r="AY235" i="5"/>
  <c r="AX235" i="5"/>
  <c r="AW235" i="5"/>
  <c r="AV235" i="5"/>
  <c r="AU235" i="5"/>
  <c r="AT235" i="5"/>
  <c r="AR235" i="5"/>
  <c r="AO235" i="5"/>
  <c r="AN235" i="5"/>
  <c r="AF235" i="5"/>
  <c r="AD235" i="5"/>
  <c r="AC235" i="5"/>
  <c r="AL235" i="5" s="1"/>
  <c r="U235" i="5"/>
  <c r="T235" i="5"/>
  <c r="J235" i="5"/>
  <c r="I235" i="5"/>
  <c r="E235" i="5"/>
  <c r="BM234" i="5"/>
  <c r="BL234" i="5"/>
  <c r="BK234" i="5"/>
  <c r="BH234" i="5"/>
  <c r="BG234" i="5"/>
  <c r="BF234" i="5"/>
  <c r="BE234" i="5"/>
  <c r="BD234" i="5"/>
  <c r="BC234" i="5"/>
  <c r="BB234" i="5"/>
  <c r="BA234" i="5"/>
  <c r="AZ234" i="5"/>
  <c r="AY234" i="5"/>
  <c r="AX234" i="5"/>
  <c r="AW234" i="5"/>
  <c r="AV234" i="5"/>
  <c r="AU234" i="5"/>
  <c r="AT234" i="5"/>
  <c r="AR234" i="5"/>
  <c r="AO234" i="5"/>
  <c r="AN234" i="5"/>
  <c r="AM234" i="5"/>
  <c r="AH234" i="5"/>
  <c r="AG234" i="5"/>
  <c r="AF234" i="5"/>
  <c r="AE234" i="5"/>
  <c r="AD234" i="5"/>
  <c r="AC234" i="5"/>
  <c r="AL234" i="5" s="1"/>
  <c r="Y234" i="5"/>
  <c r="V234" i="5"/>
  <c r="U234" i="5"/>
  <c r="T234" i="5"/>
  <c r="S234" i="5"/>
  <c r="J234" i="5"/>
  <c r="I234" i="5"/>
  <c r="H234" i="5"/>
  <c r="F234" i="5"/>
  <c r="E234" i="5"/>
  <c r="AR233" i="5"/>
  <c r="AS233" i="5" s="1"/>
  <c r="AJ233" i="5"/>
  <c r="AI233" i="5"/>
  <c r="AG233" i="5"/>
  <c r="AF233" i="5"/>
  <c r="AM233" i="5" s="1"/>
  <c r="AD233" i="5"/>
  <c r="AC233" i="5"/>
  <c r="AL233" i="5" s="1"/>
  <c r="W233" i="5"/>
  <c r="X233" i="5" s="1"/>
  <c r="AA233" i="5" s="1"/>
  <c r="AR232" i="5"/>
  <c r="AS232" i="5" s="1"/>
  <c r="AM232" i="5"/>
  <c r="AL232" i="5"/>
  <c r="AJ232" i="5"/>
  <c r="AG232" i="5"/>
  <c r="AD232" i="5"/>
  <c r="X232" i="5"/>
  <c r="AA232" i="5" s="1"/>
  <c r="W232" i="5"/>
  <c r="Z232" i="5" s="1"/>
  <c r="Q232" i="5"/>
  <c r="O232" i="5" s="1"/>
  <c r="O224" i="5" s="1"/>
  <c r="AS231" i="5"/>
  <c r="AS223" i="5" s="1"/>
  <c r="AL231" i="5"/>
  <c r="AK231" i="5"/>
  <c r="AJ231" i="5"/>
  <c r="AG231" i="5"/>
  <c r="AG223" i="5" s="1"/>
  <c r="AA231" i="5"/>
  <c r="Y231" i="5"/>
  <c r="AB231" i="5" s="1"/>
  <c r="W231" i="5"/>
  <c r="X231" i="5" s="1"/>
  <c r="P231" i="5"/>
  <c r="N231" i="5" s="1"/>
  <c r="O231" i="5"/>
  <c r="AR230" i="5"/>
  <c r="AS230" i="5" s="1"/>
  <c r="AJ230" i="5"/>
  <c r="AI230" i="5"/>
  <c r="AG230" i="5"/>
  <c r="AF230" i="5"/>
  <c r="AM230" i="5" s="1"/>
  <c r="AD230" i="5"/>
  <c r="AC230" i="5"/>
  <c r="AL230" i="5" s="1"/>
  <c r="Q230" i="5"/>
  <c r="P230" i="5"/>
  <c r="N230" i="5" s="1"/>
  <c r="O230" i="5"/>
  <c r="AS229" i="5"/>
  <c r="AR229" i="5"/>
  <c r="AM229" i="5"/>
  <c r="AL229" i="5"/>
  <c r="AJ229" i="5"/>
  <c r="AG229" i="5"/>
  <c r="AD229" i="5"/>
  <c r="AD224" i="5" s="1"/>
  <c r="W229" i="5"/>
  <c r="Q229" i="5"/>
  <c r="P229" i="5"/>
  <c r="O229" i="5"/>
  <c r="N229" i="5"/>
  <c r="AS228" i="5"/>
  <c r="AL228" i="5"/>
  <c r="AK228" i="5"/>
  <c r="AJ228" i="5"/>
  <c r="AJ223" i="5" s="1"/>
  <c r="AG228" i="5"/>
  <c r="Z228" i="5"/>
  <c r="Y228" i="5"/>
  <c r="X228" i="5"/>
  <c r="AA228" i="5" s="1"/>
  <c r="W228" i="5"/>
  <c r="P228" i="5"/>
  <c r="O228" i="5"/>
  <c r="N228" i="5"/>
  <c r="AR227" i="5"/>
  <c r="AS227" i="5" s="1"/>
  <c r="AM227" i="5"/>
  <c r="AL227" i="5"/>
  <c r="AI227" i="5"/>
  <c r="AG227" i="5"/>
  <c r="AF227" i="5"/>
  <c r="AD227" i="5"/>
  <c r="AC227" i="5"/>
  <c r="W227" i="5"/>
  <c r="Q227" i="5"/>
  <c r="O227" i="5" s="1"/>
  <c r="P227" i="5"/>
  <c r="N227" i="5" s="1"/>
  <c r="E227" i="5"/>
  <c r="AS226" i="5"/>
  <c r="AS224" i="5" s="1"/>
  <c r="AR226" i="5"/>
  <c r="AM226" i="5"/>
  <c r="AM224" i="5" s="1"/>
  <c r="AL226" i="5"/>
  <c r="AJ226" i="5"/>
  <c r="AJ227" i="5" s="1"/>
  <c r="AG226" i="5"/>
  <c r="AD226" i="5"/>
  <c r="W226" i="5"/>
  <c r="Q226" i="5"/>
  <c r="P226" i="5"/>
  <c r="N226" i="5" s="1"/>
  <c r="O226" i="5"/>
  <c r="I226" i="5"/>
  <c r="F226" i="5"/>
  <c r="F227" i="5" s="1"/>
  <c r="E226" i="5"/>
  <c r="E224" i="5" s="1"/>
  <c r="AS225" i="5"/>
  <c r="AL225" i="5"/>
  <c r="AK225" i="5"/>
  <c r="AJ225" i="5"/>
  <c r="AG225" i="5"/>
  <c r="AD225" i="5"/>
  <c r="AD223" i="5" s="1"/>
  <c r="AB225" i="5"/>
  <c r="Z225" i="5"/>
  <c r="Y225" i="5"/>
  <c r="X225" i="5"/>
  <c r="W225" i="5"/>
  <c r="P225" i="5"/>
  <c r="O225" i="5"/>
  <c r="N225" i="5"/>
  <c r="J225" i="5"/>
  <c r="J223" i="5" s="1"/>
  <c r="F225" i="5"/>
  <c r="E225" i="5"/>
  <c r="BM224" i="5"/>
  <c r="BL224" i="5"/>
  <c r="BK224" i="5"/>
  <c r="BH224" i="5"/>
  <c r="BG224" i="5"/>
  <c r="BF224" i="5"/>
  <c r="BE224" i="5"/>
  <c r="BD224" i="5"/>
  <c r="BC224" i="5"/>
  <c r="BB224" i="5"/>
  <c r="BA224" i="5"/>
  <c r="AZ224" i="5"/>
  <c r="AY224" i="5"/>
  <c r="AX224" i="5"/>
  <c r="AW224" i="5"/>
  <c r="AV224" i="5"/>
  <c r="AU224" i="5"/>
  <c r="AT224" i="5"/>
  <c r="AO224" i="5"/>
  <c r="AN224" i="5"/>
  <c r="AJ224" i="5"/>
  <c r="AI224" i="5"/>
  <c r="AG224" i="5"/>
  <c r="AF224" i="5"/>
  <c r="AC224" i="5"/>
  <c r="AL224" i="5" s="1"/>
  <c r="U224" i="5"/>
  <c r="T224" i="5"/>
  <c r="Q224" i="5"/>
  <c r="F224" i="5"/>
  <c r="BM223" i="5"/>
  <c r="BL223" i="5"/>
  <c r="BK223" i="5"/>
  <c r="BH223" i="5"/>
  <c r="BG223" i="5"/>
  <c r="BF223" i="5"/>
  <c r="BE223" i="5"/>
  <c r="BD223" i="5"/>
  <c r="BC223" i="5"/>
  <c r="BB223" i="5"/>
  <c r="BA223" i="5"/>
  <c r="AZ223" i="5"/>
  <c r="AY223" i="5"/>
  <c r="AX223" i="5"/>
  <c r="AW223" i="5"/>
  <c r="AV223" i="5"/>
  <c r="AU223" i="5"/>
  <c r="AT223" i="5"/>
  <c r="AR223" i="5"/>
  <c r="AO223" i="5"/>
  <c r="AN223" i="5"/>
  <c r="AM223" i="5"/>
  <c r="AK223" i="5"/>
  <c r="AI223" i="5"/>
  <c r="AH223" i="5"/>
  <c r="AF223" i="5"/>
  <c r="AE223" i="5"/>
  <c r="AC223" i="5"/>
  <c r="AL223" i="5" s="1"/>
  <c r="V223" i="5"/>
  <c r="U223" i="5"/>
  <c r="T223" i="5"/>
  <c r="S223" i="5"/>
  <c r="Q223" i="5"/>
  <c r="N223" i="5"/>
  <c r="I223" i="5"/>
  <c r="H223" i="5"/>
  <c r="F223" i="5"/>
  <c r="E223" i="5"/>
  <c r="AL222" i="5"/>
  <c r="AI222" i="5"/>
  <c r="AF222" i="5"/>
  <c r="X222" i="5"/>
  <c r="AA222" i="5" s="1"/>
  <c r="W222" i="5"/>
  <c r="Z222" i="5" s="1"/>
  <c r="AS221" i="5"/>
  <c r="AR221" i="5"/>
  <c r="AN221" i="5"/>
  <c r="AL221" i="5"/>
  <c r="AJ221" i="5"/>
  <c r="AJ222" i="5" s="1"/>
  <c r="AI221" i="5"/>
  <c r="AG221" i="5"/>
  <c r="AA221" i="5"/>
  <c r="Z221" i="5"/>
  <c r="X221" i="5"/>
  <c r="Q221" i="5"/>
  <c r="AS220" i="5"/>
  <c r="AL220" i="5"/>
  <c r="AK220" i="5"/>
  <c r="AI220" i="5"/>
  <c r="AJ220" i="5" s="1"/>
  <c r="AG220" i="5"/>
  <c r="AB220" i="5"/>
  <c r="AA220" i="5"/>
  <c r="Z220" i="5"/>
  <c r="X220" i="5"/>
  <c r="P220" i="5"/>
  <c r="O220" i="5"/>
  <c r="N220" i="5"/>
  <c r="AL219" i="5"/>
  <c r="AI219" i="5"/>
  <c r="AF219" i="5"/>
  <c r="AA219" i="5"/>
  <c r="Z219" i="5"/>
  <c r="W219" i="5"/>
  <c r="X219" i="5" s="1"/>
  <c r="AS218" i="5"/>
  <c r="AR218" i="5"/>
  <c r="AN218" i="5"/>
  <c r="AL218" i="5"/>
  <c r="AJ218" i="5"/>
  <c r="AJ219" i="5" s="1"/>
  <c r="AI218" i="5"/>
  <c r="AG218" i="5"/>
  <c r="Z218" i="5"/>
  <c r="X218" i="5"/>
  <c r="AA218" i="5" s="1"/>
  <c r="Q218" i="5"/>
  <c r="O218" i="5"/>
  <c r="AS217" i="5"/>
  <c r="AL217" i="5"/>
  <c r="AK217" i="5"/>
  <c r="AJ217" i="5"/>
  <c r="AI217" i="5"/>
  <c r="AG217" i="5"/>
  <c r="AB217" i="5"/>
  <c r="Z217" i="5"/>
  <c r="X217" i="5"/>
  <c r="AA217" i="5" s="1"/>
  <c r="P217" i="5"/>
  <c r="O217" i="5"/>
  <c r="AI216" i="5"/>
  <c r="AF216" i="5"/>
  <c r="AM216" i="5" s="1"/>
  <c r="AC216" i="5"/>
  <c r="AL216" i="5" s="1"/>
  <c r="Z216" i="5"/>
  <c r="W216" i="5"/>
  <c r="X216" i="5" s="1"/>
  <c r="AA216" i="5" s="1"/>
  <c r="AR215" i="5"/>
  <c r="AM215" i="5"/>
  <c r="AL215" i="5"/>
  <c r="AJ215" i="5"/>
  <c r="AJ216" i="5" s="1"/>
  <c r="AG215" i="5"/>
  <c r="AD215" i="5"/>
  <c r="AD216" i="5" s="1"/>
  <c r="AA215" i="5"/>
  <c r="X215" i="5"/>
  <c r="W215" i="5"/>
  <c r="Z215" i="5" s="1"/>
  <c r="Q215" i="5"/>
  <c r="O215" i="5" s="1"/>
  <c r="P215" i="5"/>
  <c r="N215" i="5" s="1"/>
  <c r="AS214" i="5"/>
  <c r="AL214" i="5"/>
  <c r="AK214" i="5"/>
  <c r="AJ214" i="5"/>
  <c r="AG214" i="5"/>
  <c r="AB214" i="5"/>
  <c r="Y214" i="5"/>
  <c r="W214" i="5"/>
  <c r="P214" i="5"/>
  <c r="O214" i="5"/>
  <c r="N214" i="5"/>
  <c r="AS213" i="5"/>
  <c r="AR213" i="5"/>
  <c r="AM213" i="5"/>
  <c r="AG213" i="5"/>
  <c r="AF213" i="5"/>
  <c r="AD213" i="5"/>
  <c r="AC213" i="5"/>
  <c r="AL213" i="5" s="1"/>
  <c r="Q213" i="5"/>
  <c r="F213" i="5"/>
  <c r="AS212" i="5"/>
  <c r="AR212" i="5"/>
  <c r="AM212" i="5"/>
  <c r="AM204" i="5" s="1"/>
  <c r="AL212" i="5"/>
  <c r="AJ212" i="5"/>
  <c r="AJ213" i="5" s="1"/>
  <c r="AI212" i="5"/>
  <c r="AI213" i="5" s="1"/>
  <c r="AG212" i="5"/>
  <c r="AD212" i="5"/>
  <c r="W212" i="5"/>
  <c r="Q212" i="5"/>
  <c r="J212" i="5"/>
  <c r="J213" i="5" s="1"/>
  <c r="F212" i="5"/>
  <c r="AT211" i="5"/>
  <c r="AR211" i="5"/>
  <c r="AR203" i="5" s="1"/>
  <c r="AL211" i="5"/>
  <c r="AK211" i="5"/>
  <c r="AJ211" i="5"/>
  <c r="AG211" i="5"/>
  <c r="Z211" i="5"/>
  <c r="Y211" i="5"/>
  <c r="AB211" i="5" s="1"/>
  <c r="W211" i="5"/>
  <c r="X211" i="5" s="1"/>
  <c r="AA211" i="5" s="1"/>
  <c r="P211" i="5"/>
  <c r="O211" i="5"/>
  <c r="N211" i="5"/>
  <c r="F211" i="5"/>
  <c r="AR210" i="5"/>
  <c r="AS210" i="5" s="1"/>
  <c r="AL210" i="5"/>
  <c r="AI210" i="5"/>
  <c r="AF210" i="5"/>
  <c r="AM210" i="5" s="1"/>
  <c r="AD210" i="5"/>
  <c r="AC210" i="5"/>
  <c r="Q210" i="5"/>
  <c r="P210" i="5"/>
  <c r="O210" i="5"/>
  <c r="N210" i="5"/>
  <c r="AS209" i="5"/>
  <c r="AM209" i="5"/>
  <c r="AL209" i="5"/>
  <c r="AJ209" i="5"/>
  <c r="AJ210" i="5" s="1"/>
  <c r="AG209" i="5"/>
  <c r="AG210" i="5" s="1"/>
  <c r="AD209" i="5"/>
  <c r="W209" i="5"/>
  <c r="Q209" i="5"/>
  <c r="P209" i="5"/>
  <c r="O209" i="5"/>
  <c r="N209" i="5"/>
  <c r="AT208" i="5"/>
  <c r="AS208" i="5"/>
  <c r="AL208" i="5"/>
  <c r="AK208" i="5"/>
  <c r="AJ208" i="5"/>
  <c r="AG208" i="5"/>
  <c r="Z208" i="5"/>
  <c r="Y208" i="5"/>
  <c r="AB208" i="5" s="1"/>
  <c r="W208" i="5"/>
  <c r="X208" i="5" s="1"/>
  <c r="AA208" i="5" s="1"/>
  <c r="P208" i="5"/>
  <c r="O208" i="5"/>
  <c r="O203" i="5" s="1"/>
  <c r="N208" i="5"/>
  <c r="AS207" i="5"/>
  <c r="AR207" i="5"/>
  <c r="AM207" i="5"/>
  <c r="AJ207" i="5"/>
  <c r="AI207" i="5"/>
  <c r="AF207" i="5"/>
  <c r="AG207" i="5" s="1"/>
  <c r="AC207" i="5"/>
  <c r="AA207" i="5"/>
  <c r="Z207" i="5"/>
  <c r="W207" i="5"/>
  <c r="X207" i="5" s="1"/>
  <c r="J207" i="5"/>
  <c r="I207" i="5"/>
  <c r="E207" i="5"/>
  <c r="AS206" i="5"/>
  <c r="AM206" i="5"/>
  <c r="AJ206" i="5"/>
  <c r="AG206" i="5"/>
  <c r="AD206" i="5"/>
  <c r="AD207" i="5" s="1"/>
  <c r="Z206" i="5"/>
  <c r="X206" i="5"/>
  <c r="W206" i="5"/>
  <c r="Q206" i="5"/>
  <c r="O206" i="5" s="1"/>
  <c r="J206" i="5"/>
  <c r="I206" i="5"/>
  <c r="AT205" i="5"/>
  <c r="AS205" i="5"/>
  <c r="AK205" i="5"/>
  <c r="AJ205" i="5"/>
  <c r="AG205" i="5"/>
  <c r="AG203" i="5" s="1"/>
  <c r="AJ203" i="5" s="1"/>
  <c r="AD205" i="5"/>
  <c r="AB205" i="5"/>
  <c r="AB203" i="5" s="1"/>
  <c r="Z205" i="5"/>
  <c r="Y205" i="5"/>
  <c r="X205" i="5"/>
  <c r="AA205" i="5" s="1"/>
  <c r="W205" i="5"/>
  <c r="P205" i="5"/>
  <c r="O205" i="5"/>
  <c r="N205" i="5"/>
  <c r="J205" i="5"/>
  <c r="F205" i="5"/>
  <c r="F203" i="5" s="1"/>
  <c r="E205" i="5"/>
  <c r="BM204" i="5"/>
  <c r="BL204" i="5"/>
  <c r="BK204" i="5"/>
  <c r="BH204" i="5"/>
  <c r="BG204" i="5"/>
  <c r="BF204" i="5"/>
  <c r="BE204" i="5"/>
  <c r="BD204" i="5"/>
  <c r="BC204" i="5"/>
  <c r="BB204" i="5"/>
  <c r="BA204" i="5"/>
  <c r="AZ204" i="5"/>
  <c r="AY204" i="5"/>
  <c r="AX204" i="5"/>
  <c r="AW204" i="5"/>
  <c r="AV204" i="5"/>
  <c r="AU204" i="5"/>
  <c r="AT204" i="5"/>
  <c r="AO204" i="5"/>
  <c r="AL204" i="5"/>
  <c r="AI204" i="5"/>
  <c r="AF204" i="5"/>
  <c r="AC204" i="5"/>
  <c r="U204" i="5"/>
  <c r="T204" i="5"/>
  <c r="J204" i="5"/>
  <c r="I204" i="5"/>
  <c r="BM203" i="5"/>
  <c r="BL203" i="5"/>
  <c r="BK203" i="5"/>
  <c r="BH203" i="5"/>
  <c r="BG203" i="5"/>
  <c r="BF203" i="5"/>
  <c r="BE203" i="5"/>
  <c r="BD203" i="5"/>
  <c r="BC203" i="5"/>
  <c r="BB203" i="5"/>
  <c r="BA203" i="5"/>
  <c r="AZ203" i="5"/>
  <c r="AY203" i="5"/>
  <c r="AX203" i="5"/>
  <c r="AW203" i="5"/>
  <c r="AV203" i="5"/>
  <c r="AU203" i="5"/>
  <c r="AO203" i="5"/>
  <c r="AN203" i="5"/>
  <c r="AM203" i="5"/>
  <c r="AH203" i="5"/>
  <c r="AF203" i="5"/>
  <c r="AI203" i="5" s="1"/>
  <c r="AE203" i="5"/>
  <c r="AD203" i="5"/>
  <c r="AC203" i="5"/>
  <c r="AL203" i="5" s="1"/>
  <c r="Y203" i="5"/>
  <c r="W203" i="5"/>
  <c r="V203" i="5"/>
  <c r="U203" i="5"/>
  <c r="T203" i="5"/>
  <c r="S203" i="5"/>
  <c r="Q203" i="5"/>
  <c r="J203" i="5"/>
  <c r="I203" i="5"/>
  <c r="H203" i="5"/>
  <c r="E203" i="5"/>
  <c r="AR202" i="5"/>
  <c r="AS202" i="5" s="1"/>
  <c r="AN202" i="5"/>
  <c r="AL202" i="5"/>
  <c r="AG202" i="5"/>
  <c r="AF202" i="5"/>
  <c r="AA202" i="5"/>
  <c r="Z202" i="5"/>
  <c r="X202" i="5"/>
  <c r="W202" i="5"/>
  <c r="Q202" i="5"/>
  <c r="AS201" i="5"/>
  <c r="AR201" i="5"/>
  <c r="AN201" i="5"/>
  <c r="AL201" i="5"/>
  <c r="AJ201" i="5"/>
  <c r="AJ202" i="5" s="1"/>
  <c r="AI201" i="5"/>
  <c r="AI202" i="5" s="1"/>
  <c r="AG201" i="5"/>
  <c r="Z201" i="5"/>
  <c r="X201" i="5"/>
  <c r="AA201" i="5" s="1"/>
  <c r="Q201" i="5"/>
  <c r="P201" i="5" s="1"/>
  <c r="N201" i="5" s="1"/>
  <c r="O201" i="5"/>
  <c r="AS200" i="5"/>
  <c r="AL200" i="5"/>
  <c r="AK200" i="5"/>
  <c r="AJ200" i="5"/>
  <c r="AI200" i="5"/>
  <c r="AG200" i="5"/>
  <c r="AB200" i="5"/>
  <c r="Z200" i="5"/>
  <c r="X200" i="5"/>
  <c r="AA200" i="5" s="1"/>
  <c r="P200" i="5"/>
  <c r="O200" i="5"/>
  <c r="O183" i="5" s="1"/>
  <c r="N200" i="5"/>
  <c r="AI199" i="5"/>
  <c r="AG199" i="5"/>
  <c r="AF199" i="5"/>
  <c r="AM199" i="5" s="1"/>
  <c r="AC199" i="5"/>
  <c r="AL199" i="5" s="1"/>
  <c r="W199" i="5"/>
  <c r="AR198" i="5"/>
  <c r="AS198" i="5" s="1"/>
  <c r="AM198" i="5"/>
  <c r="AL198" i="5"/>
  <c r="AJ198" i="5"/>
  <c r="AJ199" i="5" s="1"/>
  <c r="AG198" i="5"/>
  <c r="AD198" i="5"/>
  <c r="AD199" i="5" s="1"/>
  <c r="AA198" i="5"/>
  <c r="X198" i="5"/>
  <c r="W198" i="5"/>
  <c r="Z198" i="5" s="1"/>
  <c r="Q198" i="5"/>
  <c r="Q199" i="5" s="1"/>
  <c r="P198" i="5"/>
  <c r="N198" i="5" s="1"/>
  <c r="O198" i="5"/>
  <c r="AS197" i="5"/>
  <c r="AL197" i="5"/>
  <c r="AK197" i="5"/>
  <c r="AJ197" i="5"/>
  <c r="AG197" i="5"/>
  <c r="Y197" i="5"/>
  <c r="Y183" i="5" s="1"/>
  <c r="W197" i="5"/>
  <c r="W183" i="5" s="1"/>
  <c r="P197" i="5"/>
  <c r="O197" i="5"/>
  <c r="N197" i="5"/>
  <c r="AS196" i="5"/>
  <c r="AM196" i="5"/>
  <c r="AJ196" i="5"/>
  <c r="AI196" i="5"/>
  <c r="AG196" i="5"/>
  <c r="AF196" i="5"/>
  <c r="AR196" i="5" s="1"/>
  <c r="AC196" i="5"/>
  <c r="AL196" i="5" s="1"/>
  <c r="Q196" i="5"/>
  <c r="P196" i="5"/>
  <c r="N196" i="5" s="1"/>
  <c r="O196" i="5"/>
  <c r="AS195" i="5"/>
  <c r="AR195" i="5"/>
  <c r="AM195" i="5"/>
  <c r="AL195" i="5"/>
  <c r="AJ195" i="5"/>
  <c r="AG195" i="5"/>
  <c r="AD195" i="5"/>
  <c r="AD196" i="5" s="1"/>
  <c r="Z195" i="5"/>
  <c r="W195" i="5"/>
  <c r="Q195" i="5"/>
  <c r="P195" i="5"/>
  <c r="O195" i="5"/>
  <c r="N195" i="5"/>
  <c r="AS194" i="5"/>
  <c r="AL194" i="5"/>
  <c r="AK194" i="5"/>
  <c r="AJ194" i="5"/>
  <c r="AG194" i="5"/>
  <c r="AB194" i="5"/>
  <c r="Z194" i="5"/>
  <c r="Y194" i="5"/>
  <c r="X194" i="5"/>
  <c r="AA194" i="5" s="1"/>
  <c r="W194" i="5"/>
  <c r="P194" i="5"/>
  <c r="N194" i="5" s="1"/>
  <c r="O194" i="5"/>
  <c r="AS193" i="5"/>
  <c r="AR193" i="5"/>
  <c r="AL193" i="5"/>
  <c r="AI193" i="5"/>
  <c r="AF193" i="5"/>
  <c r="AM193" i="5" s="1"/>
  <c r="AD193" i="5"/>
  <c r="AC193" i="5"/>
  <c r="W193" i="5"/>
  <c r="Z193" i="5" s="1"/>
  <c r="I193" i="5"/>
  <c r="E193" i="5"/>
  <c r="F193" i="5" s="1"/>
  <c r="AR192" i="5"/>
  <c r="AS192" i="5" s="1"/>
  <c r="AM192" i="5"/>
  <c r="AL192" i="5"/>
  <c r="AJ192" i="5"/>
  <c r="AJ193" i="5" s="1"/>
  <c r="AG192" i="5"/>
  <c r="AG193" i="5" s="1"/>
  <c r="AD192" i="5"/>
  <c r="AA192" i="5"/>
  <c r="X192" i="5"/>
  <c r="X193" i="5" s="1"/>
  <c r="AA193" i="5" s="1"/>
  <c r="W192" i="5"/>
  <c r="Z192" i="5" s="1"/>
  <c r="Q192" i="5"/>
  <c r="O192" i="5"/>
  <c r="J192" i="5"/>
  <c r="E192" i="5"/>
  <c r="F192" i="5" s="1"/>
  <c r="F184" i="5" s="1"/>
  <c r="AS191" i="5"/>
  <c r="AR191" i="5"/>
  <c r="AL191" i="5"/>
  <c r="AK191" i="5"/>
  <c r="AJ191" i="5"/>
  <c r="AG191" i="5"/>
  <c r="AB191" i="5"/>
  <c r="AA191" i="5"/>
  <c r="Z191" i="5"/>
  <c r="Y191" i="5"/>
  <c r="X191" i="5"/>
  <c r="W191" i="5"/>
  <c r="P191" i="5"/>
  <c r="N191" i="5" s="1"/>
  <c r="O191" i="5"/>
  <c r="F191" i="5"/>
  <c r="AS190" i="5"/>
  <c r="AR190" i="5"/>
  <c r="AJ190" i="5"/>
  <c r="AI190" i="5"/>
  <c r="AG190" i="5"/>
  <c r="AF190" i="5"/>
  <c r="AM190" i="5" s="1"/>
  <c r="AC190" i="5"/>
  <c r="AL190" i="5" s="1"/>
  <c r="W190" i="5"/>
  <c r="Z190" i="5" s="1"/>
  <c r="Q190" i="5"/>
  <c r="AS189" i="5"/>
  <c r="AS184" i="5" s="1"/>
  <c r="AM189" i="5"/>
  <c r="AL189" i="5"/>
  <c r="AJ189" i="5"/>
  <c r="AG189" i="5"/>
  <c r="AD189" i="5"/>
  <c r="AD190" i="5" s="1"/>
  <c r="Z189" i="5"/>
  <c r="X189" i="5"/>
  <c r="W189" i="5"/>
  <c r="Q189" i="5"/>
  <c r="O189" i="5" s="1"/>
  <c r="AT188" i="5"/>
  <c r="AS188" i="5"/>
  <c r="AL188" i="5"/>
  <c r="AK188" i="5"/>
  <c r="AJ188" i="5"/>
  <c r="AG188" i="5"/>
  <c r="AB188" i="5"/>
  <c r="Z188" i="5"/>
  <c r="Y188" i="5"/>
  <c r="X188" i="5"/>
  <c r="AA188" i="5" s="1"/>
  <c r="W188" i="5"/>
  <c r="P188" i="5"/>
  <c r="N188" i="5" s="1"/>
  <c r="O188" i="5"/>
  <c r="AR187" i="5"/>
  <c r="AS187" i="5" s="1"/>
  <c r="AM187" i="5"/>
  <c r="AI187" i="5"/>
  <c r="AG187" i="5"/>
  <c r="AF187" i="5"/>
  <c r="AC187" i="5"/>
  <c r="Q187" i="5"/>
  <c r="P187" i="5" s="1"/>
  <c r="O187" i="5"/>
  <c r="N187" i="5"/>
  <c r="J187" i="5"/>
  <c r="I187" i="5"/>
  <c r="F187" i="5"/>
  <c r="E187" i="5"/>
  <c r="AS186" i="5"/>
  <c r="AM186" i="5"/>
  <c r="AM184" i="5" s="1"/>
  <c r="AJ186" i="5"/>
  <c r="AJ187" i="5" s="1"/>
  <c r="AG186" i="5"/>
  <c r="AD186" i="5"/>
  <c r="AD187" i="5" s="1"/>
  <c r="Z186" i="5"/>
  <c r="W186" i="5"/>
  <c r="Q186" i="5"/>
  <c r="P186" i="5"/>
  <c r="O186" i="5"/>
  <c r="O184" i="5" s="1"/>
  <c r="N186" i="5"/>
  <c r="J186" i="5"/>
  <c r="F186" i="5"/>
  <c r="E186" i="5"/>
  <c r="AT185" i="5"/>
  <c r="AS185" i="5"/>
  <c r="AS183" i="5" s="1"/>
  <c r="AK185" i="5"/>
  <c r="AJ185" i="5"/>
  <c r="AG185" i="5"/>
  <c r="AG183" i="5" s="1"/>
  <c r="AD185" i="5"/>
  <c r="AB185" i="5"/>
  <c r="Y185" i="5"/>
  <c r="X185" i="5"/>
  <c r="AA185" i="5" s="1"/>
  <c r="W185" i="5"/>
  <c r="Z185" i="5" s="1"/>
  <c r="P185" i="5"/>
  <c r="O185" i="5"/>
  <c r="J185" i="5"/>
  <c r="F185" i="5"/>
  <c r="BM184" i="5"/>
  <c r="BL184" i="5"/>
  <c r="BK184" i="5"/>
  <c r="BH184" i="5"/>
  <c r="BG184" i="5"/>
  <c r="BF184" i="5"/>
  <c r="BE184" i="5"/>
  <c r="BD184" i="5"/>
  <c r="BC184" i="5"/>
  <c r="BB184" i="5"/>
  <c r="BA184" i="5"/>
  <c r="AZ184" i="5"/>
  <c r="AY184" i="5"/>
  <c r="AX184" i="5"/>
  <c r="AW184" i="5"/>
  <c r="AV184" i="5"/>
  <c r="AU184" i="5"/>
  <c r="AT184" i="5"/>
  <c r="AR184" i="5"/>
  <c r="AO184" i="5"/>
  <c r="AN184" i="5"/>
  <c r="AF184" i="5"/>
  <c r="AI184" i="5" s="1"/>
  <c r="AC184" i="5"/>
  <c r="AL184" i="5" s="1"/>
  <c r="Z184" i="5"/>
  <c r="W184" i="5"/>
  <c r="U184" i="5"/>
  <c r="T184" i="5"/>
  <c r="I184" i="5"/>
  <c r="E184" i="5"/>
  <c r="BM183" i="5"/>
  <c r="BL183" i="5"/>
  <c r="BK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R183" i="5"/>
  <c r="AO183" i="5"/>
  <c r="AN183" i="5"/>
  <c r="AM183" i="5"/>
  <c r="AM135" i="5" s="1"/>
  <c r="AL183" i="5"/>
  <c r="AJ183" i="5"/>
  <c r="AH183" i="5"/>
  <c r="AF183" i="5"/>
  <c r="AE183" i="5"/>
  <c r="AD183" i="5"/>
  <c r="AC183" i="5"/>
  <c r="V183" i="5"/>
  <c r="U183" i="5"/>
  <c r="T183" i="5"/>
  <c r="S183" i="5"/>
  <c r="Q183" i="5"/>
  <c r="J183" i="5"/>
  <c r="I183" i="5"/>
  <c r="H183" i="5"/>
  <c r="E183" i="5"/>
  <c r="AM182" i="5"/>
  <c r="AL182" i="5"/>
  <c r="AJ182" i="5"/>
  <c r="AI182" i="5"/>
  <c r="AF182" i="5"/>
  <c r="AC182" i="5"/>
  <c r="W182" i="5"/>
  <c r="AR181" i="5"/>
  <c r="AM181" i="5"/>
  <c r="AL181" i="5"/>
  <c r="AJ181" i="5"/>
  <c r="AG181" i="5"/>
  <c r="AG176" i="5" s="1"/>
  <c r="AD181" i="5"/>
  <c r="AD182" i="5" s="1"/>
  <c r="Z181" i="5"/>
  <c r="X181" i="5"/>
  <c r="W181" i="5"/>
  <c r="Q181" i="5"/>
  <c r="O181" i="5" s="1"/>
  <c r="AS180" i="5"/>
  <c r="AL180" i="5"/>
  <c r="AK180" i="5"/>
  <c r="AJ180" i="5"/>
  <c r="AG180" i="5"/>
  <c r="Y180" i="5"/>
  <c r="AB180" i="5" s="1"/>
  <c r="W180" i="5"/>
  <c r="P180" i="5"/>
  <c r="N180" i="5" s="1"/>
  <c r="O180" i="5"/>
  <c r="AS179" i="5"/>
  <c r="AR179" i="5"/>
  <c r="AM179" i="5"/>
  <c r="AI179" i="5"/>
  <c r="AG179" i="5"/>
  <c r="AF179" i="5"/>
  <c r="AD179" i="5"/>
  <c r="AC179" i="5"/>
  <c r="AL179" i="5" s="1"/>
  <c r="W179" i="5"/>
  <c r="J179" i="5"/>
  <c r="I179" i="5"/>
  <c r="AS178" i="5"/>
  <c r="AR178" i="5"/>
  <c r="AM178" i="5"/>
  <c r="AM176" i="5" s="1"/>
  <c r="AL178" i="5"/>
  <c r="AJ178" i="5"/>
  <c r="AG178" i="5"/>
  <c r="AD178" i="5"/>
  <c r="AD176" i="5" s="1"/>
  <c r="Z178" i="5"/>
  <c r="Z176" i="5" s="1"/>
  <c r="W178" i="5"/>
  <c r="X178" i="5" s="1"/>
  <c r="AA178" i="5" s="1"/>
  <c r="Q178" i="5"/>
  <c r="P178" i="5"/>
  <c r="O178" i="5"/>
  <c r="O176" i="5" s="1"/>
  <c r="J178" i="5"/>
  <c r="J176" i="5" s="1"/>
  <c r="I178" i="5"/>
  <c r="E178" i="5"/>
  <c r="AS177" i="5"/>
  <c r="AS175" i="5" s="1"/>
  <c r="AL177" i="5"/>
  <c r="AK177" i="5"/>
  <c r="AJ177" i="5"/>
  <c r="AG177" i="5"/>
  <c r="AG175" i="5" s="1"/>
  <c r="AD177" i="5"/>
  <c r="Z177" i="5"/>
  <c r="Y177" i="5"/>
  <c r="AB177" i="5" s="1"/>
  <c r="X177" i="5"/>
  <c r="W177" i="5"/>
  <c r="P177" i="5"/>
  <c r="O177" i="5"/>
  <c r="O175" i="5" s="1"/>
  <c r="J177" i="5"/>
  <c r="E177" i="5"/>
  <c r="BM176" i="5"/>
  <c r="BL176" i="5"/>
  <c r="BL136" i="5" s="1"/>
  <c r="BL137" i="5" s="1"/>
  <c r="BK176" i="5"/>
  <c r="BH176" i="5"/>
  <c r="BG176" i="5"/>
  <c r="BF176" i="5"/>
  <c r="BE176" i="5"/>
  <c r="BD176" i="5"/>
  <c r="BC176" i="5"/>
  <c r="BB176" i="5"/>
  <c r="BA176" i="5"/>
  <c r="BA136" i="5" s="1"/>
  <c r="BA137" i="5" s="1"/>
  <c r="AZ176" i="5"/>
  <c r="AY176" i="5"/>
  <c r="AX176" i="5"/>
  <c r="AW176" i="5"/>
  <c r="AV176" i="5"/>
  <c r="AU176" i="5"/>
  <c r="AT176" i="5"/>
  <c r="AT136" i="5" s="1"/>
  <c r="AT137" i="5" s="1"/>
  <c r="AO176" i="5"/>
  <c r="AN176" i="5"/>
  <c r="AL176" i="5"/>
  <c r="AI176" i="5"/>
  <c r="AF176" i="5"/>
  <c r="AC176" i="5"/>
  <c r="W176" i="5"/>
  <c r="U176" i="5"/>
  <c r="U136" i="5" s="1"/>
  <c r="U137" i="5" s="1"/>
  <c r="U15" i="5" s="1"/>
  <c r="T176" i="5"/>
  <c r="I176" i="5"/>
  <c r="E176" i="5"/>
  <c r="BM175" i="5"/>
  <c r="BL175" i="5"/>
  <c r="BK175" i="5"/>
  <c r="BH175" i="5"/>
  <c r="BG175" i="5"/>
  <c r="BF175" i="5"/>
  <c r="BF135" i="5" s="1"/>
  <c r="BE175" i="5"/>
  <c r="BD175" i="5"/>
  <c r="BC175" i="5"/>
  <c r="BB175" i="5"/>
  <c r="BA175" i="5"/>
  <c r="AZ175" i="5"/>
  <c r="AY175" i="5"/>
  <c r="AX175" i="5"/>
  <c r="AX135" i="5" s="1"/>
  <c r="AW175" i="5"/>
  <c r="AV175" i="5"/>
  <c r="AU175" i="5"/>
  <c r="AT175" i="5"/>
  <c r="AR175" i="5"/>
  <c r="AO175" i="5"/>
  <c r="AN175" i="5"/>
  <c r="AN135" i="5" s="1"/>
  <c r="AM175" i="5"/>
  <c r="AL175" i="5"/>
  <c r="AJ175" i="5"/>
  <c r="AI175" i="5"/>
  <c r="AH175" i="5"/>
  <c r="AF175" i="5"/>
  <c r="AE175" i="5"/>
  <c r="AE135" i="5" s="1"/>
  <c r="AD175" i="5"/>
  <c r="AC175" i="5"/>
  <c r="AB175" i="5"/>
  <c r="W175" i="5"/>
  <c r="V175" i="5"/>
  <c r="U175" i="5"/>
  <c r="T175" i="5"/>
  <c r="S175" i="5"/>
  <c r="Q175" i="5"/>
  <c r="J175" i="5"/>
  <c r="I175" i="5"/>
  <c r="H175" i="5"/>
  <c r="AS174" i="5"/>
  <c r="AR174" i="5"/>
  <c r="AN174" i="5"/>
  <c r="AL174" i="5"/>
  <c r="AI174" i="5"/>
  <c r="AG174" i="5"/>
  <c r="AF174" i="5"/>
  <c r="AB174" i="5"/>
  <c r="Z174" i="5"/>
  <c r="X174" i="5"/>
  <c r="AA174" i="5" s="1"/>
  <c r="W174" i="5"/>
  <c r="Q174" i="5"/>
  <c r="P174" i="5"/>
  <c r="N174" i="5" s="1"/>
  <c r="O174" i="5"/>
  <c r="AS173" i="5"/>
  <c r="AN173" i="5"/>
  <c r="AL173" i="5"/>
  <c r="AI173" i="5"/>
  <c r="AJ173" i="5" s="1"/>
  <c r="AJ174" i="5" s="1"/>
  <c r="AG173" i="5"/>
  <c r="AB173" i="5"/>
  <c r="AA173" i="5"/>
  <c r="Z173" i="5"/>
  <c r="X173" i="5"/>
  <c r="Q173" i="5"/>
  <c r="P173" i="5" s="1"/>
  <c r="O173" i="5"/>
  <c r="N173" i="5"/>
  <c r="AS172" i="5"/>
  <c r="AL172" i="5"/>
  <c r="AK172" i="5"/>
  <c r="AJ172" i="5"/>
  <c r="AI172" i="5"/>
  <c r="AG172" i="5"/>
  <c r="AB172" i="5"/>
  <c r="Z172" i="5"/>
  <c r="X172" i="5"/>
  <c r="AA172" i="5" s="1"/>
  <c r="P172" i="5"/>
  <c r="N172" i="5" s="1"/>
  <c r="O172" i="5"/>
  <c r="AR171" i="5"/>
  <c r="AS171" i="5" s="1"/>
  <c r="AN171" i="5"/>
  <c r="AL171" i="5"/>
  <c r="AJ171" i="5"/>
  <c r="AI171" i="5"/>
  <c r="AG171" i="5"/>
  <c r="AF171" i="5"/>
  <c r="AB171" i="5"/>
  <c r="Z171" i="5"/>
  <c r="W171" i="5"/>
  <c r="X171" i="5" s="1"/>
  <c r="AA171" i="5" s="1"/>
  <c r="Q171" i="5"/>
  <c r="O171" i="5" s="1"/>
  <c r="P171" i="5"/>
  <c r="N171" i="5" s="1"/>
  <c r="AS170" i="5"/>
  <c r="AN170" i="5"/>
  <c r="AL170" i="5"/>
  <c r="AI170" i="5"/>
  <c r="AJ170" i="5" s="1"/>
  <c r="AG170" i="5"/>
  <c r="AB170" i="5"/>
  <c r="Z170" i="5"/>
  <c r="X170" i="5"/>
  <c r="AA170" i="5" s="1"/>
  <c r="Q170" i="5"/>
  <c r="P170" i="5"/>
  <c r="O170" i="5"/>
  <c r="N170" i="5"/>
  <c r="AS169" i="5"/>
  <c r="AL169" i="5"/>
  <c r="AK169" i="5"/>
  <c r="AJ169" i="5"/>
  <c r="AI169" i="5"/>
  <c r="AG169" i="5"/>
  <c r="AB169" i="5"/>
  <c r="AA169" i="5"/>
  <c r="Z169" i="5"/>
  <c r="X169" i="5"/>
  <c r="P169" i="5"/>
  <c r="N169" i="5" s="1"/>
  <c r="O169" i="5"/>
  <c r="AS168" i="5"/>
  <c r="AR168" i="5"/>
  <c r="AN168" i="5"/>
  <c r="AL168" i="5"/>
  <c r="AI168" i="5"/>
  <c r="AG168" i="5"/>
  <c r="AF168" i="5"/>
  <c r="Z168" i="5"/>
  <c r="X168" i="5"/>
  <c r="X167" i="5" s="1"/>
  <c r="AA167" i="5" s="1"/>
  <c r="Q168" i="5"/>
  <c r="P168" i="5" s="1"/>
  <c r="O168" i="5"/>
  <c r="N168" i="5"/>
  <c r="AS167" i="5"/>
  <c r="AN167" i="5"/>
  <c r="AL167" i="5"/>
  <c r="AJ167" i="5"/>
  <c r="AJ168" i="5" s="1"/>
  <c r="AI167" i="5"/>
  <c r="AG167" i="5"/>
  <c r="Z167" i="5"/>
  <c r="W167" i="5"/>
  <c r="Q167" i="5"/>
  <c r="P167" i="5"/>
  <c r="N167" i="5" s="1"/>
  <c r="O167" i="5"/>
  <c r="AS166" i="5"/>
  <c r="AL166" i="5"/>
  <c r="AK166" i="5"/>
  <c r="AJ166" i="5"/>
  <c r="AI166" i="5"/>
  <c r="AG166" i="5"/>
  <c r="AB166" i="5"/>
  <c r="Z166" i="5"/>
  <c r="X166" i="5"/>
  <c r="AA166" i="5" s="1"/>
  <c r="P166" i="5"/>
  <c r="N166" i="5" s="1"/>
  <c r="O166" i="5"/>
  <c r="AL165" i="5"/>
  <c r="AI165" i="5"/>
  <c r="AG165" i="5"/>
  <c r="AF165" i="5"/>
  <c r="AC165" i="5"/>
  <c r="X165" i="5"/>
  <c r="AA165" i="5" s="1"/>
  <c r="W165" i="5"/>
  <c r="Z165" i="5" s="1"/>
  <c r="Q165" i="5"/>
  <c r="P165" i="5"/>
  <c r="N165" i="5" s="1"/>
  <c r="O165" i="5"/>
  <c r="AR164" i="5"/>
  <c r="AS164" i="5" s="1"/>
  <c r="AM164" i="5"/>
  <c r="AL164" i="5"/>
  <c r="AJ164" i="5"/>
  <c r="AJ165" i="5" s="1"/>
  <c r="AG164" i="5"/>
  <c r="AD164" i="5"/>
  <c r="AD165" i="5" s="1"/>
  <c r="AA164" i="5"/>
  <c r="X164" i="5"/>
  <c r="W164" i="5"/>
  <c r="Z164" i="5" s="1"/>
  <c r="Q164" i="5"/>
  <c r="P164" i="5"/>
  <c r="N164" i="5" s="1"/>
  <c r="O164" i="5"/>
  <c r="AS163" i="5"/>
  <c r="AL163" i="5"/>
  <c r="AK163" i="5"/>
  <c r="AJ163" i="5"/>
  <c r="AG163" i="5"/>
  <c r="AB163" i="5"/>
  <c r="Z163" i="5"/>
  <c r="Y163" i="5"/>
  <c r="W163" i="5"/>
  <c r="X163" i="5" s="1"/>
  <c r="AA163" i="5" s="1"/>
  <c r="P163" i="5"/>
  <c r="N163" i="5" s="1"/>
  <c r="O163" i="5"/>
  <c r="AS162" i="5"/>
  <c r="AR162" i="5"/>
  <c r="AM162" i="5"/>
  <c r="AJ162" i="5"/>
  <c r="AI162" i="5"/>
  <c r="AF162" i="5"/>
  <c r="AC162" i="5"/>
  <c r="AL162" i="5" s="1"/>
  <c r="X162" i="5"/>
  <c r="AA162" i="5" s="1"/>
  <c r="W162" i="5"/>
  <c r="Z162" i="5" s="1"/>
  <c r="AS161" i="5"/>
  <c r="AR161" i="5"/>
  <c r="AM161" i="5"/>
  <c r="AL161" i="5"/>
  <c r="AJ161" i="5"/>
  <c r="AG161" i="5"/>
  <c r="AG162" i="5" s="1"/>
  <c r="AD161" i="5"/>
  <c r="AD162" i="5" s="1"/>
  <c r="Z161" i="5"/>
  <c r="W161" i="5"/>
  <c r="X161" i="5" s="1"/>
  <c r="AA161" i="5" s="1"/>
  <c r="Q161" i="5"/>
  <c r="AS160" i="5"/>
  <c r="AL160" i="5"/>
  <c r="AK160" i="5"/>
  <c r="AJ160" i="5"/>
  <c r="AG160" i="5"/>
  <c r="AB160" i="5"/>
  <c r="AA160" i="5"/>
  <c r="Z160" i="5"/>
  <c r="Y160" i="5"/>
  <c r="X160" i="5"/>
  <c r="W160" i="5"/>
  <c r="P160" i="5"/>
  <c r="O160" i="5"/>
  <c r="N160" i="5"/>
  <c r="AS159" i="5"/>
  <c r="AR159" i="5"/>
  <c r="AI159" i="5"/>
  <c r="AF159" i="5"/>
  <c r="AC159" i="5"/>
  <c r="AL159" i="5" s="1"/>
  <c r="AA159" i="5"/>
  <c r="Z159" i="5"/>
  <c r="W159" i="5"/>
  <c r="X159" i="5" s="1"/>
  <c r="Q159" i="5"/>
  <c r="P159" i="5" s="1"/>
  <c r="O159" i="5"/>
  <c r="N159" i="5"/>
  <c r="AS158" i="5"/>
  <c r="AM158" i="5"/>
  <c r="AL158" i="5"/>
  <c r="AI158" i="5"/>
  <c r="AG158" i="5"/>
  <c r="AD158" i="5"/>
  <c r="AD159" i="5" s="1"/>
  <c r="AA158" i="5"/>
  <c r="Z158" i="5"/>
  <c r="X158" i="5"/>
  <c r="W158" i="5"/>
  <c r="Q158" i="5"/>
  <c r="P158" i="5"/>
  <c r="N158" i="5" s="1"/>
  <c r="O158" i="5"/>
  <c r="AS157" i="5"/>
  <c r="AS146" i="5" s="1"/>
  <c r="AL157" i="5"/>
  <c r="AK157" i="5"/>
  <c r="AJ157" i="5"/>
  <c r="AG157" i="5"/>
  <c r="AA157" i="5"/>
  <c r="Z157" i="5"/>
  <c r="Y157" i="5"/>
  <c r="AB157" i="5" s="1"/>
  <c r="X157" i="5"/>
  <c r="W157" i="5"/>
  <c r="P157" i="5"/>
  <c r="O157" i="5"/>
  <c r="N157" i="5"/>
  <c r="AR156" i="5"/>
  <c r="AS156" i="5" s="1"/>
  <c r="AM156" i="5"/>
  <c r="AI156" i="5"/>
  <c r="AF156" i="5"/>
  <c r="AD156" i="5"/>
  <c r="AC156" i="5"/>
  <c r="AL156" i="5" s="1"/>
  <c r="Q156" i="5"/>
  <c r="P156" i="5" s="1"/>
  <c r="N156" i="5" s="1"/>
  <c r="O156" i="5"/>
  <c r="AS155" i="5"/>
  <c r="AM155" i="5"/>
  <c r="AL155" i="5"/>
  <c r="AJ155" i="5"/>
  <c r="AJ156" i="5" s="1"/>
  <c r="AG155" i="5"/>
  <c r="AG156" i="5" s="1"/>
  <c r="AD155" i="5"/>
  <c r="W155" i="5"/>
  <c r="Q155" i="5"/>
  <c r="P155" i="5"/>
  <c r="N155" i="5" s="1"/>
  <c r="O155" i="5"/>
  <c r="AT154" i="5"/>
  <c r="AS154" i="5"/>
  <c r="AL154" i="5"/>
  <c r="AK154" i="5"/>
  <c r="AJ154" i="5"/>
  <c r="AG154" i="5"/>
  <c r="Y154" i="5"/>
  <c r="Y146" i="5" s="1"/>
  <c r="X154" i="5"/>
  <c r="AA154" i="5" s="1"/>
  <c r="W154" i="5"/>
  <c r="Z154" i="5" s="1"/>
  <c r="P154" i="5"/>
  <c r="O154" i="5"/>
  <c r="N154" i="5"/>
  <c r="AR153" i="5"/>
  <c r="AS153" i="5" s="1"/>
  <c r="AM153" i="5"/>
  <c r="AL153" i="5"/>
  <c r="AJ153" i="5"/>
  <c r="AI153" i="5"/>
  <c r="AF153" i="5"/>
  <c r="AC153" i="5"/>
  <c r="Z153" i="5"/>
  <c r="AS152" i="5"/>
  <c r="AM152" i="5"/>
  <c r="AL152" i="5"/>
  <c r="AJ152" i="5"/>
  <c r="AG152" i="5"/>
  <c r="AG153" i="5" s="1"/>
  <c r="AD152" i="5"/>
  <c r="AD153" i="5" s="1"/>
  <c r="X152" i="5"/>
  <c r="AA152" i="5" s="1"/>
  <c r="W152" i="5"/>
  <c r="W153" i="5" s="1"/>
  <c r="Q152" i="5"/>
  <c r="O152" i="5" s="1"/>
  <c r="AT151" i="5"/>
  <c r="AS151" i="5"/>
  <c r="AL151" i="5"/>
  <c r="AK151" i="5"/>
  <c r="AJ151" i="5"/>
  <c r="AG151" i="5"/>
  <c r="AB151" i="5"/>
  <c r="Y151" i="5"/>
  <c r="W151" i="5"/>
  <c r="P151" i="5"/>
  <c r="N151" i="5" s="1"/>
  <c r="O151" i="5"/>
  <c r="AS150" i="5"/>
  <c r="AR150" i="5"/>
  <c r="AM150" i="5"/>
  <c r="AI150" i="5"/>
  <c r="AG150" i="5"/>
  <c r="AG149" i="5" s="1"/>
  <c r="AC150" i="5"/>
  <c r="AA150" i="5"/>
  <c r="Z150" i="5"/>
  <c r="X150" i="5"/>
  <c r="X149" i="5" s="1"/>
  <c r="W150" i="5"/>
  <c r="W149" i="5" s="1"/>
  <c r="I150" i="5"/>
  <c r="J150" i="5" s="1"/>
  <c r="J149" i="5" s="1"/>
  <c r="J147" i="5" s="1"/>
  <c r="F150" i="5"/>
  <c r="E150" i="5"/>
  <c r="AS149" i="5"/>
  <c r="AS147" i="5" s="1"/>
  <c r="AR149" i="5"/>
  <c r="AJ149" i="5"/>
  <c r="AF149" i="5"/>
  <c r="AD149" i="5"/>
  <c r="AD150" i="5" s="1"/>
  <c r="Z149" i="5"/>
  <c r="Q149" i="5"/>
  <c r="Q150" i="5" s="1"/>
  <c r="P149" i="5"/>
  <c r="O149" i="5"/>
  <c r="F149" i="5"/>
  <c r="F147" i="5" s="1"/>
  <c r="E149" i="5"/>
  <c r="AT148" i="5"/>
  <c r="AS148" i="5"/>
  <c r="AK148" i="5"/>
  <c r="AJ148" i="5"/>
  <c r="AG148" i="5"/>
  <c r="AD148" i="5"/>
  <c r="AD146" i="5" s="1"/>
  <c r="AB148" i="5"/>
  <c r="Y148" i="5"/>
  <c r="W148" i="5"/>
  <c r="P148" i="5"/>
  <c r="O148" i="5"/>
  <c r="J148" i="5"/>
  <c r="F148" i="5"/>
  <c r="BM147" i="5"/>
  <c r="BL147" i="5"/>
  <c r="BK147" i="5"/>
  <c r="BH147" i="5"/>
  <c r="BH136" i="5" s="1"/>
  <c r="BH137" i="5" s="1"/>
  <c r="BG147" i="5"/>
  <c r="BF147" i="5"/>
  <c r="BE147" i="5"/>
  <c r="BD147" i="5"/>
  <c r="BC147" i="5"/>
  <c r="BB147" i="5"/>
  <c r="BA147" i="5"/>
  <c r="AZ147" i="5"/>
  <c r="AZ136" i="5" s="1"/>
  <c r="AZ137" i="5" s="1"/>
  <c r="AY147" i="5"/>
  <c r="AX147" i="5"/>
  <c r="AW147" i="5"/>
  <c r="AV147" i="5"/>
  <c r="AU147" i="5"/>
  <c r="AR147" i="5"/>
  <c r="AO147" i="5"/>
  <c r="AN147" i="5"/>
  <c r="AC147" i="5"/>
  <c r="AL147" i="5" s="1"/>
  <c r="U147" i="5"/>
  <c r="T147" i="5"/>
  <c r="T136" i="5" s="1"/>
  <c r="T137" i="5" s="1"/>
  <c r="T15" i="5" s="1"/>
  <c r="I147" i="5"/>
  <c r="E147" i="5"/>
  <c r="BM146" i="5"/>
  <c r="BL146" i="5"/>
  <c r="BK146" i="5"/>
  <c r="BH146" i="5"/>
  <c r="BG146" i="5"/>
  <c r="BF146" i="5"/>
  <c r="BE146" i="5"/>
  <c r="BD146" i="5"/>
  <c r="BC146" i="5"/>
  <c r="BB146" i="5"/>
  <c r="BB135" i="5" s="1"/>
  <c r="BA146" i="5"/>
  <c r="AZ146" i="5"/>
  <c r="AY146" i="5"/>
  <c r="AX146" i="5"/>
  <c r="AW146" i="5"/>
  <c r="AV146" i="5"/>
  <c r="AU146" i="5"/>
  <c r="AU135" i="5" s="1"/>
  <c r="BS135" i="5" s="1"/>
  <c r="AR146" i="5"/>
  <c r="AO146" i="5"/>
  <c r="AN146" i="5"/>
  <c r="AM146" i="5"/>
  <c r="AK146" i="5"/>
  <c r="AJ146" i="5"/>
  <c r="AI146" i="5"/>
  <c r="AH146" i="5"/>
  <c r="AF146" i="5"/>
  <c r="AE146" i="5"/>
  <c r="AC146" i="5"/>
  <c r="AL146" i="5" s="1"/>
  <c r="V146" i="5"/>
  <c r="U146" i="5"/>
  <c r="T146" i="5"/>
  <c r="S146" i="5"/>
  <c r="Q146" i="5"/>
  <c r="J146" i="5"/>
  <c r="I146" i="5"/>
  <c r="H146" i="5"/>
  <c r="F146" i="5"/>
  <c r="E146" i="5"/>
  <c r="AL145" i="5"/>
  <c r="AF145" i="5"/>
  <c r="AG145" i="5" s="1"/>
  <c r="AD145" i="5"/>
  <c r="AC145" i="5"/>
  <c r="Z145" i="5"/>
  <c r="X145" i="5"/>
  <c r="AA145" i="5" s="1"/>
  <c r="W145" i="5"/>
  <c r="AR144" i="5"/>
  <c r="AS144" i="5" s="1"/>
  <c r="AM144" i="5"/>
  <c r="AL144" i="5"/>
  <c r="AI144" i="5"/>
  <c r="AG144" i="5"/>
  <c r="AG139" i="5" s="1"/>
  <c r="AD144" i="5"/>
  <c r="Z144" i="5"/>
  <c r="X144" i="5"/>
  <c r="Q144" i="5"/>
  <c r="Q145" i="5" s="1"/>
  <c r="P144" i="5"/>
  <c r="N144" i="5" s="1"/>
  <c r="O144" i="5"/>
  <c r="AS143" i="5"/>
  <c r="AL143" i="5"/>
  <c r="AK143" i="5"/>
  <c r="AJ143" i="5"/>
  <c r="AJ138" i="5" s="1"/>
  <c r="AG143" i="5"/>
  <c r="AG138" i="5" s="1"/>
  <c r="AB143" i="5"/>
  <c r="AA143" i="5"/>
  <c r="Z143" i="5"/>
  <c r="Y143" i="5"/>
  <c r="X143" i="5"/>
  <c r="P143" i="5"/>
  <c r="O143" i="5"/>
  <c r="O138" i="5" s="1"/>
  <c r="N143" i="5"/>
  <c r="AR142" i="5"/>
  <c r="AS142" i="5" s="1"/>
  <c r="AI142" i="5"/>
  <c r="AG142" i="5"/>
  <c r="AF142" i="5"/>
  <c r="AM142" i="5" s="1"/>
  <c r="AD142" i="5"/>
  <c r="AC142" i="5"/>
  <c r="AL142" i="5" s="1"/>
  <c r="W142" i="5"/>
  <c r="I142" i="5"/>
  <c r="E142" i="5"/>
  <c r="AS141" i="5"/>
  <c r="AR141" i="5"/>
  <c r="AM141" i="5"/>
  <c r="AL141" i="5"/>
  <c r="AJ141" i="5"/>
  <c r="AJ142" i="5" s="1"/>
  <c r="AG141" i="5"/>
  <c r="AD141" i="5"/>
  <c r="Z141" i="5"/>
  <c r="X141" i="5"/>
  <c r="AA141" i="5" s="1"/>
  <c r="W141" i="5"/>
  <c r="W139" i="5" s="1"/>
  <c r="Q141" i="5"/>
  <c r="J141" i="5"/>
  <c r="F141" i="5"/>
  <c r="AS140" i="5"/>
  <c r="AL140" i="5"/>
  <c r="AK140" i="5"/>
  <c r="AJ140" i="5"/>
  <c r="AG140" i="5"/>
  <c r="AD140" i="5"/>
  <c r="AB140" i="5"/>
  <c r="AB138" i="5" s="1"/>
  <c r="AA140" i="5"/>
  <c r="AA138" i="5" s="1"/>
  <c r="Z140" i="5"/>
  <c r="Y140" i="5"/>
  <c r="X140" i="5"/>
  <c r="X138" i="5" s="1"/>
  <c r="W140" i="5"/>
  <c r="W138" i="5" s="1"/>
  <c r="P140" i="5"/>
  <c r="O140" i="5"/>
  <c r="N140" i="5"/>
  <c r="N138" i="5" s="1"/>
  <c r="J140" i="5"/>
  <c r="J138" i="5" s="1"/>
  <c r="J135" i="5" s="1"/>
  <c r="E140" i="5"/>
  <c r="F140" i="5" s="1"/>
  <c r="F138" i="5" s="1"/>
  <c r="BM139" i="5"/>
  <c r="BM136" i="5" s="1"/>
  <c r="BL139" i="5"/>
  <c r="BK139" i="5"/>
  <c r="BH139" i="5"/>
  <c r="BG139" i="5"/>
  <c r="BF139" i="5"/>
  <c r="BF136" i="5" s="1"/>
  <c r="BF137" i="5" s="1"/>
  <c r="BE139" i="5"/>
  <c r="BD139" i="5"/>
  <c r="BC139" i="5"/>
  <c r="BB139" i="5"/>
  <c r="BA139" i="5"/>
  <c r="AZ139" i="5"/>
  <c r="AY139" i="5"/>
  <c r="AX139" i="5"/>
  <c r="AX136" i="5" s="1"/>
  <c r="AX137" i="5" s="1"/>
  <c r="AW139" i="5"/>
  <c r="AV139" i="5"/>
  <c r="AU139" i="5"/>
  <c r="AT139" i="5"/>
  <c r="AO139" i="5"/>
  <c r="AN139" i="5"/>
  <c r="AM139" i="5"/>
  <c r="AL139" i="5"/>
  <c r="AF139" i="5"/>
  <c r="AD139" i="5"/>
  <c r="AC139" i="5"/>
  <c r="Z139" i="5"/>
  <c r="U139" i="5"/>
  <c r="T139" i="5"/>
  <c r="I139" i="5"/>
  <c r="E139" i="5"/>
  <c r="BM138" i="5"/>
  <c r="BL138" i="5"/>
  <c r="BK138" i="5"/>
  <c r="BK135" i="5" s="1"/>
  <c r="BK13" i="5" s="1"/>
  <c r="BK9" i="5" s="1"/>
  <c r="BH138" i="5"/>
  <c r="BH135" i="5" s="1"/>
  <c r="BG138" i="5"/>
  <c r="BF138" i="5"/>
  <c r="BE138" i="5"/>
  <c r="BD138" i="5"/>
  <c r="BC138" i="5"/>
  <c r="BB138" i="5"/>
  <c r="BA138" i="5"/>
  <c r="AZ138" i="5"/>
  <c r="AZ135" i="5" s="1"/>
  <c r="AY138" i="5"/>
  <c r="AX138" i="5"/>
  <c r="AW138" i="5"/>
  <c r="AV138" i="5"/>
  <c r="AU138" i="5"/>
  <c r="AT138" i="5"/>
  <c r="AS138" i="5"/>
  <c r="AR138" i="5"/>
  <c r="AR135" i="5" s="1"/>
  <c r="AO138" i="5"/>
  <c r="AN138" i="5"/>
  <c r="AM138" i="5"/>
  <c r="AK138" i="5"/>
  <c r="AI138" i="5"/>
  <c r="AH138" i="5"/>
  <c r="AH135" i="5" s="1"/>
  <c r="AF138" i="5"/>
  <c r="AE138" i="5"/>
  <c r="AD138" i="5"/>
  <c r="AC138" i="5"/>
  <c r="AL138" i="5" s="1"/>
  <c r="Z138" i="5"/>
  <c r="Y138" i="5"/>
  <c r="V138" i="5"/>
  <c r="U138" i="5"/>
  <c r="T138" i="5"/>
  <c r="T135" i="5" s="1"/>
  <c r="S138" i="5"/>
  <c r="S135" i="5" s="1"/>
  <c r="Q138" i="5"/>
  <c r="P138" i="5"/>
  <c r="I138" i="5"/>
  <c r="I135" i="5" s="1"/>
  <c r="H138" i="5"/>
  <c r="H135" i="5" s="1"/>
  <c r="E138" i="5"/>
  <c r="BM137" i="5"/>
  <c r="BD137" i="5"/>
  <c r="BD15" i="5" s="1"/>
  <c r="BK136" i="5"/>
  <c r="BK137" i="5" s="1"/>
  <c r="BJ136" i="5"/>
  <c r="BD136" i="5"/>
  <c r="BC136" i="5"/>
  <c r="BC137" i="5" s="1"/>
  <c r="BB136" i="5"/>
  <c r="BB137" i="5" s="1"/>
  <c r="AV136" i="5"/>
  <c r="AV137" i="5" s="1"/>
  <c r="AV15" i="5" s="1"/>
  <c r="AU136" i="5"/>
  <c r="AU137" i="5" s="1"/>
  <c r="BL135" i="5"/>
  <c r="BJ135" i="5"/>
  <c r="BG135" i="5"/>
  <c r="BC135" i="5"/>
  <c r="BA135" i="5"/>
  <c r="AY135" i="5"/>
  <c r="AO135" i="5"/>
  <c r="U135" i="5"/>
  <c r="BL134" i="5"/>
  <c r="BL133" i="5" s="1"/>
  <c r="AS134" i="5"/>
  <c r="AR134" i="5"/>
  <c r="AL134" i="5"/>
  <c r="AK134" i="5"/>
  <c r="AI134" i="5"/>
  <c r="AG134" i="5"/>
  <c r="AJ134" i="5" s="1"/>
  <c r="AF134" i="5"/>
  <c r="AD134" i="5"/>
  <c r="AC134" i="5"/>
  <c r="AB134" i="5"/>
  <c r="W134" i="5"/>
  <c r="I134" i="5"/>
  <c r="J134" i="5" s="1"/>
  <c r="F134" i="5"/>
  <c r="E134" i="5"/>
  <c r="AS133" i="5"/>
  <c r="AO133" i="5"/>
  <c r="AO134" i="5" s="1"/>
  <c r="AL133" i="5"/>
  <c r="AK133" i="5"/>
  <c r="AI133" i="5"/>
  <c r="AG133" i="5"/>
  <c r="AJ133" i="5" s="1"/>
  <c r="AD133" i="5"/>
  <c r="AB133" i="5"/>
  <c r="Z133" i="5"/>
  <c r="X133" i="5"/>
  <c r="AA133" i="5" s="1"/>
  <c r="Q133" i="5"/>
  <c r="Q134" i="5" s="1"/>
  <c r="P134" i="5" s="1"/>
  <c r="O133" i="5"/>
  <c r="J133" i="5"/>
  <c r="F133" i="5"/>
  <c r="AR132" i="5"/>
  <c r="AS132" i="5" s="1"/>
  <c r="AL132" i="5"/>
  <c r="AK132" i="5"/>
  <c r="AI132" i="5"/>
  <c r="AG132" i="5"/>
  <c r="AF132" i="5"/>
  <c r="AD132" i="5"/>
  <c r="AJ132" i="5" s="1"/>
  <c r="AB132" i="5"/>
  <c r="AA132" i="5"/>
  <c r="Z132" i="5"/>
  <c r="X132" i="5"/>
  <c r="P132" i="5"/>
  <c r="O132" i="5"/>
  <c r="N132" i="5" s="1"/>
  <c r="J132" i="5"/>
  <c r="F132" i="5"/>
  <c r="AR131" i="5"/>
  <c r="AR122" i="5" s="1"/>
  <c r="AN131" i="5"/>
  <c r="AM131" i="5"/>
  <c r="AK131" i="5"/>
  <c r="AG131" i="5"/>
  <c r="AF131" i="5"/>
  <c r="AD131" i="5"/>
  <c r="AC131" i="5"/>
  <c r="AL131" i="5" s="1"/>
  <c r="AB131" i="5"/>
  <c r="X131" i="5"/>
  <c r="X122" i="5" s="1"/>
  <c r="W131" i="5"/>
  <c r="Z131" i="5" s="1"/>
  <c r="U131" i="5"/>
  <c r="T131" i="5"/>
  <c r="J131" i="5"/>
  <c r="I131" i="5"/>
  <c r="F131" i="5"/>
  <c r="F122" i="5" s="1"/>
  <c r="E131" i="5"/>
  <c r="AS130" i="5"/>
  <c r="AR130" i="5"/>
  <c r="AO130" i="5"/>
  <c r="AO131" i="5" s="1"/>
  <c r="AO122" i="5" s="1"/>
  <c r="AL130" i="5"/>
  <c r="AK130" i="5"/>
  <c r="AJ130" i="5"/>
  <c r="AI130" i="5"/>
  <c r="AG130" i="5"/>
  <c r="AD130" i="5"/>
  <c r="AB130" i="5"/>
  <c r="Z130" i="5"/>
  <c r="X130" i="5"/>
  <c r="U130" i="5"/>
  <c r="AA130" i="5" s="1"/>
  <c r="Q130" i="5"/>
  <c r="J130" i="5"/>
  <c r="F130" i="5"/>
  <c r="AR129" i="5"/>
  <c r="AS129" i="5" s="1"/>
  <c r="AL129" i="5"/>
  <c r="AK129" i="5"/>
  <c r="AF129" i="5"/>
  <c r="AI129" i="5" s="1"/>
  <c r="AY129" i="5" s="1"/>
  <c r="AD129" i="5"/>
  <c r="AB129" i="5"/>
  <c r="Z129" i="5"/>
  <c r="X129" i="5"/>
  <c r="U129" i="5"/>
  <c r="AA129" i="5" s="1"/>
  <c r="P129" i="5"/>
  <c r="O129" i="5"/>
  <c r="O130" i="5" s="1"/>
  <c r="N129" i="5"/>
  <c r="J129" i="5"/>
  <c r="F129" i="5"/>
  <c r="AS128" i="5"/>
  <c r="AL128" i="5"/>
  <c r="AK128" i="5"/>
  <c r="AJ128" i="5"/>
  <c r="AI128" i="5"/>
  <c r="AB128" i="5"/>
  <c r="AA128" i="5"/>
  <c r="Z128" i="5"/>
  <c r="N128" i="5"/>
  <c r="O128" i="5" s="1"/>
  <c r="J128" i="5"/>
  <c r="J121" i="5" s="1"/>
  <c r="J120" i="5" s="1"/>
  <c r="I128" i="5"/>
  <c r="AS127" i="5"/>
  <c r="AL127" i="5"/>
  <c r="AK127" i="5"/>
  <c r="AJ127" i="5"/>
  <c r="AI127" i="5"/>
  <c r="AB127" i="5"/>
  <c r="AA127" i="5"/>
  <c r="Z127" i="5"/>
  <c r="O127" i="5"/>
  <c r="N127" i="5"/>
  <c r="J127" i="5"/>
  <c r="E127" i="5"/>
  <c r="AY126" i="5"/>
  <c r="AS126" i="5"/>
  <c r="AL126" i="5"/>
  <c r="AK126" i="5"/>
  <c r="AI126" i="5"/>
  <c r="AG126" i="5"/>
  <c r="AJ126" i="5" s="1"/>
  <c r="AB126" i="5"/>
  <c r="AA126" i="5"/>
  <c r="Z126" i="5"/>
  <c r="S126" i="5"/>
  <c r="Q126" i="5"/>
  <c r="P126" i="5"/>
  <c r="P127" i="5" s="1"/>
  <c r="O126" i="5"/>
  <c r="J126" i="5"/>
  <c r="H126" i="5"/>
  <c r="F126" i="5"/>
  <c r="E126" i="5"/>
  <c r="AR125" i="5"/>
  <c r="AS125" i="5" s="1"/>
  <c r="AS121" i="5" s="1"/>
  <c r="AL125" i="5"/>
  <c r="AK125" i="5"/>
  <c r="AI125" i="5"/>
  <c r="AG125" i="5"/>
  <c r="AD125" i="5"/>
  <c r="AB125" i="5"/>
  <c r="AA125" i="5"/>
  <c r="Z125" i="5"/>
  <c r="J125" i="5"/>
  <c r="I125" i="5"/>
  <c r="E125" i="5"/>
  <c r="AS124" i="5"/>
  <c r="AL124" i="5"/>
  <c r="AK124" i="5"/>
  <c r="AJ124" i="5"/>
  <c r="AI124" i="5"/>
  <c r="AG124" i="5"/>
  <c r="AD124" i="5"/>
  <c r="AB124" i="5"/>
  <c r="AA124" i="5"/>
  <c r="Z124" i="5"/>
  <c r="P124" i="5"/>
  <c r="J124" i="5"/>
  <c r="F124" i="5"/>
  <c r="E124" i="5"/>
  <c r="AY123" i="5"/>
  <c r="AY119" i="5" s="1"/>
  <c r="AY13" i="5" s="1"/>
  <c r="AY9" i="5" s="1"/>
  <c r="AR123" i="5"/>
  <c r="AS123" i="5" s="1"/>
  <c r="AL123" i="5"/>
  <c r="AK123" i="5"/>
  <c r="AJ123" i="5"/>
  <c r="AI123" i="5"/>
  <c r="AG123" i="5"/>
  <c r="AD123" i="5"/>
  <c r="Y123" i="5"/>
  <c r="X123" i="5"/>
  <c r="X119" i="5" s="1"/>
  <c r="W123" i="5"/>
  <c r="V123" i="5"/>
  <c r="AB123" i="5" s="1"/>
  <c r="T123" i="5"/>
  <c r="S123" i="5"/>
  <c r="S119" i="5" s="1"/>
  <c r="Q123" i="5"/>
  <c r="N123" i="5"/>
  <c r="O123" i="5" s="1"/>
  <c r="O119" i="5" s="1"/>
  <c r="J123" i="5"/>
  <c r="J119" i="5" s="1"/>
  <c r="H123" i="5"/>
  <c r="F123" i="5"/>
  <c r="BM122" i="5"/>
  <c r="BL122" i="5"/>
  <c r="BK122" i="5"/>
  <c r="BJ122" i="5"/>
  <c r="BH122" i="5"/>
  <c r="BH120" i="5" s="1"/>
  <c r="BG122" i="5"/>
  <c r="BG16" i="5" s="1"/>
  <c r="BG12" i="5" s="1"/>
  <c r="BF122" i="5"/>
  <c r="BF120" i="5" s="1"/>
  <c r="BE122" i="5"/>
  <c r="BD122" i="5"/>
  <c r="BC122" i="5"/>
  <c r="BB122" i="5"/>
  <c r="BA122" i="5"/>
  <c r="AZ122" i="5"/>
  <c r="AZ16" i="5" s="1"/>
  <c r="AZ12" i="5" s="1"/>
  <c r="AY122" i="5"/>
  <c r="AY16" i="5" s="1"/>
  <c r="AY12" i="5" s="1"/>
  <c r="AX122" i="5"/>
  <c r="AW122" i="5"/>
  <c r="AV122" i="5"/>
  <c r="AU122" i="5"/>
  <c r="AT122" i="5"/>
  <c r="AN122" i="5"/>
  <c r="AM122" i="5"/>
  <c r="AD122" i="5"/>
  <c r="AC122" i="5"/>
  <c r="AL122" i="5" s="1"/>
  <c r="AB122" i="5"/>
  <c r="Z122" i="5"/>
  <c r="Z16" i="5" s="1"/>
  <c r="Y122" i="5"/>
  <c r="Y120" i="5" s="1"/>
  <c r="V122" i="5"/>
  <c r="T122" i="5"/>
  <c r="S122" i="5"/>
  <c r="R122" i="5"/>
  <c r="M122" i="5"/>
  <c r="L122" i="5"/>
  <c r="K122" i="5"/>
  <c r="J122" i="5"/>
  <c r="I122" i="5"/>
  <c r="E122" i="5"/>
  <c r="BM121" i="5"/>
  <c r="BM120" i="5" s="1"/>
  <c r="BL121" i="5"/>
  <c r="BK121" i="5"/>
  <c r="BJ121" i="5"/>
  <c r="BH121" i="5"/>
  <c r="BG121" i="5"/>
  <c r="BF121" i="5"/>
  <c r="BE121" i="5"/>
  <c r="BE120" i="5" s="1"/>
  <c r="BD121" i="5"/>
  <c r="BD120" i="5" s="1"/>
  <c r="BC121" i="5"/>
  <c r="BB121" i="5"/>
  <c r="BA121" i="5"/>
  <c r="AZ121" i="5"/>
  <c r="AY121" i="5"/>
  <c r="AX121" i="5"/>
  <c r="AW121" i="5"/>
  <c r="AW120" i="5" s="1"/>
  <c r="AV121" i="5"/>
  <c r="AV120" i="5" s="1"/>
  <c r="AU121" i="5"/>
  <c r="AT121" i="5"/>
  <c r="AR121" i="5"/>
  <c r="AR120" i="5" s="1"/>
  <c r="AO121" i="5"/>
  <c r="AO120" i="5" s="1"/>
  <c r="AN121" i="5"/>
  <c r="AM121" i="5"/>
  <c r="AL121" i="5"/>
  <c r="AF121" i="5"/>
  <c r="AD121" i="5"/>
  <c r="AC121" i="5"/>
  <c r="AB121" i="5"/>
  <c r="AB120" i="5" s="1"/>
  <c r="Y121" i="5"/>
  <c r="W121" i="5"/>
  <c r="V121" i="5"/>
  <c r="U121" i="5"/>
  <c r="T121" i="5"/>
  <c r="S121" i="5"/>
  <c r="R121" i="5"/>
  <c r="M121" i="5"/>
  <c r="L121" i="5"/>
  <c r="K121" i="5"/>
  <c r="BK120" i="5"/>
  <c r="BJ120" i="5"/>
  <c r="BB120" i="5"/>
  <c r="BA120" i="5"/>
  <c r="AX120" i="5"/>
  <c r="AT120" i="5"/>
  <c r="AD120" i="5"/>
  <c r="V120" i="5"/>
  <c r="T120" i="5"/>
  <c r="S120" i="5"/>
  <c r="M120" i="5"/>
  <c r="L120" i="5"/>
  <c r="K120" i="5"/>
  <c r="BM119" i="5"/>
  <c r="BL119" i="5"/>
  <c r="BK119" i="5"/>
  <c r="BJ119" i="5"/>
  <c r="BH119" i="5"/>
  <c r="BG119" i="5"/>
  <c r="BF119" i="5"/>
  <c r="BE119" i="5"/>
  <c r="BD119" i="5"/>
  <c r="BC119" i="5"/>
  <c r="BB119" i="5"/>
  <c r="BA119" i="5"/>
  <c r="AZ119" i="5"/>
  <c r="AX119" i="5"/>
  <c r="AW119" i="5"/>
  <c r="AV119" i="5"/>
  <c r="AU119" i="5"/>
  <c r="AT119" i="5"/>
  <c r="AR119" i="5"/>
  <c r="AO119" i="5"/>
  <c r="AN119" i="5"/>
  <c r="AM119" i="5"/>
  <c r="AK119" i="5"/>
  <c r="AH119" i="5"/>
  <c r="AF119" i="5"/>
  <c r="AE119" i="5"/>
  <c r="AC119" i="5"/>
  <c r="AL119" i="5" s="1"/>
  <c r="AB119" i="5"/>
  <c r="Y119" i="5"/>
  <c r="W119" i="5"/>
  <c r="V119" i="5"/>
  <c r="Q119" i="5"/>
  <c r="P119" i="5"/>
  <c r="I119" i="5"/>
  <c r="E119" i="5"/>
  <c r="AS118" i="5"/>
  <c r="AR118" i="5"/>
  <c r="AN118" i="5"/>
  <c r="AF118" i="5"/>
  <c r="AG118" i="5" s="1"/>
  <c r="AA118" i="5"/>
  <c r="Z118" i="5"/>
  <c r="Q118" i="5"/>
  <c r="N118" i="5"/>
  <c r="P118" i="5" s="1"/>
  <c r="AR117" i="5"/>
  <c r="AN117" i="5"/>
  <c r="AG117" i="5"/>
  <c r="AC117" i="5"/>
  <c r="AA117" i="5"/>
  <c r="Z117" i="5"/>
  <c r="Q117" i="5"/>
  <c r="O117" i="5"/>
  <c r="O118" i="5" s="1"/>
  <c r="N117" i="5"/>
  <c r="P117" i="5" s="1"/>
  <c r="I117" i="5"/>
  <c r="AS116" i="5"/>
  <c r="AR116" i="5"/>
  <c r="AL116" i="5"/>
  <c r="AI116" i="5"/>
  <c r="AG116" i="5"/>
  <c r="AJ116" i="5" s="1"/>
  <c r="AD116" i="5"/>
  <c r="AA116" i="5"/>
  <c r="Z116" i="5"/>
  <c r="Q116" i="5"/>
  <c r="N116" i="5"/>
  <c r="P116" i="5" s="1"/>
  <c r="J116" i="5"/>
  <c r="F116" i="5"/>
  <c r="E116" i="5"/>
  <c r="AN115" i="5"/>
  <c r="AL115" i="5"/>
  <c r="AG115" i="5"/>
  <c r="AJ115" i="5" s="1"/>
  <c r="AF115" i="5"/>
  <c r="AI115" i="5" s="1"/>
  <c r="AD115" i="5"/>
  <c r="AA115" i="5"/>
  <c r="Z115" i="5"/>
  <c r="I115" i="5"/>
  <c r="E115" i="5"/>
  <c r="F115" i="5" s="1"/>
  <c r="AN114" i="5"/>
  <c r="AL114" i="5"/>
  <c r="AJ114" i="5"/>
  <c r="AI114" i="5"/>
  <c r="AG114" i="5"/>
  <c r="AD114" i="5"/>
  <c r="AA114" i="5"/>
  <c r="Z114" i="5"/>
  <c r="O114" i="5"/>
  <c r="J114" i="5"/>
  <c r="J115" i="5" s="1"/>
  <c r="F114" i="5"/>
  <c r="E114" i="5"/>
  <c r="AD113" i="5"/>
  <c r="AA113" i="5"/>
  <c r="Z113" i="5"/>
  <c r="Q113" i="5"/>
  <c r="N113" i="5"/>
  <c r="J113" i="5"/>
  <c r="F113" i="5"/>
  <c r="E113" i="5"/>
  <c r="AF112" i="5"/>
  <c r="AL112" i="5" s="1"/>
  <c r="AD112" i="5"/>
  <c r="AA112" i="5"/>
  <c r="Z112" i="5"/>
  <c r="I112" i="5"/>
  <c r="E112" i="5"/>
  <c r="F112" i="5" s="1"/>
  <c r="AN111" i="5"/>
  <c r="AN112" i="5" s="1"/>
  <c r="AL111" i="5"/>
  <c r="AJ111" i="5"/>
  <c r="AI111" i="5"/>
  <c r="AG111" i="5"/>
  <c r="AD111" i="5"/>
  <c r="AA111" i="5"/>
  <c r="Z111" i="5"/>
  <c r="O111" i="5"/>
  <c r="J111" i="5"/>
  <c r="J112" i="5" s="1"/>
  <c r="F111" i="5"/>
  <c r="E111" i="5"/>
  <c r="AD110" i="5"/>
  <c r="AA110" i="5"/>
  <c r="Z110" i="5"/>
  <c r="Q110" i="5"/>
  <c r="N110" i="5"/>
  <c r="P110" i="5" s="1"/>
  <c r="J110" i="5"/>
  <c r="E110" i="5"/>
  <c r="F110" i="5" s="1"/>
  <c r="AR109" i="5"/>
  <c r="AS109" i="5" s="1"/>
  <c r="AF109" i="5"/>
  <c r="AD109" i="5"/>
  <c r="AA109" i="5"/>
  <c r="Z109" i="5"/>
  <c r="O109" i="5"/>
  <c r="Q109" i="5" s="1"/>
  <c r="J109" i="5"/>
  <c r="I109" i="5"/>
  <c r="E109" i="5"/>
  <c r="F109" i="5" s="1"/>
  <c r="AS108" i="5"/>
  <c r="AN108" i="5"/>
  <c r="AN109" i="5" s="1"/>
  <c r="AL108" i="5"/>
  <c r="AJ108" i="5"/>
  <c r="AI108" i="5"/>
  <c r="AG108" i="5"/>
  <c r="AD108" i="5"/>
  <c r="AA108" i="5"/>
  <c r="Z108" i="5"/>
  <c r="O108" i="5"/>
  <c r="Q108" i="5" s="1"/>
  <c r="N108" i="5"/>
  <c r="J108" i="5"/>
  <c r="F108" i="5"/>
  <c r="E108" i="5"/>
  <c r="AS107" i="5"/>
  <c r="AR107" i="5"/>
  <c r="AR108" i="5" s="1"/>
  <c r="AL107" i="5"/>
  <c r="AI107" i="5"/>
  <c r="AG107" i="5"/>
  <c r="AD107" i="5"/>
  <c r="AA107" i="5"/>
  <c r="Z107" i="5"/>
  <c r="Q107" i="5"/>
  <c r="N107" i="5"/>
  <c r="P107" i="5" s="1"/>
  <c r="J107" i="5"/>
  <c r="E107" i="5"/>
  <c r="F107" i="5" s="1"/>
  <c r="AN106" i="5"/>
  <c r="AL106" i="5"/>
  <c r="AI106" i="5"/>
  <c r="AG106" i="5"/>
  <c r="AJ106" i="5" s="1"/>
  <c r="AD106" i="5"/>
  <c r="AA106" i="5"/>
  <c r="Z106" i="5"/>
  <c r="I106" i="5"/>
  <c r="E106" i="5" s="1"/>
  <c r="F106" i="5" s="1"/>
  <c r="AR105" i="5"/>
  <c r="AL105" i="5"/>
  <c r="AI105" i="5"/>
  <c r="AG105" i="5"/>
  <c r="AJ105" i="5" s="1"/>
  <c r="AD105" i="5"/>
  <c r="AA105" i="5"/>
  <c r="Z105" i="5"/>
  <c r="O105" i="5"/>
  <c r="N105" i="5"/>
  <c r="J105" i="5"/>
  <c r="J106" i="5" s="1"/>
  <c r="E105" i="5"/>
  <c r="F105" i="5" s="1"/>
  <c r="AV104" i="5"/>
  <c r="AR104" i="5"/>
  <c r="AS104" i="5" s="1"/>
  <c r="AN104" i="5"/>
  <c r="AN105" i="5" s="1"/>
  <c r="AL104" i="5"/>
  <c r="AJ104" i="5"/>
  <c r="AI104" i="5"/>
  <c r="AG104" i="5"/>
  <c r="AD104" i="5"/>
  <c r="AA104" i="5"/>
  <c r="Z104" i="5"/>
  <c r="Q104" i="5"/>
  <c r="N104" i="5"/>
  <c r="P104" i="5" s="1"/>
  <c r="J104" i="5"/>
  <c r="E104" i="5"/>
  <c r="F104" i="5" s="1"/>
  <c r="AN103" i="5"/>
  <c r="AL103" i="5"/>
  <c r="AI103" i="5"/>
  <c r="AG103" i="5"/>
  <c r="AJ103" i="5" s="1"/>
  <c r="AD103" i="5"/>
  <c r="AA103" i="5"/>
  <c r="Z103" i="5"/>
  <c r="N103" i="5"/>
  <c r="P103" i="5" s="1"/>
  <c r="J103" i="5"/>
  <c r="I103" i="5"/>
  <c r="E103" i="5" s="1"/>
  <c r="F103" i="5" s="1"/>
  <c r="AN102" i="5"/>
  <c r="AL102" i="5"/>
  <c r="AJ102" i="5"/>
  <c r="AI102" i="5"/>
  <c r="AG102" i="5"/>
  <c r="AD102" i="5"/>
  <c r="AA102" i="5"/>
  <c r="Z102" i="5"/>
  <c r="Q102" i="5"/>
  <c r="O102" i="5"/>
  <c r="O103" i="5" s="1"/>
  <c r="Q103" i="5" s="1"/>
  <c r="N102" i="5"/>
  <c r="P102" i="5" s="1"/>
  <c r="J102" i="5"/>
  <c r="E102" i="5"/>
  <c r="F102" i="5" s="1"/>
  <c r="AV101" i="5"/>
  <c r="AR101" i="5"/>
  <c r="AR102" i="5" s="1"/>
  <c r="AN101" i="5"/>
  <c r="AL101" i="5"/>
  <c r="AI101" i="5"/>
  <c r="AG101" i="5"/>
  <c r="AJ101" i="5" s="1"/>
  <c r="AD101" i="5"/>
  <c r="AA101" i="5"/>
  <c r="Z101" i="5"/>
  <c r="Q101" i="5"/>
  <c r="P101" i="5"/>
  <c r="N101" i="5"/>
  <c r="J101" i="5"/>
  <c r="F101" i="5"/>
  <c r="E101" i="5"/>
  <c r="AN100" i="5"/>
  <c r="AL100" i="5"/>
  <c r="AI100" i="5"/>
  <c r="AG100" i="5"/>
  <c r="AD100" i="5"/>
  <c r="AA100" i="5"/>
  <c r="Z100" i="5"/>
  <c r="J100" i="5"/>
  <c r="I100" i="5"/>
  <c r="E100" i="5"/>
  <c r="F100" i="5" s="1"/>
  <c r="AL99" i="5"/>
  <c r="AI99" i="5"/>
  <c r="AG99" i="5"/>
  <c r="AD99" i="5"/>
  <c r="AJ99" i="5" s="1"/>
  <c r="AA99" i="5"/>
  <c r="Z99" i="5"/>
  <c r="O99" i="5"/>
  <c r="J99" i="5"/>
  <c r="F99" i="5"/>
  <c r="E99" i="5"/>
  <c r="AV98" i="5"/>
  <c r="AR98" i="5"/>
  <c r="AN98" i="5"/>
  <c r="AN99" i="5" s="1"/>
  <c r="AL98" i="5"/>
  <c r="AJ98" i="5"/>
  <c r="AI98" i="5"/>
  <c r="AG98" i="5"/>
  <c r="AD98" i="5"/>
  <c r="AA98" i="5"/>
  <c r="Z98" i="5"/>
  <c r="Q98" i="5"/>
  <c r="N98" i="5"/>
  <c r="P98" i="5" s="1"/>
  <c r="J98" i="5"/>
  <c r="F98" i="5"/>
  <c r="E98" i="5"/>
  <c r="AR97" i="5"/>
  <c r="AS97" i="5" s="1"/>
  <c r="AN97" i="5"/>
  <c r="AL97" i="5"/>
  <c r="AI97" i="5"/>
  <c r="AG97" i="5"/>
  <c r="AJ97" i="5" s="1"/>
  <c r="AD97" i="5"/>
  <c r="AA97" i="5"/>
  <c r="Z97" i="5"/>
  <c r="N97" i="5"/>
  <c r="P97" i="5" s="1"/>
  <c r="J97" i="5"/>
  <c r="I97" i="5"/>
  <c r="E97" i="5"/>
  <c r="F97" i="5" s="1"/>
  <c r="AS96" i="5"/>
  <c r="AR96" i="5"/>
  <c r="AL96" i="5"/>
  <c r="AI96" i="5"/>
  <c r="AG96" i="5"/>
  <c r="AD96" i="5"/>
  <c r="AJ96" i="5" s="1"/>
  <c r="AA96" i="5"/>
  <c r="Z96" i="5"/>
  <c r="P96" i="5"/>
  <c r="O96" i="5"/>
  <c r="O97" i="5" s="1"/>
  <c r="Q97" i="5" s="1"/>
  <c r="N96" i="5"/>
  <c r="J96" i="5"/>
  <c r="F96" i="5"/>
  <c r="E96" i="5"/>
  <c r="AS95" i="5"/>
  <c r="AN95" i="5"/>
  <c r="AN96" i="5" s="1"/>
  <c r="AL95" i="5"/>
  <c r="AI95" i="5"/>
  <c r="AI41" i="5" s="1"/>
  <c r="AG95" i="5"/>
  <c r="AJ95" i="5" s="1"/>
  <c r="AD95" i="5"/>
  <c r="AA95" i="5"/>
  <c r="Z95" i="5"/>
  <c r="Q95" i="5"/>
  <c r="P95" i="5"/>
  <c r="N95" i="5"/>
  <c r="AY95" i="5" s="1"/>
  <c r="J95" i="5"/>
  <c r="F95" i="5"/>
  <c r="E95" i="5"/>
  <c r="AN94" i="5"/>
  <c r="AL94" i="5"/>
  <c r="AI94" i="5"/>
  <c r="AG94" i="5"/>
  <c r="AJ94" i="5" s="1"/>
  <c r="AD94" i="5"/>
  <c r="AA94" i="5"/>
  <c r="Z94" i="5"/>
  <c r="J94" i="5"/>
  <c r="I94" i="5"/>
  <c r="E94" i="5"/>
  <c r="F94" i="5" s="1"/>
  <c r="AS93" i="5"/>
  <c r="AR93" i="5"/>
  <c r="AR94" i="5" s="1"/>
  <c r="AS94" i="5" s="1"/>
  <c r="AL93" i="5"/>
  <c r="AJ93" i="5"/>
  <c r="AI93" i="5"/>
  <c r="AG93" i="5"/>
  <c r="AD93" i="5"/>
  <c r="AA93" i="5"/>
  <c r="Z93" i="5"/>
  <c r="P93" i="5"/>
  <c r="O93" i="5"/>
  <c r="J93" i="5"/>
  <c r="E93" i="5"/>
  <c r="F93" i="5" s="1"/>
  <c r="AX92" i="5"/>
  <c r="AS92" i="5"/>
  <c r="AN92" i="5"/>
  <c r="AN93" i="5" s="1"/>
  <c r="AL92" i="5"/>
  <c r="AI92" i="5"/>
  <c r="AG92" i="5"/>
  <c r="AJ92" i="5" s="1"/>
  <c r="AD92" i="5"/>
  <c r="AA92" i="5"/>
  <c r="Z92" i="5"/>
  <c r="Q92" i="5"/>
  <c r="P92" i="5"/>
  <c r="N92" i="5"/>
  <c r="N93" i="5" s="1"/>
  <c r="N94" i="5" s="1"/>
  <c r="P94" i="5" s="1"/>
  <c r="J92" i="5"/>
  <c r="E92" i="5"/>
  <c r="F92" i="5" s="1"/>
  <c r="AN91" i="5"/>
  <c r="AL91" i="5"/>
  <c r="AI91" i="5"/>
  <c r="AG91" i="5"/>
  <c r="AJ91" i="5" s="1"/>
  <c r="AD91" i="5"/>
  <c r="AA91" i="5"/>
  <c r="Z91" i="5"/>
  <c r="Q91" i="5"/>
  <c r="I91" i="5"/>
  <c r="J91" i="5" s="1"/>
  <c r="AS90" i="5"/>
  <c r="AR90" i="5"/>
  <c r="AR91" i="5" s="1"/>
  <c r="AS91" i="5" s="1"/>
  <c r="AN90" i="5"/>
  <c r="AL90" i="5"/>
  <c r="AI90" i="5"/>
  <c r="AG90" i="5"/>
  <c r="AJ90" i="5" s="1"/>
  <c r="AD90" i="5"/>
  <c r="AA90" i="5"/>
  <c r="Z90" i="5"/>
  <c r="O90" i="5"/>
  <c r="O91" i="5" s="1"/>
  <c r="J90" i="5"/>
  <c r="E90" i="5"/>
  <c r="F90" i="5" s="1"/>
  <c r="AX89" i="5"/>
  <c r="AS89" i="5"/>
  <c r="AN89" i="5"/>
  <c r="AL89" i="5"/>
  <c r="AI89" i="5"/>
  <c r="AG89" i="5"/>
  <c r="AD89" i="5"/>
  <c r="AJ89" i="5" s="1"/>
  <c r="AA89" i="5"/>
  <c r="Z89" i="5"/>
  <c r="Q89" i="5"/>
  <c r="N89" i="5"/>
  <c r="P89" i="5" s="1"/>
  <c r="J89" i="5"/>
  <c r="E89" i="5"/>
  <c r="F89" i="5" s="1"/>
  <c r="AN88" i="5"/>
  <c r="AL88" i="5"/>
  <c r="AI88" i="5"/>
  <c r="AG88" i="5"/>
  <c r="AD88" i="5"/>
  <c r="AJ88" i="5" s="1"/>
  <c r="AA88" i="5"/>
  <c r="Z88" i="5"/>
  <c r="O88" i="5"/>
  <c r="Q88" i="5" s="1"/>
  <c r="I88" i="5"/>
  <c r="AR87" i="5"/>
  <c r="AR88" i="5" s="1"/>
  <c r="AS88" i="5" s="1"/>
  <c r="AN87" i="5"/>
  <c r="AL87" i="5"/>
  <c r="AI87" i="5"/>
  <c r="AG87" i="5"/>
  <c r="AJ87" i="5" s="1"/>
  <c r="AD87" i="5"/>
  <c r="AA87" i="5"/>
  <c r="Z87" i="5"/>
  <c r="Q87" i="5"/>
  <c r="O87" i="5"/>
  <c r="J87" i="5"/>
  <c r="F87" i="5"/>
  <c r="E87" i="5"/>
  <c r="AX86" i="5"/>
  <c r="AS86" i="5"/>
  <c r="AN86" i="5"/>
  <c r="AL86" i="5"/>
  <c r="AJ86" i="5"/>
  <c r="AI86" i="5"/>
  <c r="AG86" i="5"/>
  <c r="AD86" i="5"/>
  <c r="AA86" i="5"/>
  <c r="Z86" i="5"/>
  <c r="Q86" i="5"/>
  <c r="N86" i="5"/>
  <c r="P86" i="5" s="1"/>
  <c r="J86" i="5"/>
  <c r="F86" i="5"/>
  <c r="E86" i="5"/>
  <c r="AR85" i="5"/>
  <c r="AS85" i="5" s="1"/>
  <c r="AN85" i="5"/>
  <c r="AL85" i="5"/>
  <c r="AJ85" i="5"/>
  <c r="AI85" i="5"/>
  <c r="AG85" i="5"/>
  <c r="AD85" i="5"/>
  <c r="AA85" i="5"/>
  <c r="Z85" i="5"/>
  <c r="O85" i="5"/>
  <c r="Q85" i="5" s="1"/>
  <c r="N85" i="5"/>
  <c r="P85" i="5" s="1"/>
  <c r="J85" i="5"/>
  <c r="I85" i="5"/>
  <c r="E85" i="5"/>
  <c r="F85" i="5" s="1"/>
  <c r="AS84" i="5"/>
  <c r="AR84" i="5"/>
  <c r="AL84" i="5"/>
  <c r="AI84" i="5"/>
  <c r="AG84" i="5"/>
  <c r="AJ84" i="5" s="1"/>
  <c r="AD84" i="5"/>
  <c r="AA84" i="5"/>
  <c r="Z84" i="5"/>
  <c r="Q84" i="5"/>
  <c r="O84" i="5"/>
  <c r="J84" i="5"/>
  <c r="F84" i="5"/>
  <c r="E84" i="5"/>
  <c r="AX83" i="5"/>
  <c r="AS83" i="5"/>
  <c r="AN83" i="5"/>
  <c r="AN41" i="5" s="1"/>
  <c r="AL83" i="5"/>
  <c r="AI83" i="5"/>
  <c r="AG83" i="5"/>
  <c r="AJ83" i="5" s="1"/>
  <c r="AD83" i="5"/>
  <c r="AA83" i="5"/>
  <c r="Z83" i="5"/>
  <c r="Q83" i="5"/>
  <c r="P83" i="5"/>
  <c r="N83" i="5"/>
  <c r="N84" i="5" s="1"/>
  <c r="P84" i="5" s="1"/>
  <c r="J83" i="5"/>
  <c r="F83" i="5"/>
  <c r="E83" i="5"/>
  <c r="AR82" i="5"/>
  <c r="AS82" i="5" s="1"/>
  <c r="AN82" i="5"/>
  <c r="AN43" i="5" s="1"/>
  <c r="AL82" i="5"/>
  <c r="AI82" i="5"/>
  <c r="AG82" i="5"/>
  <c r="AJ82" i="5" s="1"/>
  <c r="AD82" i="5"/>
  <c r="AA82" i="5"/>
  <c r="Z82" i="5"/>
  <c r="Q82" i="5"/>
  <c r="J82" i="5"/>
  <c r="I82" i="5"/>
  <c r="E82" i="5"/>
  <c r="F82" i="5" s="1"/>
  <c r="AS81" i="5"/>
  <c r="AR81" i="5"/>
  <c r="AL81" i="5"/>
  <c r="AI81" i="5"/>
  <c r="AG81" i="5"/>
  <c r="AD81" i="5"/>
  <c r="AJ81" i="5" s="1"/>
  <c r="AA81" i="5"/>
  <c r="Z81" i="5"/>
  <c r="O81" i="5"/>
  <c r="O82" i="5" s="1"/>
  <c r="J81" i="5"/>
  <c r="E81" i="5"/>
  <c r="F81" i="5" s="1"/>
  <c r="AX80" i="5"/>
  <c r="AS80" i="5"/>
  <c r="AN80" i="5"/>
  <c r="AN81" i="5" s="1"/>
  <c r="AL80" i="5"/>
  <c r="AI80" i="5"/>
  <c r="AG80" i="5"/>
  <c r="AD80" i="5"/>
  <c r="AA80" i="5"/>
  <c r="Z80" i="5"/>
  <c r="Q80" i="5"/>
  <c r="P80" i="5"/>
  <c r="N80" i="5"/>
  <c r="N81" i="5" s="1"/>
  <c r="J80" i="5"/>
  <c r="E80" i="5"/>
  <c r="F80" i="5" s="1"/>
  <c r="AN79" i="5"/>
  <c r="AL79" i="5"/>
  <c r="AI79" i="5"/>
  <c r="AG79" i="5"/>
  <c r="AJ79" i="5" s="1"/>
  <c r="AD79" i="5"/>
  <c r="AA79" i="5"/>
  <c r="Z79" i="5"/>
  <c r="I79" i="5"/>
  <c r="E79" i="5" s="1"/>
  <c r="F79" i="5" s="1"/>
  <c r="AR78" i="5"/>
  <c r="AR79" i="5" s="1"/>
  <c r="AS79" i="5" s="1"/>
  <c r="AN78" i="5"/>
  <c r="AL78" i="5"/>
  <c r="AJ78" i="5"/>
  <c r="AI78" i="5"/>
  <c r="AG78" i="5"/>
  <c r="AD78" i="5"/>
  <c r="AA78" i="5"/>
  <c r="Z78" i="5"/>
  <c r="O78" i="5"/>
  <c r="N78" i="5"/>
  <c r="J78" i="5"/>
  <c r="E78" i="5"/>
  <c r="F78" i="5" s="1"/>
  <c r="AX77" i="5"/>
  <c r="AS77" i="5"/>
  <c r="AN77" i="5"/>
  <c r="AL77" i="5"/>
  <c r="AJ77" i="5"/>
  <c r="AI77" i="5"/>
  <c r="AG77" i="5"/>
  <c r="AD77" i="5"/>
  <c r="AA77" i="5"/>
  <c r="Z77" i="5"/>
  <c r="Q77" i="5"/>
  <c r="P77" i="5"/>
  <c r="N77" i="5"/>
  <c r="J77" i="5"/>
  <c r="E77" i="5"/>
  <c r="F77" i="5" s="1"/>
  <c r="AN76" i="5"/>
  <c r="AL76" i="5"/>
  <c r="AJ76" i="5"/>
  <c r="AI76" i="5"/>
  <c r="AG76" i="5"/>
  <c r="AD76" i="5"/>
  <c r="AA76" i="5"/>
  <c r="Z76" i="5"/>
  <c r="O76" i="5"/>
  <c r="Q76" i="5" s="1"/>
  <c r="I76" i="5"/>
  <c r="J76" i="5" s="1"/>
  <c r="F76" i="5"/>
  <c r="E76" i="5"/>
  <c r="AR75" i="5"/>
  <c r="AN75" i="5"/>
  <c r="AL75" i="5"/>
  <c r="AI75" i="5"/>
  <c r="AG75" i="5"/>
  <c r="AJ75" i="5" s="1"/>
  <c r="AD75" i="5"/>
  <c r="AA75" i="5"/>
  <c r="Z75" i="5"/>
  <c r="Q75" i="5"/>
  <c r="O75" i="5"/>
  <c r="J75" i="5"/>
  <c r="F75" i="5"/>
  <c r="E75" i="5"/>
  <c r="AV74" i="5"/>
  <c r="AS74" i="5"/>
  <c r="AR74" i="5"/>
  <c r="AN74" i="5"/>
  <c r="AL74" i="5"/>
  <c r="AI74" i="5"/>
  <c r="AG74" i="5"/>
  <c r="AD74" i="5"/>
  <c r="AJ74" i="5" s="1"/>
  <c r="AA74" i="5"/>
  <c r="Z74" i="5"/>
  <c r="Q74" i="5"/>
  <c r="N74" i="5"/>
  <c r="J74" i="5"/>
  <c r="E74" i="5"/>
  <c r="F74" i="5" s="1"/>
  <c r="AN73" i="5"/>
  <c r="AL73" i="5"/>
  <c r="AJ73" i="5"/>
  <c r="AI73" i="5"/>
  <c r="AG73" i="5"/>
  <c r="AD73" i="5"/>
  <c r="AA73" i="5"/>
  <c r="Z73" i="5"/>
  <c r="O73" i="5"/>
  <c r="Q73" i="5" s="1"/>
  <c r="I73" i="5"/>
  <c r="AR72" i="5"/>
  <c r="AR73" i="5" s="1"/>
  <c r="AS73" i="5" s="1"/>
  <c r="AN72" i="5"/>
  <c r="AL72" i="5"/>
  <c r="AI72" i="5"/>
  <c r="AG72" i="5"/>
  <c r="AJ72" i="5" s="1"/>
  <c r="AD72" i="5"/>
  <c r="AA72" i="5"/>
  <c r="Z72" i="5"/>
  <c r="Q72" i="5"/>
  <c r="O72" i="5"/>
  <c r="N72" i="5"/>
  <c r="J72" i="5"/>
  <c r="F72" i="5"/>
  <c r="E72" i="5"/>
  <c r="AV71" i="5"/>
  <c r="AS71" i="5"/>
  <c r="AR71" i="5"/>
  <c r="AN71" i="5"/>
  <c r="AL71" i="5"/>
  <c r="AJ71" i="5"/>
  <c r="AI71" i="5"/>
  <c r="AG71" i="5"/>
  <c r="AD71" i="5"/>
  <c r="AA71" i="5"/>
  <c r="Z71" i="5"/>
  <c r="Q71" i="5"/>
  <c r="P71" i="5"/>
  <c r="N71" i="5"/>
  <c r="J71" i="5"/>
  <c r="E71" i="5"/>
  <c r="F71" i="5" s="1"/>
  <c r="AN70" i="5"/>
  <c r="AL70" i="5"/>
  <c r="AJ70" i="5"/>
  <c r="AI70" i="5"/>
  <c r="AG70" i="5"/>
  <c r="AD70" i="5"/>
  <c r="AA70" i="5"/>
  <c r="Z70" i="5"/>
  <c r="O70" i="5"/>
  <c r="Q70" i="5" s="1"/>
  <c r="I70" i="5"/>
  <c r="J70" i="5" s="1"/>
  <c r="F70" i="5"/>
  <c r="E70" i="5"/>
  <c r="AR69" i="5"/>
  <c r="AN69" i="5"/>
  <c r="AL69" i="5"/>
  <c r="AI69" i="5"/>
  <c r="AG69" i="5"/>
  <c r="AJ69" i="5" s="1"/>
  <c r="AD69" i="5"/>
  <c r="AA69" i="5"/>
  <c r="Z69" i="5"/>
  <c r="Q69" i="5"/>
  <c r="O69" i="5"/>
  <c r="J69" i="5"/>
  <c r="F69" i="5"/>
  <c r="E69" i="5"/>
  <c r="AV68" i="5"/>
  <c r="AS68" i="5"/>
  <c r="AR68" i="5"/>
  <c r="AN68" i="5"/>
  <c r="AL68" i="5"/>
  <c r="AJ68" i="5"/>
  <c r="AI68" i="5"/>
  <c r="AG68" i="5"/>
  <c r="AD68" i="5"/>
  <c r="AA68" i="5"/>
  <c r="Z68" i="5"/>
  <c r="Q68" i="5"/>
  <c r="N68" i="5"/>
  <c r="J68" i="5"/>
  <c r="E68" i="5"/>
  <c r="F68" i="5" s="1"/>
  <c r="AS67" i="5"/>
  <c r="AN67" i="5"/>
  <c r="AL67" i="5"/>
  <c r="AI67" i="5"/>
  <c r="AG67" i="5"/>
  <c r="AD67" i="5"/>
  <c r="AJ67" i="5" s="1"/>
  <c r="AA67" i="5"/>
  <c r="Z67" i="5"/>
  <c r="O67" i="5"/>
  <c r="Q67" i="5" s="1"/>
  <c r="I67" i="5"/>
  <c r="AR66" i="5"/>
  <c r="AR67" i="5" s="1"/>
  <c r="AN66" i="5"/>
  <c r="AL66" i="5"/>
  <c r="AI66" i="5"/>
  <c r="AG66" i="5"/>
  <c r="AJ66" i="5" s="1"/>
  <c r="AD66" i="5"/>
  <c r="AA66" i="5"/>
  <c r="Z66" i="5"/>
  <c r="Q66" i="5"/>
  <c r="O66" i="5"/>
  <c r="J66" i="5"/>
  <c r="F66" i="5"/>
  <c r="E66" i="5"/>
  <c r="AV65" i="5"/>
  <c r="AS65" i="5"/>
  <c r="AR65" i="5"/>
  <c r="AN65" i="5"/>
  <c r="AL65" i="5"/>
  <c r="AJ65" i="5"/>
  <c r="AI65" i="5"/>
  <c r="AG65" i="5"/>
  <c r="AD65" i="5"/>
  <c r="AA65" i="5"/>
  <c r="Z65" i="5"/>
  <c r="Q65" i="5"/>
  <c r="N65" i="5"/>
  <c r="N66" i="5" s="1"/>
  <c r="J65" i="5"/>
  <c r="E65" i="5"/>
  <c r="F65" i="5" s="1"/>
  <c r="AN64" i="5"/>
  <c r="AL64" i="5"/>
  <c r="AJ64" i="5"/>
  <c r="AI64" i="5"/>
  <c r="AG64" i="5"/>
  <c r="AD64" i="5"/>
  <c r="AA64" i="5"/>
  <c r="Z64" i="5"/>
  <c r="O64" i="5"/>
  <c r="Q64" i="5" s="1"/>
  <c r="I64" i="5"/>
  <c r="J64" i="5" s="1"/>
  <c r="F64" i="5"/>
  <c r="E64" i="5"/>
  <c r="AR63" i="5"/>
  <c r="AN63" i="5"/>
  <c r="AL63" i="5"/>
  <c r="AI63" i="5"/>
  <c r="AG63" i="5"/>
  <c r="AJ63" i="5" s="1"/>
  <c r="AD63" i="5"/>
  <c r="AA63" i="5"/>
  <c r="Z63" i="5"/>
  <c r="Q63" i="5"/>
  <c r="O63" i="5"/>
  <c r="J63" i="5"/>
  <c r="F63" i="5"/>
  <c r="E63" i="5"/>
  <c r="AV62" i="5"/>
  <c r="AS62" i="5"/>
  <c r="AR62" i="5"/>
  <c r="AN62" i="5"/>
  <c r="AL62" i="5"/>
  <c r="AI62" i="5"/>
  <c r="AG62" i="5"/>
  <c r="AD62" i="5"/>
  <c r="AJ62" i="5" s="1"/>
  <c r="AA62" i="5"/>
  <c r="Z62" i="5"/>
  <c r="Q62" i="5"/>
  <c r="N62" i="5"/>
  <c r="J62" i="5"/>
  <c r="E62" i="5"/>
  <c r="F62" i="5" s="1"/>
  <c r="AN61" i="5"/>
  <c r="AL61" i="5"/>
  <c r="AJ61" i="5"/>
  <c r="AI61" i="5"/>
  <c r="AG61" i="5"/>
  <c r="AD61" i="5"/>
  <c r="AA61" i="5"/>
  <c r="Z61" i="5"/>
  <c r="O61" i="5"/>
  <c r="Q61" i="5" s="1"/>
  <c r="I61" i="5"/>
  <c r="AR60" i="5"/>
  <c r="AR61" i="5" s="1"/>
  <c r="AS61" i="5" s="1"/>
  <c r="AN60" i="5"/>
  <c r="AL60" i="5"/>
  <c r="AI60" i="5"/>
  <c r="AG60" i="5"/>
  <c r="AJ60" i="5" s="1"/>
  <c r="AD60" i="5"/>
  <c r="AA60" i="5"/>
  <c r="Z60" i="5"/>
  <c r="Q60" i="5"/>
  <c r="O60" i="5"/>
  <c r="N60" i="5"/>
  <c r="J60" i="5"/>
  <c r="F60" i="5"/>
  <c r="E60" i="5"/>
  <c r="AV59" i="5"/>
  <c r="AS59" i="5"/>
  <c r="AR59" i="5"/>
  <c r="AN59" i="5"/>
  <c r="AL59" i="5"/>
  <c r="AJ59" i="5"/>
  <c r="AI59" i="5"/>
  <c r="AG59" i="5"/>
  <c r="AD59" i="5"/>
  <c r="AA59" i="5"/>
  <c r="Z59" i="5"/>
  <c r="Q59" i="5"/>
  <c r="P59" i="5"/>
  <c r="N59" i="5"/>
  <c r="J59" i="5"/>
  <c r="E59" i="5"/>
  <c r="F59" i="5" s="1"/>
  <c r="AN58" i="5"/>
  <c r="AL58" i="5"/>
  <c r="AJ58" i="5"/>
  <c r="AI58" i="5"/>
  <c r="AG58" i="5"/>
  <c r="AD58" i="5"/>
  <c r="AA58" i="5"/>
  <c r="Z58" i="5"/>
  <c r="O58" i="5"/>
  <c r="Q58" i="5" s="1"/>
  <c r="I58" i="5"/>
  <c r="J58" i="5" s="1"/>
  <c r="F58" i="5"/>
  <c r="E58" i="5"/>
  <c r="AR57" i="5"/>
  <c r="AN57" i="5"/>
  <c r="AL57" i="5"/>
  <c r="AI57" i="5"/>
  <c r="AG57" i="5"/>
  <c r="AJ57" i="5" s="1"/>
  <c r="AD57" i="5"/>
  <c r="AA57" i="5"/>
  <c r="Z57" i="5"/>
  <c r="Z24" i="5" s="1"/>
  <c r="Q57" i="5"/>
  <c r="O57" i="5"/>
  <c r="J57" i="5"/>
  <c r="F57" i="5"/>
  <c r="E57" i="5"/>
  <c r="AV56" i="5"/>
  <c r="AS56" i="5"/>
  <c r="AR56" i="5"/>
  <c r="AN56" i="5"/>
  <c r="AL56" i="5"/>
  <c r="AJ56" i="5"/>
  <c r="AI56" i="5"/>
  <c r="AG56" i="5"/>
  <c r="AD56" i="5"/>
  <c r="AA56" i="5"/>
  <c r="Z56" i="5"/>
  <c r="Q56" i="5"/>
  <c r="N56" i="5"/>
  <c r="J56" i="5"/>
  <c r="E56" i="5"/>
  <c r="F56" i="5" s="1"/>
  <c r="AS55" i="5"/>
  <c r="AN55" i="5"/>
  <c r="AL55" i="5"/>
  <c r="AI55" i="5"/>
  <c r="AG55" i="5"/>
  <c r="AD55" i="5"/>
  <c r="AJ55" i="5" s="1"/>
  <c r="AA55" i="5"/>
  <c r="Z55" i="5"/>
  <c r="O55" i="5"/>
  <c r="Q55" i="5" s="1"/>
  <c r="I55" i="5"/>
  <c r="AR54" i="5"/>
  <c r="AR55" i="5" s="1"/>
  <c r="AN54" i="5"/>
  <c r="AL54" i="5"/>
  <c r="AI54" i="5"/>
  <c r="AG54" i="5"/>
  <c r="AJ54" i="5" s="1"/>
  <c r="AD54" i="5"/>
  <c r="AA54" i="5"/>
  <c r="Z54" i="5"/>
  <c r="Q54" i="5"/>
  <c r="O54" i="5"/>
  <c r="J54" i="5"/>
  <c r="F54" i="5"/>
  <c r="E54" i="5"/>
  <c r="AV53" i="5"/>
  <c r="AS53" i="5"/>
  <c r="AR53" i="5"/>
  <c r="AN53" i="5"/>
  <c r="AL53" i="5"/>
  <c r="AJ53" i="5"/>
  <c r="AI53" i="5"/>
  <c r="AG53" i="5"/>
  <c r="AD53" i="5"/>
  <c r="AA53" i="5"/>
  <c r="Z53" i="5"/>
  <c r="Q53" i="5"/>
  <c r="N53" i="5"/>
  <c r="P53" i="5" s="1"/>
  <c r="J53" i="5"/>
  <c r="E53" i="5"/>
  <c r="F53" i="5" s="1"/>
  <c r="AN52" i="5"/>
  <c r="AL52" i="5"/>
  <c r="AJ52" i="5"/>
  <c r="AI52" i="5"/>
  <c r="AG52" i="5"/>
  <c r="AD52" i="5"/>
  <c r="AA52" i="5"/>
  <c r="Z52" i="5"/>
  <c r="O52" i="5"/>
  <c r="Q52" i="5" s="1"/>
  <c r="I52" i="5"/>
  <c r="J52" i="5" s="1"/>
  <c r="F52" i="5"/>
  <c r="E52" i="5"/>
  <c r="AR51" i="5"/>
  <c r="AN51" i="5"/>
  <c r="AL51" i="5"/>
  <c r="AI51" i="5"/>
  <c r="AG51" i="5"/>
  <c r="AJ51" i="5" s="1"/>
  <c r="AD51" i="5"/>
  <c r="AA51" i="5"/>
  <c r="Z51" i="5"/>
  <c r="Q51" i="5"/>
  <c r="O51" i="5"/>
  <c r="J51" i="5"/>
  <c r="F51" i="5"/>
  <c r="E51" i="5"/>
  <c r="AV50" i="5"/>
  <c r="AS50" i="5"/>
  <c r="AR50" i="5"/>
  <c r="AN50" i="5"/>
  <c r="AL50" i="5"/>
  <c r="AI50" i="5"/>
  <c r="AG50" i="5"/>
  <c r="AD50" i="5"/>
  <c r="AJ50" i="5" s="1"/>
  <c r="AA50" i="5"/>
  <c r="Z50" i="5"/>
  <c r="Q50" i="5"/>
  <c r="N50" i="5"/>
  <c r="J50" i="5"/>
  <c r="E50" i="5"/>
  <c r="F50" i="5" s="1"/>
  <c r="AN49" i="5"/>
  <c r="AL49" i="5"/>
  <c r="AJ49" i="5"/>
  <c r="AI49" i="5"/>
  <c r="AG49" i="5"/>
  <c r="AD49" i="5"/>
  <c r="AA49" i="5"/>
  <c r="Z49" i="5"/>
  <c r="O49" i="5"/>
  <c r="Q49" i="5" s="1"/>
  <c r="I49" i="5"/>
  <c r="AR48" i="5"/>
  <c r="AR49" i="5" s="1"/>
  <c r="AS49" i="5" s="1"/>
  <c r="AN48" i="5"/>
  <c r="AL48" i="5"/>
  <c r="AI48" i="5"/>
  <c r="AG48" i="5"/>
  <c r="AJ48" i="5" s="1"/>
  <c r="AD48" i="5"/>
  <c r="AA48" i="5"/>
  <c r="Z48" i="5"/>
  <c r="Q48" i="5"/>
  <c r="O48" i="5"/>
  <c r="N48" i="5"/>
  <c r="J48" i="5"/>
  <c r="F48" i="5"/>
  <c r="E48" i="5"/>
  <c r="AV47" i="5"/>
  <c r="AS47" i="5"/>
  <c r="AR47" i="5"/>
  <c r="AN47" i="5"/>
  <c r="AL47" i="5"/>
  <c r="AJ47" i="5"/>
  <c r="AI47" i="5"/>
  <c r="AG47" i="5"/>
  <c r="AD47" i="5"/>
  <c r="AA47" i="5"/>
  <c r="Z47" i="5"/>
  <c r="Q47" i="5"/>
  <c r="P47" i="5"/>
  <c r="N47" i="5"/>
  <c r="J47" i="5"/>
  <c r="E47" i="5"/>
  <c r="F47" i="5" s="1"/>
  <c r="AN46" i="5"/>
  <c r="AL46" i="5"/>
  <c r="AJ46" i="5"/>
  <c r="AI46" i="5"/>
  <c r="AG46" i="5"/>
  <c r="AD46" i="5"/>
  <c r="AA46" i="5"/>
  <c r="Z46" i="5"/>
  <c r="O46" i="5"/>
  <c r="Q46" i="5" s="1"/>
  <c r="I46" i="5"/>
  <c r="J46" i="5" s="1"/>
  <c r="F46" i="5"/>
  <c r="E46" i="5"/>
  <c r="AR45" i="5"/>
  <c r="AN45" i="5"/>
  <c r="AL45" i="5"/>
  <c r="AI45" i="5"/>
  <c r="AG45" i="5"/>
  <c r="AJ45" i="5" s="1"/>
  <c r="AD45" i="5"/>
  <c r="AA45" i="5"/>
  <c r="Z45" i="5"/>
  <c r="Q45" i="5"/>
  <c r="O45" i="5"/>
  <c r="J45" i="5"/>
  <c r="F45" i="5"/>
  <c r="E45" i="5"/>
  <c r="BH44" i="5"/>
  <c r="AV44" i="5"/>
  <c r="AS44" i="5"/>
  <c r="AR44" i="5"/>
  <c r="AN44" i="5"/>
  <c r="AL44" i="5"/>
  <c r="AI44" i="5"/>
  <c r="AG44" i="5"/>
  <c r="AD44" i="5"/>
  <c r="AA44" i="5"/>
  <c r="Z44" i="5"/>
  <c r="Q44" i="5"/>
  <c r="P44" i="5"/>
  <c r="N44" i="5"/>
  <c r="N45" i="5" s="1"/>
  <c r="J44" i="5"/>
  <c r="E44" i="5"/>
  <c r="F44" i="5" s="1"/>
  <c r="AL43" i="5"/>
  <c r="AF43" i="5"/>
  <c r="AF25" i="5" s="1"/>
  <c r="AD43" i="5"/>
  <c r="AC43" i="5"/>
  <c r="AA43" i="5"/>
  <c r="Z43" i="5"/>
  <c r="O43" i="5"/>
  <c r="Q43" i="5" s="1"/>
  <c r="N43" i="5"/>
  <c r="P43" i="5" s="1"/>
  <c r="AO42" i="5"/>
  <c r="AG42" i="5"/>
  <c r="AF42" i="5"/>
  <c r="AC42" i="5"/>
  <c r="AA42" i="5"/>
  <c r="Z42" i="5"/>
  <c r="O42" i="5"/>
  <c r="Q42" i="5" s="1"/>
  <c r="N42" i="5"/>
  <c r="P42" i="5" s="1"/>
  <c r="I42" i="5"/>
  <c r="AR41" i="5"/>
  <c r="AS41" i="5" s="1"/>
  <c r="AF41" i="5"/>
  <c r="AC41" i="5"/>
  <c r="AA41" i="5"/>
  <c r="Z41" i="5"/>
  <c r="S41" i="5"/>
  <c r="Q41" i="5"/>
  <c r="Q23" i="5" s="1"/>
  <c r="O41" i="5"/>
  <c r="N41" i="5"/>
  <c r="P41" i="5" s="1"/>
  <c r="J41" i="5"/>
  <c r="J23" i="5" s="1"/>
  <c r="I41" i="5"/>
  <c r="E41" i="5"/>
  <c r="AL40" i="5"/>
  <c r="AI40" i="5"/>
  <c r="AG40" i="5"/>
  <c r="AJ40" i="5" s="1"/>
  <c r="AD40" i="5"/>
  <c r="AA40" i="5"/>
  <c r="Z40" i="5"/>
  <c r="AS39" i="5"/>
  <c r="AR39" i="5"/>
  <c r="AR40" i="5" s="1"/>
  <c r="AS40" i="5" s="1"/>
  <c r="AL39" i="5"/>
  <c r="AJ39" i="5"/>
  <c r="AI39" i="5"/>
  <c r="AG39" i="5"/>
  <c r="AD39" i="5"/>
  <c r="AA39" i="5"/>
  <c r="Z39" i="5"/>
  <c r="O39" i="5"/>
  <c r="AS38" i="5"/>
  <c r="AL38" i="5"/>
  <c r="AI38" i="5"/>
  <c r="AG38" i="5"/>
  <c r="AD38" i="5"/>
  <c r="AJ38" i="5" s="1"/>
  <c r="AA38" i="5"/>
  <c r="Z38" i="5"/>
  <c r="Q38" i="5"/>
  <c r="N38" i="5"/>
  <c r="AL37" i="5"/>
  <c r="AJ37" i="5"/>
  <c r="AI37" i="5"/>
  <c r="AG37" i="5"/>
  <c r="AD37" i="5"/>
  <c r="AA37" i="5"/>
  <c r="Z37" i="5"/>
  <c r="P37" i="5"/>
  <c r="O37" i="5"/>
  <c r="Q37" i="5" s="1"/>
  <c r="AR36" i="5"/>
  <c r="AS36" i="5" s="1"/>
  <c r="AL36" i="5"/>
  <c r="AI36" i="5"/>
  <c r="AG36" i="5"/>
  <c r="AD36" i="5"/>
  <c r="AA36" i="5"/>
  <c r="Z36" i="5"/>
  <c r="P36" i="5"/>
  <c r="O36" i="5"/>
  <c r="Q36" i="5" s="1"/>
  <c r="N36" i="5"/>
  <c r="N37" i="5" s="1"/>
  <c r="AS35" i="5"/>
  <c r="AL35" i="5"/>
  <c r="AI35" i="5"/>
  <c r="AG35" i="5"/>
  <c r="AD35" i="5"/>
  <c r="AA35" i="5"/>
  <c r="Z35" i="5"/>
  <c r="Q35" i="5"/>
  <c r="P35" i="5"/>
  <c r="N35" i="5"/>
  <c r="AL34" i="5"/>
  <c r="AI34" i="5"/>
  <c r="AG34" i="5"/>
  <c r="AJ34" i="5" s="1"/>
  <c r="AD34" i="5"/>
  <c r="AA34" i="5"/>
  <c r="Z34" i="5"/>
  <c r="O34" i="5"/>
  <c r="Q34" i="5" s="1"/>
  <c r="AS33" i="5"/>
  <c r="AR33" i="5"/>
  <c r="AR34" i="5" s="1"/>
  <c r="AS34" i="5" s="1"/>
  <c r="AL33" i="5"/>
  <c r="AI33" i="5"/>
  <c r="AG33" i="5"/>
  <c r="AJ33" i="5" s="1"/>
  <c r="AD33" i="5"/>
  <c r="AA33" i="5"/>
  <c r="Z33" i="5"/>
  <c r="Q33" i="5"/>
  <c r="O33" i="5"/>
  <c r="N33" i="5"/>
  <c r="P33" i="5" s="1"/>
  <c r="AS32" i="5"/>
  <c r="AL32" i="5"/>
  <c r="AI32" i="5"/>
  <c r="AG32" i="5"/>
  <c r="AJ32" i="5" s="1"/>
  <c r="AD32" i="5"/>
  <c r="AA32" i="5"/>
  <c r="Z32" i="5"/>
  <c r="Q32" i="5"/>
  <c r="P32" i="5"/>
  <c r="N32" i="5"/>
  <c r="AR31" i="5"/>
  <c r="AS31" i="5" s="1"/>
  <c r="AL31" i="5"/>
  <c r="AI31" i="5"/>
  <c r="AG31" i="5"/>
  <c r="AJ31" i="5" s="1"/>
  <c r="AD31" i="5"/>
  <c r="AA31" i="5"/>
  <c r="Z31" i="5"/>
  <c r="AS30" i="5"/>
  <c r="AR30" i="5"/>
  <c r="AL30" i="5"/>
  <c r="AJ30" i="5"/>
  <c r="AI30" i="5"/>
  <c r="AG30" i="5"/>
  <c r="AD30" i="5"/>
  <c r="AA30" i="5"/>
  <c r="Z30" i="5"/>
  <c r="O30" i="5"/>
  <c r="N30" i="5"/>
  <c r="AS29" i="5"/>
  <c r="AL29" i="5"/>
  <c r="AI29" i="5"/>
  <c r="AG29" i="5"/>
  <c r="AJ29" i="5" s="1"/>
  <c r="AD29" i="5"/>
  <c r="AA29" i="5"/>
  <c r="Z29" i="5"/>
  <c r="Q29" i="5"/>
  <c r="N29" i="5"/>
  <c r="P29" i="5" s="1"/>
  <c r="AI28" i="5"/>
  <c r="AG28" i="5"/>
  <c r="AC28" i="5"/>
  <c r="AD28" i="5" s="1"/>
  <c r="AD25" i="5" s="1"/>
  <c r="AA28" i="5"/>
  <c r="AA25" i="5" s="1"/>
  <c r="Z28" i="5"/>
  <c r="Z25" i="5" s="1"/>
  <c r="O28" i="5"/>
  <c r="I28" i="5"/>
  <c r="J28" i="5" s="1"/>
  <c r="F28" i="5"/>
  <c r="E28" i="5"/>
  <c r="AR27" i="5"/>
  <c r="AL27" i="5"/>
  <c r="AI27" i="5"/>
  <c r="AG27" i="5"/>
  <c r="AD27" i="5"/>
  <c r="AA27" i="5"/>
  <c r="AA24" i="5" s="1"/>
  <c r="Z27" i="5"/>
  <c r="Q27" i="5"/>
  <c r="O27" i="5"/>
  <c r="O24" i="5" s="1"/>
  <c r="J27" i="5"/>
  <c r="F27" i="5"/>
  <c r="E27" i="5"/>
  <c r="BH26" i="5"/>
  <c r="AR26" i="5"/>
  <c r="AL26" i="5"/>
  <c r="AI26" i="5"/>
  <c r="AG26" i="5"/>
  <c r="AD26" i="5"/>
  <c r="AA26" i="5"/>
  <c r="Z26" i="5"/>
  <c r="Q26" i="5"/>
  <c r="P26" i="5"/>
  <c r="N26" i="5"/>
  <c r="N27" i="5" s="1"/>
  <c r="J26" i="5"/>
  <c r="F26" i="5"/>
  <c r="E26" i="5"/>
  <c r="BM25" i="5"/>
  <c r="BL25" i="5"/>
  <c r="BK25" i="5"/>
  <c r="BK24" i="5" s="1"/>
  <c r="BJ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O25" i="5"/>
  <c r="AN25" i="5"/>
  <c r="AM25" i="5"/>
  <c r="AC25" i="5"/>
  <c r="AL25" i="5" s="1"/>
  <c r="X25" i="5"/>
  <c r="W25" i="5"/>
  <c r="U25" i="5"/>
  <c r="T25" i="5"/>
  <c r="BM24" i="5"/>
  <c r="BL24" i="5"/>
  <c r="BJ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O24" i="5"/>
  <c r="AM24" i="5"/>
  <c r="AF24" i="5"/>
  <c r="X24" i="5"/>
  <c r="W24" i="5"/>
  <c r="U24" i="5"/>
  <c r="T24" i="5"/>
  <c r="BM23" i="5"/>
  <c r="BL23" i="5"/>
  <c r="BK23" i="5"/>
  <c r="BJ23" i="5"/>
  <c r="BG23" i="5"/>
  <c r="BF23" i="5"/>
  <c r="BF13" i="5" s="1"/>
  <c r="BF9" i="5" s="1"/>
  <c r="BE23" i="5"/>
  <c r="BD23" i="5"/>
  <c r="BC23" i="5"/>
  <c r="BB23" i="5"/>
  <c r="BA23" i="5"/>
  <c r="AZ23" i="5"/>
  <c r="AY23" i="5"/>
  <c r="AX23" i="5"/>
  <c r="AX13" i="5" s="1"/>
  <c r="AW23" i="5"/>
  <c r="AU23" i="5"/>
  <c r="AT23" i="5"/>
  <c r="AO23" i="5"/>
  <c r="AN23" i="5"/>
  <c r="AN13" i="5" s="1"/>
  <c r="AM23" i="5"/>
  <c r="AF23" i="5"/>
  <c r="AC23" i="5"/>
  <c r="AL23" i="5" s="1"/>
  <c r="X23" i="5"/>
  <c r="W23" i="5"/>
  <c r="U23" i="5"/>
  <c r="T23" i="5"/>
  <c r="O23" i="5"/>
  <c r="I23" i="5"/>
  <c r="AR22" i="5"/>
  <c r="AR19" i="5" s="1"/>
  <c r="AL22" i="5"/>
  <c r="AI22" i="5"/>
  <c r="AG22" i="5"/>
  <c r="AD22" i="5"/>
  <c r="AD19" i="5" s="1"/>
  <c r="P22" i="5"/>
  <c r="P19" i="5" s="1"/>
  <c r="O22" i="5"/>
  <c r="J22" i="5"/>
  <c r="E22" i="5"/>
  <c r="AS21" i="5"/>
  <c r="AL21" i="5"/>
  <c r="AJ21" i="5"/>
  <c r="AJ18" i="5" s="1"/>
  <c r="AI21" i="5"/>
  <c r="AI18" i="5" s="1"/>
  <c r="AG21" i="5"/>
  <c r="AD21" i="5"/>
  <c r="P21" i="5"/>
  <c r="P18" i="5" s="1"/>
  <c r="O21" i="5"/>
  <c r="Q21" i="5" s="1"/>
  <c r="Q18" i="5" s="1"/>
  <c r="N21" i="5"/>
  <c r="N22" i="5" s="1"/>
  <c r="J21" i="5"/>
  <c r="J18" i="5" s="1"/>
  <c r="F21" i="5"/>
  <c r="E21" i="5"/>
  <c r="AS20" i="5"/>
  <c r="AL20" i="5"/>
  <c r="AJ20" i="5"/>
  <c r="AI20" i="5"/>
  <c r="AG20" i="5"/>
  <c r="AD20" i="5"/>
  <c r="Q20" i="5"/>
  <c r="Q17" i="5" s="1"/>
  <c r="P20" i="5"/>
  <c r="N20" i="5"/>
  <c r="J20" i="5"/>
  <c r="F20" i="5"/>
  <c r="F17" i="5" s="1"/>
  <c r="E20" i="5"/>
  <c r="E17" i="5" s="1"/>
  <c r="BM19" i="5"/>
  <c r="BL19" i="5"/>
  <c r="BK19" i="5"/>
  <c r="BK15" i="5" s="1"/>
  <c r="BJ19" i="5"/>
  <c r="BH19" i="5"/>
  <c r="BG19" i="5"/>
  <c r="BF19" i="5"/>
  <c r="BE19" i="5"/>
  <c r="BD19" i="5"/>
  <c r="BC19" i="5"/>
  <c r="BB19" i="5"/>
  <c r="BB15" i="5" s="1"/>
  <c r="BA19" i="5"/>
  <c r="AZ19" i="5"/>
  <c r="AY19" i="5"/>
  <c r="AX19" i="5"/>
  <c r="AW19" i="5"/>
  <c r="AV19" i="5"/>
  <c r="AU19" i="5"/>
  <c r="AT19" i="5"/>
  <c r="AO19" i="5"/>
  <c r="AN19" i="5"/>
  <c r="AM19" i="5"/>
  <c r="AI19" i="5"/>
  <c r="AF19" i="5"/>
  <c r="AC19" i="5"/>
  <c r="AL19" i="5" s="1"/>
  <c r="AA19" i="5"/>
  <c r="Z19" i="5"/>
  <c r="X19" i="5"/>
  <c r="W19" i="5"/>
  <c r="V19" i="5"/>
  <c r="U19" i="5"/>
  <c r="T19" i="5"/>
  <c r="N19" i="5"/>
  <c r="J19" i="5"/>
  <c r="I19" i="5"/>
  <c r="BM18" i="5"/>
  <c r="BL18" i="5"/>
  <c r="BK18" i="5"/>
  <c r="BJ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O18" i="5"/>
  <c r="AN18" i="5"/>
  <c r="AM18" i="5"/>
  <c r="AL18" i="5"/>
  <c r="AG18" i="5"/>
  <c r="AF18" i="5"/>
  <c r="AD18" i="5"/>
  <c r="AC18" i="5"/>
  <c r="AA18" i="5"/>
  <c r="Z18" i="5"/>
  <c r="X18" i="5"/>
  <c r="W18" i="5"/>
  <c r="V18" i="5"/>
  <c r="U18" i="5"/>
  <c r="T18" i="5"/>
  <c r="O18" i="5"/>
  <c r="N18" i="5"/>
  <c r="I18" i="5"/>
  <c r="F18" i="5"/>
  <c r="E18" i="5"/>
  <c r="BM17" i="5"/>
  <c r="BL17" i="5"/>
  <c r="BK17" i="5"/>
  <c r="BJ17" i="5"/>
  <c r="BJ13" i="5" s="1"/>
  <c r="BH17" i="5"/>
  <c r="BG17" i="5"/>
  <c r="BF17" i="5"/>
  <c r="BE17" i="5"/>
  <c r="BD17" i="5"/>
  <c r="BC17" i="5"/>
  <c r="BB17" i="5"/>
  <c r="BA17" i="5"/>
  <c r="BA13" i="5" s="1"/>
  <c r="BA9" i="5" s="1"/>
  <c r="AZ17" i="5"/>
  <c r="AZ13" i="5" s="1"/>
  <c r="AZ9" i="5" s="1"/>
  <c r="AY17" i="5"/>
  <c r="AX17" i="5"/>
  <c r="AW17" i="5"/>
  <c r="AV17" i="5"/>
  <c r="AU17" i="5"/>
  <c r="AS17" i="5"/>
  <c r="AR17" i="5"/>
  <c r="AO17" i="5"/>
  <c r="AN17" i="5"/>
  <c r="AM17" i="5"/>
  <c r="AL17" i="5"/>
  <c r="AJ17" i="5"/>
  <c r="AI17" i="5"/>
  <c r="AG17" i="5"/>
  <c r="AF17" i="5"/>
  <c r="AD17" i="5"/>
  <c r="AC17" i="5"/>
  <c r="AB17" i="5"/>
  <c r="AA17" i="5"/>
  <c r="Z17" i="5"/>
  <c r="Y17" i="5"/>
  <c r="X17" i="5"/>
  <c r="W17" i="5"/>
  <c r="V17" i="5"/>
  <c r="U17" i="5"/>
  <c r="T17" i="5"/>
  <c r="S17" i="5"/>
  <c r="P17" i="5"/>
  <c r="O17" i="5"/>
  <c r="N17" i="5"/>
  <c r="J17" i="5"/>
  <c r="J13" i="5" s="1"/>
  <c r="J9" i="5" s="1"/>
  <c r="I17" i="5"/>
  <c r="BM16" i="5"/>
  <c r="BM12" i="5" s="1"/>
  <c r="BL16" i="5"/>
  <c r="BL12" i="5" s="1"/>
  <c r="BK16" i="5"/>
  <c r="BK12" i="5" s="1"/>
  <c r="BJ16" i="5"/>
  <c r="BJ12" i="5" s="1"/>
  <c r="BF16" i="5"/>
  <c r="BE16" i="5"/>
  <c r="BD16" i="5"/>
  <c r="BD12" i="5" s="1"/>
  <c r="BC16" i="5"/>
  <c r="BC12" i="5" s="1"/>
  <c r="BB16" i="5"/>
  <c r="BB12" i="5" s="1"/>
  <c r="BA16" i="5"/>
  <c r="BA12" i="5" s="1"/>
  <c r="AX16" i="5"/>
  <c r="AW16" i="5"/>
  <c r="AV16" i="5"/>
  <c r="AU16" i="5"/>
  <c r="AU12" i="5" s="1"/>
  <c r="AR16" i="5"/>
  <c r="AR12" i="5" s="1"/>
  <c r="AO16" i="5"/>
  <c r="AL16" i="5"/>
  <c r="AD16" i="5"/>
  <c r="AC16" i="5"/>
  <c r="X16" i="5"/>
  <c r="T16" i="5"/>
  <c r="T12" i="5" s="1"/>
  <c r="J16" i="5"/>
  <c r="J12" i="5" s="1"/>
  <c r="I16" i="5"/>
  <c r="I12" i="5" s="1"/>
  <c r="F16" i="5"/>
  <c r="F12" i="5" s="1"/>
  <c r="E16" i="5"/>
  <c r="BM15" i="5"/>
  <c r="BM14" i="5" s="1"/>
  <c r="BJ15" i="5"/>
  <c r="BH15" i="5"/>
  <c r="BA15" i="5"/>
  <c r="AZ15" i="5"/>
  <c r="BJ14" i="5"/>
  <c r="BA14" i="5"/>
  <c r="AZ14" i="5"/>
  <c r="AT14" i="5"/>
  <c r="AT10" i="5" s="1"/>
  <c r="U14" i="5"/>
  <c r="T14" i="5"/>
  <c r="BL13" i="5"/>
  <c r="BG13" i="5"/>
  <c r="BG9" i="5" s="1"/>
  <c r="BC13" i="5"/>
  <c r="BC9" i="5" s="1"/>
  <c r="BB13" i="5"/>
  <c r="BB9" i="5" s="1"/>
  <c r="AU13" i="5"/>
  <c r="BS13" i="5" s="1"/>
  <c r="AO13" i="5"/>
  <c r="AO9" i="5" s="1"/>
  <c r="AM13" i="5"/>
  <c r="I13" i="5"/>
  <c r="I9" i="5" s="1"/>
  <c r="BF12" i="5"/>
  <c r="BE12" i="5"/>
  <c r="AX12" i="5"/>
  <c r="AW12" i="5"/>
  <c r="AV12" i="5"/>
  <c r="AO12" i="5"/>
  <c r="AD12" i="5"/>
  <c r="AC12" i="5"/>
  <c r="AL12" i="5" s="1"/>
  <c r="Z12" i="5"/>
  <c r="X12" i="5"/>
  <c r="E12" i="5"/>
  <c r="BM11" i="5"/>
  <c r="BM10" i="5" s="1"/>
  <c r="BA11" i="5"/>
  <c r="BA10" i="5"/>
  <c r="BL9" i="5"/>
  <c r="AX9" i="5"/>
  <c r="AU9" i="5"/>
  <c r="BS9" i="5" s="1"/>
  <c r="AN9" i="5"/>
  <c r="AM9" i="5"/>
  <c r="AH9" i="5"/>
  <c r="AE9" i="5"/>
  <c r="AL2" i="5"/>
  <c r="N10" i="11" l="1"/>
  <c r="I10" i="11"/>
  <c r="L10" i="11" s="1"/>
  <c r="L11" i="11"/>
  <c r="AC135" i="8"/>
  <c r="AJ124" i="8"/>
  <c r="O55" i="8"/>
  <c r="Q55" i="8" s="1"/>
  <c r="AJ89" i="8"/>
  <c r="AR91" i="8"/>
  <c r="AS91" i="8" s="1"/>
  <c r="P110" i="8"/>
  <c r="J117" i="8"/>
  <c r="J118" i="8" s="1"/>
  <c r="F118" i="8" s="1"/>
  <c r="Q102" i="8"/>
  <c r="Q117" i="8"/>
  <c r="AJ99" i="8"/>
  <c r="AJ36" i="8"/>
  <c r="AI42" i="8"/>
  <c r="AJ42" i="8" s="1"/>
  <c r="AJ72" i="8"/>
  <c r="Z24" i="8"/>
  <c r="AJ44" i="8"/>
  <c r="Q48" i="8"/>
  <c r="AR58" i="8"/>
  <c r="AS58" i="8" s="1"/>
  <c r="AJ80" i="8"/>
  <c r="AS81" i="8"/>
  <c r="AJ83" i="8"/>
  <c r="AS87" i="8"/>
  <c r="AJ98" i="8"/>
  <c r="BB13" i="8"/>
  <c r="BB9" i="8" s="1"/>
  <c r="AL331" i="8"/>
  <c r="W119" i="8"/>
  <c r="X123" i="8"/>
  <c r="AI132" i="8"/>
  <c r="AM135" i="8"/>
  <c r="AA138" i="8"/>
  <c r="O138" i="8"/>
  <c r="AR183" i="8"/>
  <c r="AG184" i="8"/>
  <c r="Q193" i="8"/>
  <c r="O193" i="8" s="1"/>
  <c r="AG207" i="8"/>
  <c r="X208" i="8"/>
  <c r="AA208" i="8" s="1"/>
  <c r="F225" i="8"/>
  <c r="F223" i="8" s="1"/>
  <c r="AR261" i="8"/>
  <c r="AS261" i="8" s="1"/>
  <c r="E381" i="8"/>
  <c r="AG393" i="8"/>
  <c r="X399" i="8"/>
  <c r="AA399" i="8" s="1"/>
  <c r="X476" i="8"/>
  <c r="N27" i="8"/>
  <c r="P27" i="8" s="1"/>
  <c r="AJ59" i="8"/>
  <c r="AJ67" i="8"/>
  <c r="AJ73" i="8"/>
  <c r="AJ76" i="8"/>
  <c r="P77" i="8"/>
  <c r="AJ78" i="8"/>
  <c r="E82" i="8"/>
  <c r="F82" i="8" s="1"/>
  <c r="J97" i="8"/>
  <c r="E100" i="8"/>
  <c r="F100" i="8" s="1"/>
  <c r="Q105" i="8"/>
  <c r="AS105" i="8"/>
  <c r="AI112" i="8"/>
  <c r="F150" i="8"/>
  <c r="F149" i="8" s="1"/>
  <c r="F147" i="8" s="1"/>
  <c r="O155" i="8"/>
  <c r="AG174" i="8"/>
  <c r="P190" i="8"/>
  <c r="N190" i="8" s="1"/>
  <c r="Q213" i="8"/>
  <c r="AM233" i="8"/>
  <c r="AD235" i="8"/>
  <c r="AD246" i="8"/>
  <c r="Z255" i="8"/>
  <c r="X265" i="8"/>
  <c r="X263" i="8" s="1"/>
  <c r="O271" i="8"/>
  <c r="AM275" i="8"/>
  <c r="AJ285" i="8"/>
  <c r="X304" i="8"/>
  <c r="AA304" i="8" s="1"/>
  <c r="E311" i="8"/>
  <c r="E312" i="8" s="1"/>
  <c r="AB331" i="8"/>
  <c r="AI354" i="8"/>
  <c r="O369" i="8"/>
  <c r="F381" i="8"/>
  <c r="AA486" i="8"/>
  <c r="AZ476" i="8"/>
  <c r="BH476" i="8"/>
  <c r="Q474" i="8"/>
  <c r="AS474" i="8"/>
  <c r="Z286" i="8"/>
  <c r="Q318" i="8"/>
  <c r="P318" i="8" s="1"/>
  <c r="N318" i="8" s="1"/>
  <c r="AJ34" i="8"/>
  <c r="AJ37" i="8"/>
  <c r="AJ40" i="8"/>
  <c r="AI41" i="8"/>
  <c r="AJ41" i="8" s="1"/>
  <c r="AI43" i="8"/>
  <c r="AJ50" i="8"/>
  <c r="AJ53" i="8"/>
  <c r="AJ57" i="8"/>
  <c r="AJ62" i="8"/>
  <c r="AJ65" i="8"/>
  <c r="AJ79" i="8"/>
  <c r="P80" i="8"/>
  <c r="P89" i="8"/>
  <c r="AS101" i="8"/>
  <c r="AJ103" i="8"/>
  <c r="Q111" i="8"/>
  <c r="AG131" i="8"/>
  <c r="AG175" i="8"/>
  <c r="J184" i="8"/>
  <c r="AG187" i="8"/>
  <c r="X209" i="8"/>
  <c r="AA209" i="8" s="1"/>
  <c r="O210" i="8"/>
  <c r="X258" i="8"/>
  <c r="AA258" i="8" s="1"/>
  <c r="J311" i="8"/>
  <c r="X321" i="8"/>
  <c r="AA321" i="8" s="1"/>
  <c r="P349" i="8"/>
  <c r="N349" i="8" s="1"/>
  <c r="Q361" i="8"/>
  <c r="O361" i="8" s="1"/>
  <c r="Z378" i="8"/>
  <c r="AR475" i="8"/>
  <c r="Q484" i="8"/>
  <c r="Q490" i="8"/>
  <c r="E474" i="8"/>
  <c r="BB476" i="8"/>
  <c r="BK476" i="8"/>
  <c r="AD476" i="8"/>
  <c r="BS17" i="8"/>
  <c r="BT17" i="8" s="1"/>
  <c r="AJ33" i="8"/>
  <c r="AL42" i="8"/>
  <c r="AJ60" i="8"/>
  <c r="E67" i="8"/>
  <c r="F67" i="8" s="1"/>
  <c r="J119" i="8"/>
  <c r="F127" i="8"/>
  <c r="AG183" i="8"/>
  <c r="AJ183" i="8" s="1"/>
  <c r="Z209" i="8"/>
  <c r="AG222" i="8"/>
  <c r="F237" i="8"/>
  <c r="J266" i="8"/>
  <c r="O272" i="8"/>
  <c r="AM278" i="8"/>
  <c r="AS331" i="8"/>
  <c r="AS354" i="8"/>
  <c r="BH474" i="8"/>
  <c r="BA475" i="8"/>
  <c r="AA490" i="8"/>
  <c r="Q492" i="8"/>
  <c r="S120" i="8"/>
  <c r="AO15" i="8"/>
  <c r="AN43" i="8"/>
  <c r="AJ97" i="8"/>
  <c r="Q114" i="8"/>
  <c r="H119" i="8"/>
  <c r="AX136" i="8"/>
  <c r="AX137" i="8" s="1"/>
  <c r="AX15" i="8" s="1"/>
  <c r="AX14" i="8" s="1"/>
  <c r="BF136" i="8"/>
  <c r="BF137" i="8" s="1"/>
  <c r="Q147" i="8"/>
  <c r="AI171" i="8"/>
  <c r="AR182" i="8"/>
  <c r="AS182" i="8" s="1"/>
  <c r="X186" i="8"/>
  <c r="AA186" i="8" s="1"/>
  <c r="AI213" i="8"/>
  <c r="E226" i="8"/>
  <c r="AJ289" i="8"/>
  <c r="X312" i="8"/>
  <c r="AA312" i="8" s="1"/>
  <c r="Z350" i="8"/>
  <c r="X361" i="8"/>
  <c r="AA361" i="8" s="1"/>
  <c r="O395" i="8"/>
  <c r="AR488" i="8"/>
  <c r="AS488" i="8" s="1"/>
  <c r="AA492" i="8"/>
  <c r="AR19" i="8"/>
  <c r="AR40" i="8"/>
  <c r="AS40" i="8" s="1"/>
  <c r="AD41" i="8"/>
  <c r="AD23" i="8" s="1"/>
  <c r="AJ49" i="8"/>
  <c r="P50" i="8"/>
  <c r="AJ61" i="8"/>
  <c r="P62" i="8"/>
  <c r="AJ71" i="8"/>
  <c r="AD117" i="8"/>
  <c r="AJ117" i="8" s="1"/>
  <c r="N146" i="8"/>
  <c r="AG147" i="8"/>
  <c r="W162" i="8"/>
  <c r="Z162" i="8" s="1"/>
  <c r="X174" i="8"/>
  <c r="AA174" i="8" s="1"/>
  <c r="AR179" i="8"/>
  <c r="AS179" i="8" s="1"/>
  <c r="Z186" i="8"/>
  <c r="AJ221" i="8"/>
  <c r="AJ222" i="8" s="1"/>
  <c r="AR222" i="8"/>
  <c r="AS222" i="8" s="1"/>
  <c r="AS234" i="8"/>
  <c r="AG263" i="8"/>
  <c r="AO135" i="8"/>
  <c r="O40" i="8"/>
  <c r="Q40" i="8" s="1"/>
  <c r="E49" i="8"/>
  <c r="F49" i="8" s="1"/>
  <c r="AJ51" i="8"/>
  <c r="AJ54" i="8"/>
  <c r="AJ56" i="8"/>
  <c r="AJ63" i="8"/>
  <c r="O88" i="8"/>
  <c r="Q88" i="8" s="1"/>
  <c r="AS138" i="8"/>
  <c r="AT157" i="8"/>
  <c r="AT146" i="8" s="1"/>
  <c r="X158" i="8"/>
  <c r="AA158" i="8" s="1"/>
  <c r="Z159" i="8"/>
  <c r="Z161" i="8"/>
  <c r="P165" i="8"/>
  <c r="N165" i="8" s="1"/>
  <c r="Y183" i="8"/>
  <c r="Q196" i="8"/>
  <c r="Y203" i="8"/>
  <c r="X232" i="8"/>
  <c r="AA232" i="8" s="1"/>
  <c r="P248" i="8"/>
  <c r="AJ262" i="8"/>
  <c r="AG272" i="8"/>
  <c r="Q278" i="8"/>
  <c r="Q304" i="8"/>
  <c r="P304" i="8" s="1"/>
  <c r="N304" i="8" s="1"/>
  <c r="AJ484" i="8"/>
  <c r="N49" i="8"/>
  <c r="P49" i="8" s="1"/>
  <c r="P48" i="8"/>
  <c r="W153" i="8"/>
  <c r="Z153" i="8" s="1"/>
  <c r="X152" i="8"/>
  <c r="P175" i="8"/>
  <c r="N177" i="8"/>
  <c r="N175" i="8" s="1"/>
  <c r="P226" i="8"/>
  <c r="O226" i="8"/>
  <c r="Q227" i="8"/>
  <c r="O227" i="8" s="1"/>
  <c r="AD224" i="8"/>
  <c r="AD233" i="8"/>
  <c r="O283" i="8"/>
  <c r="P283" i="8"/>
  <c r="N283" i="8" s="1"/>
  <c r="Q284" i="8"/>
  <c r="E288" i="8"/>
  <c r="F287" i="8"/>
  <c r="F285" i="8" s="1"/>
  <c r="N54" i="8"/>
  <c r="AS93" i="8"/>
  <c r="AR94" i="8"/>
  <c r="AS94" i="8" s="1"/>
  <c r="F117" i="8"/>
  <c r="F119" i="8"/>
  <c r="AG134" i="8"/>
  <c r="AI134" i="8"/>
  <c r="W182" i="8"/>
  <c r="X181" i="8"/>
  <c r="AA181" i="8" s="1"/>
  <c r="AA176" i="8" s="1"/>
  <c r="O215" i="8"/>
  <c r="P215" i="8"/>
  <c r="N215" i="8" s="1"/>
  <c r="AB223" i="8"/>
  <c r="O341" i="8"/>
  <c r="P341" i="8"/>
  <c r="N341" i="8" s="1"/>
  <c r="Z381" i="8"/>
  <c r="X381" i="8"/>
  <c r="AA381" i="8" s="1"/>
  <c r="BF15" i="8"/>
  <c r="AR28" i="8"/>
  <c r="AS28" i="8" s="1"/>
  <c r="AJ30" i="8"/>
  <c r="AS33" i="8"/>
  <c r="AG43" i="8"/>
  <c r="AG25" i="8" s="1"/>
  <c r="P47" i="8"/>
  <c r="Q66" i="8"/>
  <c r="J76" i="8"/>
  <c r="AR79" i="8"/>
  <c r="AS79" i="8" s="1"/>
  <c r="AS78" i="8"/>
  <c r="N93" i="8"/>
  <c r="P92" i="8"/>
  <c r="E94" i="8"/>
  <c r="F94" i="8" s="1"/>
  <c r="AS96" i="8"/>
  <c r="AJ114" i="8"/>
  <c r="AM159" i="8"/>
  <c r="AG159" i="8"/>
  <c r="Z181" i="8"/>
  <c r="Z214" i="8"/>
  <c r="X214" i="8"/>
  <c r="AA214" i="8" s="1"/>
  <c r="Q216" i="8"/>
  <c r="J235" i="8"/>
  <c r="J238" i="8"/>
  <c r="Q258" i="8"/>
  <c r="P257" i="8"/>
  <c r="N257" i="8" s="1"/>
  <c r="O257" i="8"/>
  <c r="O326" i="8"/>
  <c r="P326" i="8"/>
  <c r="N326" i="8" s="1"/>
  <c r="Z347" i="8"/>
  <c r="X347" i="8"/>
  <c r="AA347" i="8" s="1"/>
  <c r="AZ135" i="8"/>
  <c r="BH135" i="8"/>
  <c r="AL493" i="8"/>
  <c r="AC474" i="8"/>
  <c r="AL474" i="8" s="1"/>
  <c r="Z295" i="8"/>
  <c r="X295" i="8"/>
  <c r="AA295" i="8" s="1"/>
  <c r="AT476" i="8"/>
  <c r="AT475" i="8"/>
  <c r="N45" i="8"/>
  <c r="N46" i="8" s="1"/>
  <c r="P46" i="8" s="1"/>
  <c r="AJ39" i="8"/>
  <c r="P68" i="8"/>
  <c r="Q84" i="8"/>
  <c r="Z152" i="8"/>
  <c r="AR230" i="8"/>
  <c r="AS230" i="8" s="1"/>
  <c r="AM230" i="8"/>
  <c r="AG230" i="8"/>
  <c r="Z315" i="8"/>
  <c r="BJ15" i="8"/>
  <c r="BJ14" i="8" s="1"/>
  <c r="E19" i="8"/>
  <c r="BL13" i="8"/>
  <c r="BL9" i="8" s="1"/>
  <c r="Q36" i="8"/>
  <c r="P38" i="8"/>
  <c r="AR41" i="8"/>
  <c r="AS41" i="8" s="1"/>
  <c r="AS45" i="8"/>
  <c r="AJ48" i="8"/>
  <c r="E55" i="8"/>
  <c r="F55" i="8" s="1"/>
  <c r="E61" i="8"/>
  <c r="F61" i="8" s="1"/>
  <c r="AJ66" i="8"/>
  <c r="AJ82" i="8"/>
  <c r="E91" i="8"/>
  <c r="F91" i="8" s="1"/>
  <c r="AJ93" i="8"/>
  <c r="AJ101" i="8"/>
  <c r="AL109" i="8"/>
  <c r="AR119" i="8"/>
  <c r="X138" i="8"/>
  <c r="W146" i="8"/>
  <c r="W176" i="8"/>
  <c r="P183" i="8"/>
  <c r="X187" i="8"/>
  <c r="AA187" i="8" s="1"/>
  <c r="Z187" i="8"/>
  <c r="AK223" i="8"/>
  <c r="AR233" i="8"/>
  <c r="AS233" i="8" s="1"/>
  <c r="AK234" i="8"/>
  <c r="X261" i="8"/>
  <c r="AA261" i="8" s="1"/>
  <c r="AD266" i="8"/>
  <c r="AD263" i="8"/>
  <c r="X284" i="8"/>
  <c r="AA284" i="8" s="1"/>
  <c r="AA309" i="8"/>
  <c r="BB475" i="8"/>
  <c r="E17" i="8"/>
  <c r="AA25" i="8"/>
  <c r="AJ64" i="8"/>
  <c r="AJ123" i="8"/>
  <c r="AR121" i="8"/>
  <c r="AD147" i="8"/>
  <c r="O198" i="8"/>
  <c r="P198" i="8"/>
  <c r="N198" i="8" s="1"/>
  <c r="Z202" i="8"/>
  <c r="X202" i="8"/>
  <c r="AA202" i="8" s="1"/>
  <c r="AG357" i="8"/>
  <c r="AG355" i="8" s="1"/>
  <c r="AF358" i="8"/>
  <c r="Q21" i="8"/>
  <c r="Q18" i="8" s="1"/>
  <c r="I23" i="8"/>
  <c r="Z25" i="8"/>
  <c r="Q30" i="8"/>
  <c r="AF120" i="8"/>
  <c r="O127" i="8"/>
  <c r="X119" i="8"/>
  <c r="AU136" i="8"/>
  <c r="AU137" i="8" s="1"/>
  <c r="AU15" i="8" s="1"/>
  <c r="BC136" i="8"/>
  <c r="BC137" i="8" s="1"/>
  <c r="BC15" i="8" s="1"/>
  <c r="BM136" i="8"/>
  <c r="BM137" i="8" s="1"/>
  <c r="Z140" i="8"/>
  <c r="Z138" i="8" s="1"/>
  <c r="J142" i="8"/>
  <c r="J139" i="8"/>
  <c r="Z157" i="8"/>
  <c r="X167" i="8"/>
  <c r="AA167" i="8" s="1"/>
  <c r="AA168" i="8"/>
  <c r="AR199" i="8"/>
  <c r="AS199" i="8" s="1"/>
  <c r="AM199" i="8"/>
  <c r="AM246" i="8"/>
  <c r="AK285" i="8"/>
  <c r="BV290" i="8"/>
  <c r="Q334" i="8"/>
  <c r="O333" i="8"/>
  <c r="O331" i="8" s="1"/>
  <c r="Q331" i="8"/>
  <c r="AK331" i="8"/>
  <c r="AU475" i="8"/>
  <c r="AU476" i="8"/>
  <c r="BC475" i="8"/>
  <c r="BC476" i="8"/>
  <c r="BL475" i="8"/>
  <c r="BL476" i="8"/>
  <c r="O213" i="8"/>
  <c r="P213" i="8"/>
  <c r="N213" i="8" s="1"/>
  <c r="AN41" i="8"/>
  <c r="AN23" i="8" s="1"/>
  <c r="AN13" i="8" s="1"/>
  <c r="P65" i="8"/>
  <c r="AJ102" i="8"/>
  <c r="AI109" i="8"/>
  <c r="AO13" i="8"/>
  <c r="AO9" i="8" s="1"/>
  <c r="O203" i="8"/>
  <c r="W227" i="8"/>
  <c r="X226" i="8"/>
  <c r="AA226" i="8" s="1"/>
  <c r="Z226" i="8"/>
  <c r="AI244" i="8"/>
  <c r="AJ243" i="8"/>
  <c r="AJ244" i="8" s="1"/>
  <c r="AG249" i="8"/>
  <c r="AM249" i="8"/>
  <c r="AR249" i="8"/>
  <c r="AS249" i="8" s="1"/>
  <c r="P32" i="8"/>
  <c r="AA23" i="8"/>
  <c r="AJ47" i="8"/>
  <c r="AS51" i="8"/>
  <c r="N57" i="8"/>
  <c r="N58" i="8" s="1"/>
  <c r="P58" i="8" s="1"/>
  <c r="AS63" i="8"/>
  <c r="Q72" i="8"/>
  <c r="AJ74" i="8"/>
  <c r="Q99" i="8"/>
  <c r="AJ107" i="8"/>
  <c r="N117" i="8"/>
  <c r="P117" i="8" s="1"/>
  <c r="P116" i="8"/>
  <c r="P159" i="8"/>
  <c r="N159" i="8" s="1"/>
  <c r="O159" i="8"/>
  <c r="Y175" i="8"/>
  <c r="W179" i="8"/>
  <c r="BA136" i="8"/>
  <c r="BA137" i="8" s="1"/>
  <c r="BA15" i="8" s="1"/>
  <c r="BA14" i="8" s="1"/>
  <c r="BK136" i="8"/>
  <c r="BK137" i="8" s="1"/>
  <c r="F186" i="8"/>
  <c r="AG199" i="8"/>
  <c r="X210" i="8"/>
  <c r="AA210" i="8" s="1"/>
  <c r="Z236" i="8"/>
  <c r="Z234" i="8" s="1"/>
  <c r="X236" i="8"/>
  <c r="W234" i="8"/>
  <c r="Y245" i="8"/>
  <c r="AI266" i="8"/>
  <c r="AI263" i="8"/>
  <c r="AS263" i="8"/>
  <c r="BK475" i="8"/>
  <c r="AB121" i="8"/>
  <c r="AM149" i="8"/>
  <c r="AF147" i="8"/>
  <c r="AM165" i="8"/>
  <c r="AG165" i="8"/>
  <c r="AJ52" i="8"/>
  <c r="Q60" i="8"/>
  <c r="J70" i="8"/>
  <c r="AG42" i="8"/>
  <c r="AG24" i="8" s="1"/>
  <c r="E192" i="8"/>
  <c r="F192" i="8" s="1"/>
  <c r="F193" i="8"/>
  <c r="F496" i="8"/>
  <c r="F494" i="8" s="1"/>
  <c r="E18" i="8"/>
  <c r="AJ21" i="8"/>
  <c r="AJ18" i="8" s="1"/>
  <c r="AD24" i="8"/>
  <c r="AC25" i="8"/>
  <c r="AL25" i="8" s="1"/>
  <c r="AJ35" i="8"/>
  <c r="AS75" i="8"/>
  <c r="P86" i="8"/>
  <c r="N87" i="8"/>
  <c r="J88" i="8"/>
  <c r="AJ90" i="8"/>
  <c r="AZ120" i="8"/>
  <c r="S135" i="8"/>
  <c r="AG138" i="8"/>
  <c r="Q139" i="8"/>
  <c r="O141" i="8"/>
  <c r="Z178" i="8"/>
  <c r="P251" i="8"/>
  <c r="N251" i="8" s="1"/>
  <c r="Q246" i="8"/>
  <c r="Q252" i="8"/>
  <c r="O251" i="8"/>
  <c r="AS251" i="8"/>
  <c r="AR246" i="8"/>
  <c r="AJ265" i="8"/>
  <c r="AJ263" i="8" s="1"/>
  <c r="X266" i="8"/>
  <c r="AA266" i="8" s="1"/>
  <c r="Z266" i="8"/>
  <c r="AR269" i="8"/>
  <c r="AS269" i="8" s="1"/>
  <c r="AG269" i="8"/>
  <c r="X272" i="8"/>
  <c r="AA272" i="8" s="1"/>
  <c r="Z272" i="8"/>
  <c r="X275" i="8"/>
  <c r="AA275" i="8" s="1"/>
  <c r="Z275" i="8"/>
  <c r="Q330" i="8"/>
  <c r="P329" i="8"/>
  <c r="N329" i="8" s="1"/>
  <c r="AN332" i="8"/>
  <c r="AM139" i="8"/>
  <c r="AB183" i="8"/>
  <c r="N183" i="8"/>
  <c r="AK203" i="8"/>
  <c r="O234" i="8"/>
  <c r="F248" i="8"/>
  <c r="E249" i="8"/>
  <c r="O260" i="8"/>
  <c r="Q261" i="8"/>
  <c r="E263" i="8"/>
  <c r="F265" i="8"/>
  <c r="AM266" i="8"/>
  <c r="O285" i="8"/>
  <c r="N308" i="8"/>
  <c r="Q357" i="8"/>
  <c r="Q354" i="8"/>
  <c r="Q135" i="8" s="1"/>
  <c r="P375" i="8"/>
  <c r="N375" i="8" s="1"/>
  <c r="Q376" i="8"/>
  <c r="AR474" i="8"/>
  <c r="E85" i="8"/>
  <c r="F85" i="8" s="1"/>
  <c r="AJ86" i="8"/>
  <c r="AJ116" i="8"/>
  <c r="AY120" i="8"/>
  <c r="BG120" i="8"/>
  <c r="AJ132" i="8"/>
  <c r="AX135" i="8"/>
  <c r="BF135" i="8"/>
  <c r="AK138" i="8"/>
  <c r="Q156" i="8"/>
  <c r="P195" i="8"/>
  <c r="N195" i="8" s="1"/>
  <c r="AK183" i="8"/>
  <c r="J206" i="8"/>
  <c r="I207" i="8"/>
  <c r="AT211" i="8"/>
  <c r="AT203" i="8" s="1"/>
  <c r="AT135" i="8" s="1"/>
  <c r="AT13" i="8" s="1"/>
  <c r="AT9" i="8" s="1"/>
  <c r="AR224" i="8"/>
  <c r="E227" i="8"/>
  <c r="AS223" i="8"/>
  <c r="AS246" i="8"/>
  <c r="AR284" i="8"/>
  <c r="AS284" i="8" s="1"/>
  <c r="AG284" i="8"/>
  <c r="Z285" i="8"/>
  <c r="O306" i="8"/>
  <c r="Z318" i="8"/>
  <c r="X318" i="8"/>
  <c r="AA318" i="8" s="1"/>
  <c r="AN309" i="8"/>
  <c r="AJ331" i="8"/>
  <c r="Q344" i="8"/>
  <c r="P343" i="8"/>
  <c r="N343" i="8" s="1"/>
  <c r="Q380" i="8"/>
  <c r="O380" i="8" s="1"/>
  <c r="Q377" i="8"/>
  <c r="O379" i="8"/>
  <c r="X474" i="8"/>
  <c r="Z475" i="8"/>
  <c r="Z476" i="8"/>
  <c r="AI475" i="8"/>
  <c r="AI476" i="8"/>
  <c r="AJ112" i="8"/>
  <c r="AS175" i="8"/>
  <c r="P189" i="8"/>
  <c r="N189" i="8" s="1"/>
  <c r="Z225" i="8"/>
  <c r="W223" i="8"/>
  <c r="X225" i="8"/>
  <c r="AA225" i="8" s="1"/>
  <c r="Z228" i="8"/>
  <c r="X228" i="8"/>
  <c r="AA228" i="8" s="1"/>
  <c r="O229" i="8"/>
  <c r="P229" i="8"/>
  <c r="N229" i="8" s="1"/>
  <c r="Q235" i="8"/>
  <c r="E246" i="8"/>
  <c r="P268" i="8"/>
  <c r="N268" i="8" s="1"/>
  <c r="Q269" i="8"/>
  <c r="O269" i="8" s="1"/>
  <c r="Z270" i="8"/>
  <c r="W262" i="8"/>
  <c r="X270" i="8"/>
  <c r="AA270" i="8" s="1"/>
  <c r="AN286" i="8"/>
  <c r="X298" i="8"/>
  <c r="AA298" i="8" s="1"/>
  <c r="Z298" i="8"/>
  <c r="Q307" i="8"/>
  <c r="O320" i="8"/>
  <c r="Z331" i="8"/>
  <c r="N486" i="8"/>
  <c r="O486" i="8" s="1"/>
  <c r="Q486" i="8"/>
  <c r="AB175" i="8"/>
  <c r="AS183" i="8"/>
  <c r="AI203" i="8"/>
  <c r="P209" i="8"/>
  <c r="N209" i="8" s="1"/>
  <c r="O209" i="8"/>
  <c r="Z241" i="8"/>
  <c r="X241" i="8"/>
  <c r="AA241" i="8" s="1"/>
  <c r="AK245" i="8"/>
  <c r="AA248" i="8"/>
  <c r="X246" i="8"/>
  <c r="E332" i="8"/>
  <c r="F334" i="8"/>
  <c r="AR332" i="8"/>
  <c r="AS337" i="8"/>
  <c r="P331" i="8"/>
  <c r="AJ84" i="8"/>
  <c r="AJ105" i="8"/>
  <c r="AA24" i="8"/>
  <c r="AT120" i="8"/>
  <c r="BB120" i="8"/>
  <c r="BK120" i="8"/>
  <c r="AJ133" i="8"/>
  <c r="BK135" i="8"/>
  <c r="BK13" i="8" s="1"/>
  <c r="BK9" i="8" s="1"/>
  <c r="Y146" i="8"/>
  <c r="X151" i="8"/>
  <c r="AA151" i="8" s="1"/>
  <c r="AA146" i="8" s="1"/>
  <c r="AK146" i="8"/>
  <c r="AG146" i="8"/>
  <c r="F177" i="8"/>
  <c r="F175" i="8" s="1"/>
  <c r="AG179" i="8"/>
  <c r="AD184" i="8"/>
  <c r="AS192" i="8"/>
  <c r="AS184" i="8" s="1"/>
  <c r="X195" i="8"/>
  <c r="AA195" i="8" s="1"/>
  <c r="Q204" i="8"/>
  <c r="Q207" i="8"/>
  <c r="P206" i="8"/>
  <c r="N206" i="8" s="1"/>
  <c r="AM204" i="8"/>
  <c r="P234" i="8"/>
  <c r="O249" i="8"/>
  <c r="AM255" i="8"/>
  <c r="AG255" i="8"/>
  <c r="AG266" i="8"/>
  <c r="X269" i="8"/>
  <c r="AA269" i="8" s="1"/>
  <c r="Q289" i="8"/>
  <c r="P289" i="8" s="1"/>
  <c r="P291" i="8"/>
  <c r="N291" i="8" s="1"/>
  <c r="O291" i="8"/>
  <c r="Z301" i="8"/>
  <c r="Q321" i="8"/>
  <c r="E335" i="8"/>
  <c r="X338" i="8"/>
  <c r="AA338" i="8" s="1"/>
  <c r="Z338" i="8"/>
  <c r="AZ474" i="8"/>
  <c r="U476" i="8"/>
  <c r="AS224" i="8"/>
  <c r="N234" i="8"/>
  <c r="AR235" i="8"/>
  <c r="AR278" i="8"/>
  <c r="AS278" i="8" s="1"/>
  <c r="P285" i="8"/>
  <c r="Z309" i="8"/>
  <c r="BA135" i="8"/>
  <c r="AY136" i="8"/>
  <c r="AY137" i="8" s="1"/>
  <c r="AY15" i="8" s="1"/>
  <c r="AY14" i="8" s="1"/>
  <c r="BG136" i="8"/>
  <c r="BG137" i="8" s="1"/>
  <c r="BG15" i="8" s="1"/>
  <c r="BG14" i="8" s="1"/>
  <c r="AA491" i="8"/>
  <c r="AN474" i="8"/>
  <c r="BF474" i="8"/>
  <c r="AF476" i="8"/>
  <c r="BA476" i="8"/>
  <c r="AA495" i="8"/>
  <c r="AA493" i="8" s="1"/>
  <c r="AD204" i="8"/>
  <c r="AG203" i="8"/>
  <c r="AJ203" i="8" s="1"/>
  <c r="AB203" i="8"/>
  <c r="U135" i="8"/>
  <c r="AU135" i="8"/>
  <c r="BS135" i="8" s="1"/>
  <c r="BC135" i="8"/>
  <c r="BC13" i="8" s="1"/>
  <c r="BC9" i="8" s="1"/>
  <c r="BM135" i="8"/>
  <c r="BM13" i="8" s="1"/>
  <c r="Z235" i="8"/>
  <c r="AG246" i="8"/>
  <c r="AJ308" i="8"/>
  <c r="AK308" i="8"/>
  <c r="I135" i="8"/>
  <c r="I13" i="8" s="1"/>
  <c r="P398" i="8"/>
  <c r="N398" i="8" s="1"/>
  <c r="Z474" i="8"/>
  <c r="AV474" i="8"/>
  <c r="BD474" i="8"/>
  <c r="BM474" i="8"/>
  <c r="P475" i="8"/>
  <c r="AA475" i="8"/>
  <c r="AR486" i="8"/>
  <c r="AS486" i="8" s="1"/>
  <c r="I474" i="8"/>
  <c r="T476" i="8"/>
  <c r="AR355" i="8"/>
  <c r="BE135" i="8"/>
  <c r="Z387" i="8"/>
  <c r="AA474" i="8"/>
  <c r="AM474" i="8"/>
  <c r="AW474" i="8"/>
  <c r="BS474" i="8" s="1"/>
  <c r="BT474" i="8" s="1"/>
  <c r="BE474" i="8"/>
  <c r="Q476" i="8"/>
  <c r="N476" i="8"/>
  <c r="AD207" i="8"/>
  <c r="AZ136" i="8"/>
  <c r="AZ137" i="8" s="1"/>
  <c r="AZ15" i="8" s="1"/>
  <c r="BH136" i="8"/>
  <c r="BH137" i="8" s="1"/>
  <c r="BH15" i="8" s="1"/>
  <c r="AJ223" i="8"/>
  <c r="Z263" i="8"/>
  <c r="AR263" i="8"/>
  <c r="AS262" i="8"/>
  <c r="AL286" i="8"/>
  <c r="AS308" i="8"/>
  <c r="AL332" i="8"/>
  <c r="AA331" i="8"/>
  <c r="AS363" i="8"/>
  <c r="AB377" i="8"/>
  <c r="Q399" i="8"/>
  <c r="W475" i="8"/>
  <c r="AA488" i="8"/>
  <c r="V135" i="8"/>
  <c r="AG399" i="8"/>
  <c r="AV135" i="8"/>
  <c r="BD135" i="8"/>
  <c r="BD13" i="8" s="1"/>
  <c r="BA13" i="8"/>
  <c r="BA9" i="8" s="1"/>
  <c r="J135" i="8"/>
  <c r="J13" i="8" s="1"/>
  <c r="J9" i="8" s="1"/>
  <c r="AW136" i="8"/>
  <c r="AW137" i="8" s="1"/>
  <c r="AW15" i="8" s="1"/>
  <c r="BE136" i="8"/>
  <c r="BE137" i="8" s="1"/>
  <c r="BE15" i="8" s="1"/>
  <c r="BE14" i="8" s="1"/>
  <c r="U136" i="8"/>
  <c r="U137" i="8" s="1"/>
  <c r="U15" i="8" s="1"/>
  <c r="U14" i="8" s="1"/>
  <c r="AT136" i="8"/>
  <c r="BB136" i="8"/>
  <c r="BB137" i="8" s="1"/>
  <c r="BB15" i="8" s="1"/>
  <c r="BB14" i="8" s="1"/>
  <c r="BL136" i="8"/>
  <c r="BL137" i="8" s="1"/>
  <c r="BL15" i="8" s="1"/>
  <c r="X384" i="8"/>
  <c r="AA384" i="8" s="1"/>
  <c r="AN378" i="8"/>
  <c r="AG387" i="8"/>
  <c r="P389" i="8"/>
  <c r="N389" i="8" s="1"/>
  <c r="AR390" i="8"/>
  <c r="AS390" i="8" s="1"/>
  <c r="AN393" i="8"/>
  <c r="BF13" i="8"/>
  <c r="BF9" i="8" s="1"/>
  <c r="X378" i="8"/>
  <c r="Q393" i="8"/>
  <c r="P393" i="8" s="1"/>
  <c r="N393" i="8" s="1"/>
  <c r="AV136" i="8"/>
  <c r="AV137" i="8" s="1"/>
  <c r="BD136" i="8"/>
  <c r="BD137" i="8" s="1"/>
  <c r="BD15" i="8" s="1"/>
  <c r="BD14" i="8" s="1"/>
  <c r="AS377" i="8"/>
  <c r="O377" i="8"/>
  <c r="AK377" i="8"/>
  <c r="AN387" i="8"/>
  <c r="Z390" i="8"/>
  <c r="X393" i="8"/>
  <c r="AA393" i="8" s="1"/>
  <c r="AA378" i="8"/>
  <c r="AW135" i="8"/>
  <c r="AW13" i="8" s="1"/>
  <c r="T135" i="8"/>
  <c r="BG135" i="8"/>
  <c r="BG13" i="8" s="1"/>
  <c r="BG9" i="8" s="1"/>
  <c r="AN135" i="8"/>
  <c r="AY135" i="8"/>
  <c r="AR378" i="8"/>
  <c r="O392" i="8"/>
  <c r="AS383" i="8"/>
  <c r="AS378" i="8" s="1"/>
  <c r="Q396" i="8"/>
  <c r="AR122" i="8"/>
  <c r="AR16" i="8" s="1"/>
  <c r="AR12" i="8" s="1"/>
  <c r="AS131" i="8"/>
  <c r="AS122" i="8" s="1"/>
  <c r="AS16" i="8" s="1"/>
  <c r="AS12" i="8" s="1"/>
  <c r="AM120" i="8"/>
  <c r="AM16" i="8"/>
  <c r="AM12" i="8" s="1"/>
  <c r="P131" i="8"/>
  <c r="P122" i="8" s="1"/>
  <c r="P16" i="8" s="1"/>
  <c r="P12" i="8" s="1"/>
  <c r="Q122" i="8"/>
  <c r="Q16" i="8" s="1"/>
  <c r="Q12" i="8" s="1"/>
  <c r="AK119" i="8"/>
  <c r="BK15" i="8"/>
  <c r="BK14" i="8" s="1"/>
  <c r="Q126" i="8"/>
  <c r="Q119" i="8" s="1"/>
  <c r="X134" i="8"/>
  <c r="X121" i="8" s="1"/>
  <c r="AZ13" i="8"/>
  <c r="AZ9" i="8" s="1"/>
  <c r="BD120" i="8"/>
  <c r="BM15" i="8"/>
  <c r="BM14" i="8" s="1"/>
  <c r="AL121" i="8"/>
  <c r="AX120" i="8"/>
  <c r="BF120" i="8"/>
  <c r="AS129" i="8"/>
  <c r="AS119" i="8" s="1"/>
  <c r="AS130" i="8"/>
  <c r="AD131" i="8"/>
  <c r="AS134" i="8"/>
  <c r="AV15" i="8"/>
  <c r="AV14" i="8" s="1"/>
  <c r="AS121" i="8"/>
  <c r="BE16" i="8"/>
  <c r="BE12" i="8" s="1"/>
  <c r="Z134" i="8"/>
  <c r="Z121" i="8" s="1"/>
  <c r="AW16" i="8"/>
  <c r="AW12" i="8" s="1"/>
  <c r="M120" i="8"/>
  <c r="AM13" i="8"/>
  <c r="AM9" i="8" s="1"/>
  <c r="BE13" i="8"/>
  <c r="BE9" i="8" s="1"/>
  <c r="AU13" i="8"/>
  <c r="BS13" i="8" s="1"/>
  <c r="P119" i="8"/>
  <c r="N129" i="8"/>
  <c r="P130" i="8"/>
  <c r="AI131" i="8"/>
  <c r="AI122" i="8" s="1"/>
  <c r="AI16" i="8" s="1"/>
  <c r="AI12" i="8" s="1"/>
  <c r="P133" i="8"/>
  <c r="AX13" i="8"/>
  <c r="AX9" i="8" s="1"/>
  <c r="AI121" i="8"/>
  <c r="AG266" i="6"/>
  <c r="AM246" i="6"/>
  <c r="AM275" i="6"/>
  <c r="AG246" i="6"/>
  <c r="AG262" i="6"/>
  <c r="AN147" i="6"/>
  <c r="AI184" i="6"/>
  <c r="AJ237" i="6"/>
  <c r="AJ238" i="6" s="1"/>
  <c r="AM235" i="6"/>
  <c r="AR222" i="6"/>
  <c r="AS222" i="6" s="1"/>
  <c r="AH135" i="6"/>
  <c r="AH9" i="6" s="1"/>
  <c r="O167" i="6"/>
  <c r="P201" i="6"/>
  <c r="N201" i="6" s="1"/>
  <c r="AN244" i="6"/>
  <c r="O149" i="6"/>
  <c r="E175" i="6"/>
  <c r="Q202" i="6"/>
  <c r="P202" i="6" s="1"/>
  <c r="N202" i="6" s="1"/>
  <c r="AD204" i="6"/>
  <c r="AK203" i="6"/>
  <c r="AK223" i="6"/>
  <c r="AR244" i="6"/>
  <c r="AS244" i="6" s="1"/>
  <c r="O189" i="6"/>
  <c r="F183" i="6"/>
  <c r="O203" i="6"/>
  <c r="AJ138" i="6"/>
  <c r="AI183" i="6"/>
  <c r="AR199" i="6"/>
  <c r="AS199" i="6" s="1"/>
  <c r="P218" i="6"/>
  <c r="N218" i="6" s="1"/>
  <c r="AK234" i="6"/>
  <c r="E125" i="6"/>
  <c r="AF119" i="6"/>
  <c r="AY119" i="6"/>
  <c r="AN16" i="6"/>
  <c r="AN12" i="6" s="1"/>
  <c r="AV120" i="6"/>
  <c r="BD120" i="6"/>
  <c r="BM120" i="6"/>
  <c r="W120" i="6"/>
  <c r="AW120" i="6"/>
  <c r="BE120" i="6"/>
  <c r="I122" i="6"/>
  <c r="L120" i="6"/>
  <c r="Y120" i="6"/>
  <c r="BF120" i="6"/>
  <c r="BJ13" i="6"/>
  <c r="BJ9" i="6" s="1"/>
  <c r="AR119" i="6"/>
  <c r="BB120" i="6"/>
  <c r="BK120" i="6"/>
  <c r="BJ16" i="6"/>
  <c r="BJ12" i="6" s="1"/>
  <c r="N128" i="6"/>
  <c r="O128" i="6" s="1"/>
  <c r="AR278" i="6"/>
  <c r="AS278" i="6" s="1"/>
  <c r="AM266" i="6"/>
  <c r="O280" i="6"/>
  <c r="AM263" i="6"/>
  <c r="Q281" i="6"/>
  <c r="Q269" i="6"/>
  <c r="P269" i="6" s="1"/>
  <c r="N269" i="6" s="1"/>
  <c r="AB331" i="6"/>
  <c r="I135" i="6"/>
  <c r="Z312" i="6"/>
  <c r="O317" i="6"/>
  <c r="N354" i="6"/>
  <c r="P372" i="6"/>
  <c r="N372" i="6" s="1"/>
  <c r="Q278" i="6"/>
  <c r="BF136" i="6"/>
  <c r="BF137" i="6" s="1"/>
  <c r="BF15" i="6" s="1"/>
  <c r="BB135" i="6"/>
  <c r="BB13" i="6" s="1"/>
  <c r="BB9" i="6" s="1"/>
  <c r="BL135" i="6"/>
  <c r="BL13" i="6" s="1"/>
  <c r="X139" i="6"/>
  <c r="AK138" i="6"/>
  <c r="N138" i="6"/>
  <c r="AM139" i="6"/>
  <c r="P149" i="6"/>
  <c r="N149" i="6" s="1"/>
  <c r="BF135" i="6"/>
  <c r="BF13" i="6" s="1"/>
  <c r="BF9" i="6" s="1"/>
  <c r="Z202" i="6"/>
  <c r="AN135" i="6"/>
  <c r="AI204" i="6"/>
  <c r="Q213" i="6"/>
  <c r="AD249" i="6"/>
  <c r="Q334" i="6"/>
  <c r="Q332" i="6" s="1"/>
  <c r="AI354" i="6"/>
  <c r="AB354" i="6"/>
  <c r="AV135" i="6"/>
  <c r="BD135" i="6"/>
  <c r="BD13" i="6" s="1"/>
  <c r="BD9" i="6" s="1"/>
  <c r="AX136" i="6"/>
  <c r="AX137" i="6" s="1"/>
  <c r="AX15" i="6" s="1"/>
  <c r="AM165" i="6"/>
  <c r="X167" i="6"/>
  <c r="AA167" i="6" s="1"/>
  <c r="AM182" i="6"/>
  <c r="AG216" i="6"/>
  <c r="Z258" i="6"/>
  <c r="O260" i="6"/>
  <c r="J263" i="6"/>
  <c r="X272" i="6"/>
  <c r="AA272" i="6" s="1"/>
  <c r="O274" i="6"/>
  <c r="AG278" i="6"/>
  <c r="Q315" i="6"/>
  <c r="O315" i="6" s="1"/>
  <c r="P343" i="6"/>
  <c r="N343" i="6" s="1"/>
  <c r="P366" i="6"/>
  <c r="N366" i="6" s="1"/>
  <c r="O367" i="6"/>
  <c r="O369" i="6"/>
  <c r="E381" i="6"/>
  <c r="AR165" i="6"/>
  <c r="AS165" i="6" s="1"/>
  <c r="N175" i="6"/>
  <c r="AR182" i="6"/>
  <c r="AS182" i="6" s="1"/>
  <c r="AT191" i="6"/>
  <c r="O209" i="6"/>
  <c r="AB234" i="6"/>
  <c r="AB245" i="6"/>
  <c r="F248" i="6"/>
  <c r="P260" i="6"/>
  <c r="N260" i="6" s="1"/>
  <c r="P268" i="6"/>
  <c r="N268" i="6" s="1"/>
  <c r="P274" i="6"/>
  <c r="N274" i="6" s="1"/>
  <c r="F287" i="6"/>
  <c r="F285" i="6" s="1"/>
  <c r="AA308" i="6"/>
  <c r="X318" i="6"/>
  <c r="AA318" i="6" s="1"/>
  <c r="Q370" i="6"/>
  <c r="P370" i="6" s="1"/>
  <c r="N370" i="6" s="1"/>
  <c r="X376" i="6"/>
  <c r="AA376" i="6" s="1"/>
  <c r="AK308" i="6"/>
  <c r="AG176" i="6"/>
  <c r="AM216" i="6"/>
  <c r="AG224" i="6"/>
  <c r="P240" i="6"/>
  <c r="N240" i="6" s="1"/>
  <c r="AS234" i="6"/>
  <c r="Q308" i="6"/>
  <c r="P320" i="6"/>
  <c r="N320" i="6" s="1"/>
  <c r="AD334" i="6"/>
  <c r="AD335" i="6" s="1"/>
  <c r="X335" i="6"/>
  <c r="AA335" i="6" s="1"/>
  <c r="Z373" i="6"/>
  <c r="E138" i="6"/>
  <c r="AT136" i="6"/>
  <c r="AT137" i="6" s="1"/>
  <c r="BB136" i="6"/>
  <c r="BB137" i="6" s="1"/>
  <c r="BB15" i="6" s="1"/>
  <c r="AG139" i="6"/>
  <c r="AT157" i="6"/>
  <c r="P164" i="6"/>
  <c r="N164" i="6" s="1"/>
  <c r="P175" i="6"/>
  <c r="O195" i="6"/>
  <c r="O210" i="6"/>
  <c r="AG234" i="6"/>
  <c r="O269" i="6"/>
  <c r="O277" i="6"/>
  <c r="Z327" i="6"/>
  <c r="H135" i="6"/>
  <c r="AI145" i="6"/>
  <c r="BK136" i="6"/>
  <c r="BK137" i="6" s="1"/>
  <c r="BK15" i="6" s="1"/>
  <c r="BK14" i="6" s="1"/>
  <c r="P195" i="6"/>
  <c r="N195" i="6" s="1"/>
  <c r="AG223" i="6"/>
  <c r="AI234" i="6"/>
  <c r="Q241" i="6"/>
  <c r="Z234" i="6"/>
  <c r="AJ245" i="6"/>
  <c r="AS285" i="6"/>
  <c r="X324" i="6"/>
  <c r="AA324" i="6" s="1"/>
  <c r="AB308" i="6"/>
  <c r="AO136" i="6"/>
  <c r="AO137" i="6" s="1"/>
  <c r="AO15" i="6" s="1"/>
  <c r="BA136" i="6"/>
  <c r="BA137" i="6" s="1"/>
  <c r="BA15" i="6" s="1"/>
  <c r="BA14" i="6" s="1"/>
  <c r="U135" i="6"/>
  <c r="T135" i="6"/>
  <c r="BG136" i="6"/>
  <c r="BG137" i="6" s="1"/>
  <c r="BG15" i="6" s="1"/>
  <c r="AR387" i="6"/>
  <c r="AS387" i="6" s="1"/>
  <c r="BE135" i="6"/>
  <c r="BE13" i="6" s="1"/>
  <c r="BE9" i="6" s="1"/>
  <c r="AJ334" i="6"/>
  <c r="AJ335" i="6" s="1"/>
  <c r="AL332" i="6"/>
  <c r="BE14" i="10"/>
  <c r="BE11" i="10"/>
  <c r="BE10" i="10" s="1"/>
  <c r="N82" i="10"/>
  <c r="P82" i="10" s="1"/>
  <c r="P81" i="10"/>
  <c r="BH14" i="10"/>
  <c r="BH11" i="10"/>
  <c r="BH10" i="10" s="1"/>
  <c r="AU14" i="10"/>
  <c r="AU11" i="10"/>
  <c r="AU10" i="10" s="1"/>
  <c r="BA14" i="10"/>
  <c r="Q22" i="10"/>
  <c r="Q19" i="10" s="1"/>
  <c r="O19" i="10"/>
  <c r="N41" i="10"/>
  <c r="O42" i="10"/>
  <c r="AR41" i="10"/>
  <c r="AS41" i="10" s="1"/>
  <c r="AS23" i="10" s="1"/>
  <c r="P48" i="10"/>
  <c r="N49" i="10"/>
  <c r="P49" i="10" s="1"/>
  <c r="N57" i="10"/>
  <c r="P56" i="10"/>
  <c r="P80" i="10"/>
  <c r="AJ98" i="10"/>
  <c r="AW11" i="10"/>
  <c r="AW10" i="10" s="1"/>
  <c r="BF11" i="10"/>
  <c r="BF10" i="10" s="1"/>
  <c r="BC14" i="10"/>
  <c r="Z25" i="10"/>
  <c r="AJ31" i="10"/>
  <c r="Q41" i="10"/>
  <c r="Q23" i="10" s="1"/>
  <c r="AS69" i="10"/>
  <c r="AR70" i="10"/>
  <c r="AS70" i="10" s="1"/>
  <c r="Q36" i="10"/>
  <c r="O37" i="10"/>
  <c r="Q37" i="10" s="1"/>
  <c r="O70" i="10"/>
  <c r="Q70" i="10" s="1"/>
  <c r="Q69" i="10"/>
  <c r="Z466" i="10"/>
  <c r="Z465" i="10"/>
  <c r="AL16" i="10"/>
  <c r="AC12" i="10"/>
  <c r="AL12" i="10" s="1"/>
  <c r="BS17" i="10"/>
  <c r="BT17" i="10" s="1"/>
  <c r="AU13" i="10"/>
  <c r="F21" i="10"/>
  <c r="F18" i="10" s="1"/>
  <c r="P30" i="10"/>
  <c r="N31" i="10"/>
  <c r="P31" i="10" s="1"/>
  <c r="AS45" i="10"/>
  <c r="AR42" i="10"/>
  <c r="AR46" i="10"/>
  <c r="AJ46" i="10"/>
  <c r="AG43" i="10"/>
  <c r="P60" i="10"/>
  <c r="N61" i="10"/>
  <c r="P61" i="10" s="1"/>
  <c r="N69" i="10"/>
  <c r="P68" i="10"/>
  <c r="AJ83" i="10"/>
  <c r="P89" i="10"/>
  <c r="N90" i="10"/>
  <c r="O465" i="10"/>
  <c r="O466" i="10"/>
  <c r="BK11" i="10"/>
  <c r="BK10" i="10" s="1"/>
  <c r="AV13" i="10"/>
  <c r="AV9" i="10" s="1"/>
  <c r="AD25" i="10"/>
  <c r="AJ28" i="10"/>
  <c r="O31" i="10"/>
  <c r="Q31" i="10" s="1"/>
  <c r="Q30" i="10"/>
  <c r="AJ34" i="10"/>
  <c r="AD42" i="10"/>
  <c r="AD24" i="10" s="1"/>
  <c r="AL42" i="10"/>
  <c r="AC24" i="10"/>
  <c r="AL24" i="10" s="1"/>
  <c r="AI43" i="10"/>
  <c r="J55" i="10"/>
  <c r="E55" i="10"/>
  <c r="F55" i="10" s="1"/>
  <c r="N97" i="10"/>
  <c r="P97" i="10" s="1"/>
  <c r="P96" i="10"/>
  <c r="AS104" i="10"/>
  <c r="AR105" i="10"/>
  <c r="AS118" i="10"/>
  <c r="Z120" i="10"/>
  <c r="E122" i="10"/>
  <c r="E16" i="10" s="1"/>
  <c r="E12" i="10" s="1"/>
  <c r="F131" i="10"/>
  <c r="F122" i="10" s="1"/>
  <c r="F16" i="10" s="1"/>
  <c r="F12" i="10" s="1"/>
  <c r="Q165" i="10"/>
  <c r="P164" i="10"/>
  <c r="N164" i="10" s="1"/>
  <c r="O164" i="10"/>
  <c r="U15" i="10"/>
  <c r="AG19" i="10"/>
  <c r="N34" i="10"/>
  <c r="P34" i="10" s="1"/>
  <c r="P33" i="10"/>
  <c r="Q39" i="10"/>
  <c r="O40" i="10"/>
  <c r="Q40" i="10" s="1"/>
  <c r="AN43" i="10"/>
  <c r="AN25" i="10" s="1"/>
  <c r="AJ51" i="10"/>
  <c r="Q96" i="10"/>
  <c r="O97" i="10"/>
  <c r="Q97" i="10" s="1"/>
  <c r="P26" i="10"/>
  <c r="N27" i="10"/>
  <c r="N23" i="10"/>
  <c r="AS57" i="10"/>
  <c r="AR58" i="10"/>
  <c r="AS58" i="10" s="1"/>
  <c r="P72" i="10"/>
  <c r="N73" i="10"/>
  <c r="P73" i="10" s="1"/>
  <c r="E119" i="10"/>
  <c r="E13" i="10" s="1"/>
  <c r="E9" i="10" s="1"/>
  <c r="F126" i="10"/>
  <c r="F119" i="10" s="1"/>
  <c r="F13" i="10" s="1"/>
  <c r="F9" i="10" s="1"/>
  <c r="O34" i="10"/>
  <c r="Q34" i="10" s="1"/>
  <c r="Q33" i="10"/>
  <c r="F41" i="10"/>
  <c r="F23" i="10" s="1"/>
  <c r="E23" i="10"/>
  <c r="AI42" i="10"/>
  <c r="AJ42" i="10" s="1"/>
  <c r="AJ24" i="10" s="1"/>
  <c r="O58" i="10"/>
  <c r="Q58" i="10" s="1"/>
  <c r="Q57" i="10"/>
  <c r="J67" i="10"/>
  <c r="E67" i="10"/>
  <c r="F67" i="10" s="1"/>
  <c r="J88" i="10"/>
  <c r="E88" i="10"/>
  <c r="F88" i="10" s="1"/>
  <c r="U120" i="10"/>
  <c r="F22" i="10"/>
  <c r="F19" i="10" s="1"/>
  <c r="E19" i="10"/>
  <c r="J41" i="10"/>
  <c r="J23" i="10" s="1"/>
  <c r="J13" i="10" s="1"/>
  <c r="J9" i="10" s="1"/>
  <c r="Z24" i="10"/>
  <c r="P44" i="10"/>
  <c r="O46" i="10"/>
  <c r="Q46" i="10" s="1"/>
  <c r="Q45" i="10"/>
  <c r="P54" i="10"/>
  <c r="P66" i="10"/>
  <c r="J82" i="10"/>
  <c r="P87" i="10"/>
  <c r="N105" i="10"/>
  <c r="P104" i="10"/>
  <c r="AR108" i="10"/>
  <c r="AS107" i="10"/>
  <c r="N109" i="10"/>
  <c r="P109" i="10" s="1"/>
  <c r="AR112" i="10"/>
  <c r="AS112" i="10" s="1"/>
  <c r="AD120" i="10"/>
  <c r="O133" i="10"/>
  <c r="N132" i="10"/>
  <c r="AJ139" i="10"/>
  <c r="O141" i="10"/>
  <c r="O139" i="10" s="1"/>
  <c r="P141" i="10"/>
  <c r="AT157" i="10"/>
  <c r="AT146" i="10" s="1"/>
  <c r="AT135" i="10" s="1"/>
  <c r="AT13" i="10" s="1"/>
  <c r="AT9" i="10" s="1"/>
  <c r="Z147" i="10"/>
  <c r="N163" i="10"/>
  <c r="N146" i="10" s="1"/>
  <c r="N135" i="10" s="1"/>
  <c r="P146" i="10"/>
  <c r="X123" i="10"/>
  <c r="X119" i="10" s="1"/>
  <c r="W119" i="10"/>
  <c r="AR131" i="10"/>
  <c r="AS130" i="10"/>
  <c r="AM187" i="10"/>
  <c r="AG187" i="10"/>
  <c r="P111" i="10"/>
  <c r="N112" i="10"/>
  <c r="P112" i="10" s="1"/>
  <c r="AI113" i="10"/>
  <c r="BH113" i="10"/>
  <c r="AG113" i="10"/>
  <c r="AJ113" i="10" s="1"/>
  <c r="N118" i="10"/>
  <c r="P118" i="10" s="1"/>
  <c r="P117" i="10"/>
  <c r="AB123" i="10"/>
  <c r="AB119" i="10" s="1"/>
  <c r="BL133" i="10"/>
  <c r="BL121" i="10"/>
  <c r="W199" i="10"/>
  <c r="X198" i="10"/>
  <c r="AA198" i="10" s="1"/>
  <c r="Z198" i="10"/>
  <c r="I42" i="10"/>
  <c r="AN42" i="10"/>
  <c r="AN24" i="10" s="1"/>
  <c r="AI41" i="10"/>
  <c r="AS99" i="10"/>
  <c r="N103" i="10"/>
  <c r="P103" i="10" s="1"/>
  <c r="P102" i="10"/>
  <c r="AF110" i="10"/>
  <c r="AL113" i="10"/>
  <c r="AS114" i="10"/>
  <c r="O118" i="10"/>
  <c r="Q118" i="10" s="1"/>
  <c r="Y119" i="10"/>
  <c r="AY120" i="10"/>
  <c r="BG120" i="10"/>
  <c r="F125" i="10"/>
  <c r="F121" i="10" s="1"/>
  <c r="F120" i="10" s="1"/>
  <c r="E121" i="10"/>
  <c r="E120" i="10" s="1"/>
  <c r="O127" i="10"/>
  <c r="N128" i="10"/>
  <c r="O135" i="10"/>
  <c r="O13" i="10" s="1"/>
  <c r="O9" i="10" s="1"/>
  <c r="Z160" i="10"/>
  <c r="X160" i="10"/>
  <c r="AA160" i="10" s="1"/>
  <c r="F179" i="10"/>
  <c r="F176" i="10"/>
  <c r="AM179" i="10"/>
  <c r="AG179" i="10"/>
  <c r="AR179" i="10"/>
  <c r="AS179" i="10" s="1"/>
  <c r="AG41" i="10"/>
  <c r="AG23" i="10" s="1"/>
  <c r="O52" i="10"/>
  <c r="Q52" i="10" s="1"/>
  <c r="Q51" i="10"/>
  <c r="O64" i="10"/>
  <c r="Q64" i="10" s="1"/>
  <c r="Q63" i="10"/>
  <c r="O76" i="10"/>
  <c r="Q76" i="10" s="1"/>
  <c r="Q75" i="10"/>
  <c r="N85" i="10"/>
  <c r="P85" i="10" s="1"/>
  <c r="P84" i="10"/>
  <c r="E91" i="10"/>
  <c r="F91" i="10" s="1"/>
  <c r="J91" i="10"/>
  <c r="N99" i="10"/>
  <c r="P98" i="10"/>
  <c r="AJ115" i="10"/>
  <c r="BB120" i="10"/>
  <c r="BB16" i="10"/>
  <c r="BB12" i="10" s="1"/>
  <c r="BK120" i="10"/>
  <c r="BK16" i="10"/>
  <c r="BK12" i="10" s="1"/>
  <c r="F139" i="10"/>
  <c r="F142" i="10"/>
  <c r="Q142" i="10"/>
  <c r="AL41" i="10"/>
  <c r="AD41" i="10"/>
  <c r="AD23" i="10" s="1"/>
  <c r="AD13" i="10" s="1"/>
  <c r="AD9" i="10" s="1"/>
  <c r="N51" i="10"/>
  <c r="P50" i="10"/>
  <c r="N63" i="10"/>
  <c r="P62" i="10"/>
  <c r="N75" i="10"/>
  <c r="P74" i="10"/>
  <c r="BT119" i="10"/>
  <c r="Q126" i="10"/>
  <c r="Q119" i="10" s="1"/>
  <c r="P127" i="10"/>
  <c r="Q131" i="10"/>
  <c r="AI134" i="10"/>
  <c r="AI121" i="10" s="1"/>
  <c r="AG134" i="10"/>
  <c r="AF121" i="10"/>
  <c r="AF120" i="10" s="1"/>
  <c r="O183" i="10"/>
  <c r="Z187" i="10"/>
  <c r="X187" i="10"/>
  <c r="AA187" i="10" s="1"/>
  <c r="N39" i="10"/>
  <c r="P38" i="10"/>
  <c r="N46" i="10"/>
  <c r="P46" i="10" s="1"/>
  <c r="P45" i="10"/>
  <c r="AJ44" i="10"/>
  <c r="J49" i="10"/>
  <c r="E49" i="10"/>
  <c r="F49" i="10" s="1"/>
  <c r="J61" i="10"/>
  <c r="E61" i="10"/>
  <c r="F61" i="10" s="1"/>
  <c r="J73" i="10"/>
  <c r="E73" i="10"/>
  <c r="F73" i="10" s="1"/>
  <c r="N79" i="10"/>
  <c r="P79" i="10" s="1"/>
  <c r="P78" i="10"/>
  <c r="AJ109" i="10"/>
  <c r="AS110" i="10"/>
  <c r="U123" i="10"/>
  <c r="Z123" i="10"/>
  <c r="Z119" i="10" s="1"/>
  <c r="T119" i="10"/>
  <c r="T13" i="10" s="1"/>
  <c r="T9" i="10" s="1"/>
  <c r="AC135" i="10"/>
  <c r="AL138" i="10"/>
  <c r="W146" i="10"/>
  <c r="AK146" i="10"/>
  <c r="X158" i="10"/>
  <c r="AA158" i="10" s="1"/>
  <c r="W159" i="10"/>
  <c r="P178" i="10"/>
  <c r="O178" i="10"/>
  <c r="O176" i="10" s="1"/>
  <c r="Q179" i="10"/>
  <c r="F187" i="10"/>
  <c r="E186" i="10"/>
  <c r="P193" i="10"/>
  <c r="N193" i="10" s="1"/>
  <c r="O193" i="10"/>
  <c r="AM204" i="10"/>
  <c r="AR213" i="10"/>
  <c r="AS213" i="10" s="1"/>
  <c r="AR204" i="10"/>
  <c r="AS212" i="10"/>
  <c r="W216" i="10"/>
  <c r="X215" i="10"/>
  <c r="AA215" i="10" s="1"/>
  <c r="Z215" i="10"/>
  <c r="P221" i="10"/>
  <c r="N221" i="10" s="1"/>
  <c r="Q222" i="10"/>
  <c r="O221" i="10"/>
  <c r="N256" i="10"/>
  <c r="N245" i="10" s="1"/>
  <c r="P245" i="10"/>
  <c r="E94" i="10"/>
  <c r="F94" i="10" s="1"/>
  <c r="E100" i="10"/>
  <c r="F100" i="10" s="1"/>
  <c r="M120" i="10"/>
  <c r="N119" i="10"/>
  <c r="AF122" i="10"/>
  <c r="AF16" i="10" s="1"/>
  <c r="AF12" i="10" s="1"/>
  <c r="AG131" i="10"/>
  <c r="X141" i="10"/>
  <c r="W142" i="10"/>
  <c r="Z141" i="10"/>
  <c r="Z139" i="10" s="1"/>
  <c r="BA135" i="10"/>
  <c r="BA13" i="10" s="1"/>
  <c r="BA9" i="10" s="1"/>
  <c r="BK135" i="10"/>
  <c r="BK13" i="10" s="1"/>
  <c r="BK9" i="10" s="1"/>
  <c r="X148" i="10"/>
  <c r="Z158" i="10"/>
  <c r="Q162" i="10"/>
  <c r="AS204" i="10"/>
  <c r="N93" i="10"/>
  <c r="AJ130" i="10"/>
  <c r="Z140" i="10"/>
  <c r="Z138" i="10" s="1"/>
  <c r="W138" i="10"/>
  <c r="X140" i="10"/>
  <c r="AD142" i="10"/>
  <c r="Z148" i="10"/>
  <c r="AR219" i="10"/>
  <c r="AS219" i="10" s="1"/>
  <c r="AN219" i="10"/>
  <c r="AG219" i="10"/>
  <c r="J238" i="10"/>
  <c r="J235" i="10"/>
  <c r="AC118" i="10"/>
  <c r="N124" i="10"/>
  <c r="O124" i="10" s="1"/>
  <c r="J125" i="10"/>
  <c r="J121" i="10" s="1"/>
  <c r="J120" i="10" s="1"/>
  <c r="AJ125" i="10"/>
  <c r="X134" i="10"/>
  <c r="AC136" i="10"/>
  <c r="AM147" i="10"/>
  <c r="AM136" i="10" s="1"/>
  <c r="AM137" i="10" s="1"/>
  <c r="AM15" i="10" s="1"/>
  <c r="X151" i="10"/>
  <c r="AA151" i="10" s="1"/>
  <c r="Z151" i="10"/>
  <c r="AI159" i="10"/>
  <c r="AJ158" i="10"/>
  <c r="AJ159" i="10" s="1"/>
  <c r="AI147" i="10"/>
  <c r="E179" i="10"/>
  <c r="E176" i="10"/>
  <c r="Q292" i="10"/>
  <c r="P291" i="10"/>
  <c r="N291" i="10" s="1"/>
  <c r="O291" i="10"/>
  <c r="AD193" i="10"/>
  <c r="AD184" i="10"/>
  <c r="P203" i="10"/>
  <c r="N208" i="10"/>
  <c r="N237" i="10"/>
  <c r="P235" i="10"/>
  <c r="AJ237" i="10"/>
  <c r="AI238" i="10"/>
  <c r="AI235" i="10"/>
  <c r="Q93" i="10"/>
  <c r="Q99" i="10"/>
  <c r="Q105" i="10"/>
  <c r="N131" i="10"/>
  <c r="N122" i="10" s="1"/>
  <c r="N16" i="10" s="1"/>
  <c r="N12" i="10" s="1"/>
  <c r="V135" i="10"/>
  <c r="F135" i="10"/>
  <c r="AB140" i="10"/>
  <c r="AB138" i="10" s="1"/>
  <c r="AM135" i="10"/>
  <c r="AM13" i="10" s="1"/>
  <c r="AM9" i="10" s="1"/>
  <c r="AB175" i="10"/>
  <c r="AJ176" i="10"/>
  <c r="AG183" i="10"/>
  <c r="AJ183" i="10" s="1"/>
  <c r="Z196" i="10"/>
  <c r="AR202" i="10"/>
  <c r="AS202" i="10" s="1"/>
  <c r="AN202" i="10"/>
  <c r="AG202" i="10"/>
  <c r="X203" i="10"/>
  <c r="AG204" i="10"/>
  <c r="Z233" i="10"/>
  <c r="X233" i="10"/>
  <c r="AA233" i="10" s="1"/>
  <c r="Z152" i="10"/>
  <c r="X152" i="10"/>
  <c r="W153" i="10"/>
  <c r="Z153" i="10" s="1"/>
  <c r="Q147" i="10"/>
  <c r="P155" i="10"/>
  <c r="N155" i="10" s="1"/>
  <c r="Q156" i="10"/>
  <c r="O155" i="10"/>
  <c r="P186" i="10"/>
  <c r="O186" i="10"/>
  <c r="Q184" i="10"/>
  <c r="Q187" i="10"/>
  <c r="W184" i="10"/>
  <c r="Z189" i="10"/>
  <c r="X189" i="10"/>
  <c r="W190" i="10"/>
  <c r="Z190" i="10" s="1"/>
  <c r="N197" i="10"/>
  <c r="N183" i="10" s="1"/>
  <c r="P183" i="10"/>
  <c r="Y203" i="10"/>
  <c r="AB205" i="10"/>
  <c r="AB203" i="10" s="1"/>
  <c r="N246" i="10"/>
  <c r="P265" i="10"/>
  <c r="O265" i="10"/>
  <c r="Q263" i="10"/>
  <c r="Q266" i="10"/>
  <c r="AE135" i="10"/>
  <c r="AE9" i="10" s="1"/>
  <c r="AB146" i="10"/>
  <c r="AD147" i="10"/>
  <c r="W165" i="10"/>
  <c r="X164" i="10"/>
  <c r="AA164" i="10" s="1"/>
  <c r="X167" i="10"/>
  <c r="AA167" i="10" s="1"/>
  <c r="AA168" i="10"/>
  <c r="AN147" i="10"/>
  <c r="AN136" i="10" s="1"/>
  <c r="AN137" i="10" s="1"/>
  <c r="AN15" i="10" s="1"/>
  <c r="Z184" i="10"/>
  <c r="P199" i="10"/>
  <c r="N199" i="10" s="1"/>
  <c r="O199" i="10"/>
  <c r="AR211" i="10"/>
  <c r="E207" i="10"/>
  <c r="F205" i="10"/>
  <c r="F203" i="10" s="1"/>
  <c r="AA203" i="10"/>
  <c r="P216" i="10"/>
  <c r="N216" i="10" s="1"/>
  <c r="O216" i="10"/>
  <c r="E246" i="10"/>
  <c r="F248" i="10"/>
  <c r="E249" i="10"/>
  <c r="Z255" i="10"/>
  <c r="X255" i="10"/>
  <c r="AA255" i="10" s="1"/>
  <c r="N149" i="10"/>
  <c r="N147" i="10" s="1"/>
  <c r="P147" i="10"/>
  <c r="Z157" i="10"/>
  <c r="X157" i="10"/>
  <c r="AA157" i="10" s="1"/>
  <c r="AS178" i="10"/>
  <c r="AS176" i="10" s="1"/>
  <c r="AR176" i="10"/>
  <c r="AR136" i="10" s="1"/>
  <c r="AR137" i="10" s="1"/>
  <c r="Z191" i="10"/>
  <c r="X191" i="10"/>
  <c r="AA191" i="10" s="1"/>
  <c r="AS184" i="10"/>
  <c r="Q196" i="10"/>
  <c r="P195" i="10"/>
  <c r="N195" i="10" s="1"/>
  <c r="O195" i="10"/>
  <c r="AI204" i="10"/>
  <c r="N203" i="10"/>
  <c r="Q204" i="10"/>
  <c r="P209" i="10"/>
  <c r="AJ223" i="10"/>
  <c r="N226" i="10"/>
  <c r="N224" i="10" s="1"/>
  <c r="P224" i="10"/>
  <c r="AR230" i="10"/>
  <c r="AS230" i="10" s="1"/>
  <c r="AM230" i="10"/>
  <c r="AG230" i="10"/>
  <c r="Q241" i="10"/>
  <c r="P240" i="10"/>
  <c r="N240" i="10" s="1"/>
  <c r="O240" i="10"/>
  <c r="O235" i="10" s="1"/>
  <c r="Q235" i="10"/>
  <c r="AR261" i="10"/>
  <c r="AS261" i="10" s="1"/>
  <c r="AM261" i="10"/>
  <c r="AG261" i="10"/>
  <c r="BB136" i="10"/>
  <c r="BB137" i="10" s="1"/>
  <c r="BB15" i="10" s="1"/>
  <c r="AS139" i="10"/>
  <c r="AJ146" i="10"/>
  <c r="AD153" i="10"/>
  <c r="AA178" i="10"/>
  <c r="AB183" i="10"/>
  <c r="W183" i="10"/>
  <c r="Z188" i="10"/>
  <c r="Z183" i="10" s="1"/>
  <c r="X188" i="10"/>
  <c r="Z194" i="10"/>
  <c r="X194" i="10"/>
  <c r="AA194" i="10" s="1"/>
  <c r="P210" i="10"/>
  <c r="N210" i="10" s="1"/>
  <c r="O210" i="10"/>
  <c r="AR238" i="10"/>
  <c r="AS238" i="10" s="1"/>
  <c r="AM238" i="10"/>
  <c r="AG238" i="10"/>
  <c r="AJ246" i="10"/>
  <c r="AJ252" i="10"/>
  <c r="Y245" i="10"/>
  <c r="AB253" i="10"/>
  <c r="W204" i="10"/>
  <c r="Z206" i="10"/>
  <c r="Z204" i="10" s="1"/>
  <c r="W207" i="10"/>
  <c r="X206" i="10"/>
  <c r="AA224" i="10"/>
  <c r="AS224" i="10"/>
  <c r="O230" i="10"/>
  <c r="P230" i="10"/>
  <c r="N230" i="10" s="1"/>
  <c r="AA282" i="10"/>
  <c r="AA262" i="10" s="1"/>
  <c r="X262" i="10"/>
  <c r="P332" i="10"/>
  <c r="N334" i="10"/>
  <c r="N332" i="10" s="1"/>
  <c r="Z225" i="10"/>
  <c r="Z223" i="10" s="1"/>
  <c r="X225" i="10"/>
  <c r="F263" i="10"/>
  <c r="F266" i="10"/>
  <c r="Q278" i="10"/>
  <c r="P277" i="10"/>
  <c r="N277" i="10" s="1"/>
  <c r="O277" i="10"/>
  <c r="X278" i="10"/>
  <c r="AA278" i="10" s="1"/>
  <c r="Z278" i="10"/>
  <c r="AB245" i="10"/>
  <c r="AR258" i="10"/>
  <c r="AS258" i="10" s="1"/>
  <c r="AM258" i="10"/>
  <c r="AG258" i="10"/>
  <c r="AG263" i="10"/>
  <c r="O152" i="10"/>
  <c r="O147" i="10" s="1"/>
  <c r="W156" i="10"/>
  <c r="Z156" i="10" s="1"/>
  <c r="O173" i="10"/>
  <c r="AA177" i="10"/>
  <c r="AA175" i="10" s="1"/>
  <c r="AR183" i="10"/>
  <c r="Z205" i="10"/>
  <c r="Z203" i="10" s="1"/>
  <c r="W210" i="10"/>
  <c r="Z210" i="10" s="1"/>
  <c r="AA212" i="10"/>
  <c r="P233" i="10"/>
  <c r="N233" i="10" s="1"/>
  <c r="O233" i="10"/>
  <c r="Y234" i="10"/>
  <c r="P234" i="10"/>
  <c r="J246" i="10"/>
  <c r="AS245" i="10"/>
  <c r="X245" i="10"/>
  <c r="AJ266" i="10"/>
  <c r="AJ263" i="10"/>
  <c r="AM275" i="10"/>
  <c r="AG275" i="10"/>
  <c r="Z281" i="10"/>
  <c r="X281" i="10"/>
  <c r="AA281" i="10" s="1"/>
  <c r="AL289" i="10"/>
  <c r="AI289" i="10"/>
  <c r="Z309" i="10"/>
  <c r="AI331" i="10"/>
  <c r="AI135" i="10" s="1"/>
  <c r="AJ333" i="10"/>
  <c r="AJ331" i="10" s="1"/>
  <c r="W182" i="10"/>
  <c r="AD204" i="10"/>
  <c r="Z224" i="10"/>
  <c r="F227" i="10"/>
  <c r="AA234" i="10"/>
  <c r="AA245" i="10"/>
  <c r="O251" i="10"/>
  <c r="AR246" i="10"/>
  <c r="W262" i="10"/>
  <c r="Z266" i="10"/>
  <c r="X266" i="10"/>
  <c r="AA266" i="10" s="1"/>
  <c r="P286" i="10"/>
  <c r="X301" i="10"/>
  <c r="AA301" i="10" s="1"/>
  <c r="Z301" i="10"/>
  <c r="N308" i="10"/>
  <c r="P324" i="10"/>
  <c r="N324" i="10" s="1"/>
  <c r="O324" i="10"/>
  <c r="P354" i="10"/>
  <c r="N362" i="10"/>
  <c r="AR227" i="10"/>
  <c r="AS227" i="10" s="1"/>
  <c r="AM227" i="10"/>
  <c r="X238" i="10"/>
  <c r="AA238" i="10" s="1"/>
  <c r="O260" i="10"/>
  <c r="Q261" i="10"/>
  <c r="AA265" i="10"/>
  <c r="AA263" i="10" s="1"/>
  <c r="X263" i="10"/>
  <c r="AR263" i="10"/>
  <c r="AS265" i="10"/>
  <c r="AS263" i="10" s="1"/>
  <c r="AG266" i="10"/>
  <c r="AR266" i="10"/>
  <c r="AS266" i="10" s="1"/>
  <c r="P274" i="10"/>
  <c r="N274" i="10" s="1"/>
  <c r="O274" i="10"/>
  <c r="Q275" i="10"/>
  <c r="AJ356" i="10"/>
  <c r="AJ354" i="10" s="1"/>
  <c r="AI354" i="10"/>
  <c r="P384" i="10"/>
  <c r="N384" i="10" s="1"/>
  <c r="O384" i="10"/>
  <c r="O170" i="10"/>
  <c r="Q171" i="10"/>
  <c r="I176" i="10"/>
  <c r="I136" i="10" s="1"/>
  <c r="I137" i="10" s="1"/>
  <c r="W176" i="10"/>
  <c r="W136" i="10" s="1"/>
  <c r="W137" i="10" s="1"/>
  <c r="W15" i="10" s="1"/>
  <c r="X179" i="10"/>
  <c r="AA179" i="10" s="1"/>
  <c r="AJ179" i="10"/>
  <c r="X181" i="10"/>
  <c r="AA181" i="10" s="1"/>
  <c r="AR184" i="10"/>
  <c r="O190" i="10"/>
  <c r="O198" i="10"/>
  <c r="X202" i="10"/>
  <c r="AA202" i="10" s="1"/>
  <c r="J206" i="10"/>
  <c r="I207" i="10"/>
  <c r="O213" i="10"/>
  <c r="O215" i="10"/>
  <c r="O204" i="10" s="1"/>
  <c r="X219" i="10"/>
  <c r="AA219" i="10" s="1"/>
  <c r="AJ224" i="10"/>
  <c r="AG224" i="10"/>
  <c r="O227" i="10"/>
  <c r="AG227" i="10"/>
  <c r="Q252" i="10"/>
  <c r="P258" i="10"/>
  <c r="N258" i="10" s="1"/>
  <c r="Y262" i="10"/>
  <c r="P268" i="10"/>
  <c r="N268" i="10" s="1"/>
  <c r="AR272" i="10"/>
  <c r="AS272" i="10" s="1"/>
  <c r="AM272" i="10"/>
  <c r="AG272" i="10"/>
  <c r="O350" i="10"/>
  <c r="P350" i="10"/>
  <c r="N350" i="10" s="1"/>
  <c r="N351" i="10"/>
  <c r="N331" i="10" s="1"/>
  <c r="J176" i="10"/>
  <c r="AG184" i="10"/>
  <c r="AJ184" i="10" s="1"/>
  <c r="P198" i="10"/>
  <c r="N198" i="10" s="1"/>
  <c r="P215" i="10"/>
  <c r="N215" i="10" s="1"/>
  <c r="Z235" i="10"/>
  <c r="AS235" i="10"/>
  <c r="O245" i="10"/>
  <c r="W246" i="10"/>
  <c r="Z248" i="10"/>
  <c r="Z246" i="10" s="1"/>
  <c r="AM246" i="10"/>
  <c r="W249" i="10"/>
  <c r="AM266" i="10"/>
  <c r="Z270" i="10"/>
  <c r="Z262" i="10" s="1"/>
  <c r="AA285" i="10"/>
  <c r="X332" i="10"/>
  <c r="N354" i="10"/>
  <c r="F238" i="10"/>
  <c r="AR244" i="10"/>
  <c r="AS244" i="10" s="1"/>
  <c r="AN244" i="10"/>
  <c r="AG244" i="10"/>
  <c r="X246" i="10"/>
  <c r="E263" i="10"/>
  <c r="E266" i="10"/>
  <c r="AG262" i="10"/>
  <c r="P269" i="10"/>
  <c r="N269" i="10" s="1"/>
  <c r="O269" i="10"/>
  <c r="Z298" i="10"/>
  <c r="X298" i="10"/>
  <c r="AA298" i="10" s="1"/>
  <c r="X307" i="10"/>
  <c r="AA307" i="10" s="1"/>
  <c r="Z307" i="10"/>
  <c r="P321" i="10"/>
  <c r="N321" i="10" s="1"/>
  <c r="O321" i="10"/>
  <c r="AM252" i="10"/>
  <c r="P262" i="10"/>
  <c r="AA288" i="10"/>
  <c r="AA286" i="10" s="1"/>
  <c r="X286" i="10"/>
  <c r="Q295" i="10"/>
  <c r="X308" i="10"/>
  <c r="AJ308" i="10"/>
  <c r="AI335" i="10"/>
  <c r="AJ334" i="10"/>
  <c r="AI332" i="10"/>
  <c r="P344" i="10"/>
  <c r="N344" i="10" s="1"/>
  <c r="O344" i="10"/>
  <c r="AL288" i="10"/>
  <c r="AI288" i="10"/>
  <c r="AI286" i="10" s="1"/>
  <c r="P335" i="10"/>
  <c r="N335" i="10" s="1"/>
  <c r="O335" i="10"/>
  <c r="P341" i="10"/>
  <c r="N341" i="10" s="1"/>
  <c r="O341" i="10"/>
  <c r="AS398" i="10"/>
  <c r="AS378" i="10" s="1"/>
  <c r="AR378" i="10"/>
  <c r="O248" i="10"/>
  <c r="O257" i="10"/>
  <c r="O271" i="10"/>
  <c r="Q284" i="10"/>
  <c r="J286" i="10"/>
  <c r="J289" i="10"/>
  <c r="AD288" i="10"/>
  <c r="BV290" i="10"/>
  <c r="AK285" i="10"/>
  <c r="Z286" i="10"/>
  <c r="X292" i="10"/>
  <c r="AA292" i="10" s="1"/>
  <c r="Q311" i="10"/>
  <c r="O310" i="10"/>
  <c r="O308" i="10" s="1"/>
  <c r="P318" i="10"/>
  <c r="N318" i="10" s="1"/>
  <c r="O318" i="10"/>
  <c r="AA332" i="10"/>
  <c r="AS360" i="10"/>
  <c r="AS355" i="10" s="1"/>
  <c r="AR355" i="10"/>
  <c r="P367" i="10"/>
  <c r="N367" i="10" s="1"/>
  <c r="O367" i="10"/>
  <c r="N466" i="10"/>
  <c r="N465" i="10"/>
  <c r="O283" i="10"/>
  <c r="X285" i="10"/>
  <c r="N286" i="10"/>
  <c r="P304" i="10"/>
  <c r="N304" i="10" s="1"/>
  <c r="AA308" i="10"/>
  <c r="AJ312" i="10"/>
  <c r="AJ309" i="10"/>
  <c r="AA333" i="10"/>
  <c r="AA331" i="10" s="1"/>
  <c r="X331" i="10"/>
  <c r="AS331" i="10"/>
  <c r="P353" i="10"/>
  <c r="N353" i="10" s="1"/>
  <c r="O353" i="10"/>
  <c r="F465" i="10"/>
  <c r="F466" i="10"/>
  <c r="AD465" i="10"/>
  <c r="AD466" i="10"/>
  <c r="P294" i="10"/>
  <c r="N294" i="10" s="1"/>
  <c r="P329" i="10"/>
  <c r="N329" i="10" s="1"/>
  <c r="O329" i="10"/>
  <c r="Q330" i="10"/>
  <c r="Z331" i="10"/>
  <c r="X373" i="10"/>
  <c r="AA373" i="10" s="1"/>
  <c r="Z373" i="10"/>
  <c r="I465" i="10"/>
  <c r="P297" i="10"/>
  <c r="N297" i="10" s="1"/>
  <c r="O297" i="10"/>
  <c r="Q298" i="10"/>
  <c r="P307" i="10"/>
  <c r="N307" i="10" s="1"/>
  <c r="O307" i="10"/>
  <c r="Z347" i="10"/>
  <c r="X347" i="10"/>
  <c r="AA347" i="10" s="1"/>
  <c r="AA374" i="10"/>
  <c r="X354" i="10"/>
  <c r="P392" i="10"/>
  <c r="N392" i="10" s="1"/>
  <c r="O392" i="10"/>
  <c r="Q393" i="10"/>
  <c r="U465" i="10"/>
  <c r="AG465" i="10"/>
  <c r="AG466" i="10"/>
  <c r="Q286" i="10"/>
  <c r="P308" i="10"/>
  <c r="AR332" i="10"/>
  <c r="O334" i="10"/>
  <c r="AK354" i="10"/>
  <c r="AK135" i="10" s="1"/>
  <c r="AA357" i="10"/>
  <c r="AA355" i="10" s="1"/>
  <c r="X355" i="10"/>
  <c r="Z377" i="10"/>
  <c r="Z378" i="10"/>
  <c r="Q399" i="10"/>
  <c r="P398" i="10"/>
  <c r="N398" i="10" s="1"/>
  <c r="BS464" i="10"/>
  <c r="AO466" i="10"/>
  <c r="AO11" i="10" s="1"/>
  <c r="AO10" i="10" s="1"/>
  <c r="AL467" i="10"/>
  <c r="AC464" i="10"/>
  <c r="AL464" i="10" s="1"/>
  <c r="AS465" i="10"/>
  <c r="AS466" i="10"/>
  <c r="BA465" i="10"/>
  <c r="BA466" i="10"/>
  <c r="BA11" i="10" s="1"/>
  <c r="BA10" i="10" s="1"/>
  <c r="BJ465" i="10"/>
  <c r="BJ466" i="10"/>
  <c r="BJ11" i="10" s="1"/>
  <c r="BJ10" i="10" s="1"/>
  <c r="E309" i="10"/>
  <c r="Q315" i="10"/>
  <c r="Q338" i="10"/>
  <c r="Q357" i="10"/>
  <c r="O356" i="10"/>
  <c r="O354" i="10" s="1"/>
  <c r="AD358" i="10"/>
  <c r="AD355" i="10"/>
  <c r="Q376" i="10"/>
  <c r="P375" i="10"/>
  <c r="N375" i="10" s="1"/>
  <c r="AJ378" i="10"/>
  <c r="AR387" i="10"/>
  <c r="AS387" i="10" s="1"/>
  <c r="AN387" i="10"/>
  <c r="AG387" i="10"/>
  <c r="O403" i="10"/>
  <c r="O401" i="10" s="1"/>
  <c r="Q401" i="10"/>
  <c r="AA354" i="10"/>
  <c r="AA402" i="10"/>
  <c r="AA400" i="10" s="1"/>
  <c r="X400" i="10"/>
  <c r="N476" i="10"/>
  <c r="O476" i="10" s="1"/>
  <c r="Q476" i="10"/>
  <c r="AR476" i="10"/>
  <c r="AS476" i="10" s="1"/>
  <c r="U483" i="10"/>
  <c r="U464" i="10" s="1"/>
  <c r="AA485" i="10"/>
  <c r="AA483" i="10" s="1"/>
  <c r="AA464" i="10" s="1"/>
  <c r="AA486" i="10"/>
  <c r="AA484" i="10" s="1"/>
  <c r="AA466" i="10" s="1"/>
  <c r="U484" i="10"/>
  <c r="U466" i="10" s="1"/>
  <c r="F311" i="10"/>
  <c r="O314" i="10"/>
  <c r="X315" i="10"/>
  <c r="AA315" i="10" s="1"/>
  <c r="O327" i="10"/>
  <c r="O337" i="10"/>
  <c r="X338" i="10"/>
  <c r="AA338" i="10" s="1"/>
  <c r="Q370" i="10"/>
  <c r="Z355" i="10"/>
  <c r="X376" i="10"/>
  <c r="AA376" i="10" s="1"/>
  <c r="AJ381" i="10"/>
  <c r="BT464" i="10"/>
  <c r="AJ474" i="10"/>
  <c r="F288" i="10"/>
  <c r="X309" i="10"/>
  <c r="O347" i="10"/>
  <c r="AL355" i="10"/>
  <c r="AI357" i="10"/>
  <c r="X378" i="10"/>
  <c r="AA380" i="10"/>
  <c r="AA378" i="10" s="1"/>
  <c r="AN378" i="10"/>
  <c r="X377" i="10"/>
  <c r="AA385" i="10"/>
  <c r="AA377" i="10" s="1"/>
  <c r="P403" i="10"/>
  <c r="Q404" i="10"/>
  <c r="AA465" i="10"/>
  <c r="AL484" i="10"/>
  <c r="AL357" i="10"/>
  <c r="O379" i="10"/>
  <c r="O377" i="10" s="1"/>
  <c r="Q380" i="10"/>
  <c r="Q377" i="10"/>
  <c r="Q135" i="10" s="1"/>
  <c r="AN393" i="10"/>
  <c r="AG393" i="10"/>
  <c r="X401" i="10"/>
  <c r="AA403" i="10"/>
  <c r="AA401" i="10" s="1"/>
  <c r="AN399" i="10"/>
  <c r="AG401" i="10"/>
  <c r="J465" i="10"/>
  <c r="X465" i="10"/>
  <c r="AJ465" i="10"/>
  <c r="AU465" i="10"/>
  <c r="BC465" i="10"/>
  <c r="BL465" i="10"/>
  <c r="AC466" i="10"/>
  <c r="AL466" i="10" s="1"/>
  <c r="AJ486" i="10"/>
  <c r="AJ484" i="10" s="1"/>
  <c r="AJ466" i="10" s="1"/>
  <c r="F378" i="10"/>
  <c r="Q387" i="10"/>
  <c r="E466" i="10"/>
  <c r="T466" i="10"/>
  <c r="T11" i="10" s="1"/>
  <c r="T10" i="10" s="1"/>
  <c r="AF466" i="10"/>
  <c r="X381" i="10"/>
  <c r="AA381" i="10" s="1"/>
  <c r="X387" i="10"/>
  <c r="AA387" i="10" s="1"/>
  <c r="O389" i="10"/>
  <c r="AF403" i="10"/>
  <c r="AC378" i="9"/>
  <c r="AL378" i="9" s="1"/>
  <c r="AL380" i="9"/>
  <c r="AI380" i="9"/>
  <c r="AI377" i="9"/>
  <c r="BL11" i="9"/>
  <c r="BL10" i="9" s="1"/>
  <c r="BL14" i="9"/>
  <c r="AY13" i="9"/>
  <c r="AY9" i="9" s="1"/>
  <c r="AX14" i="9"/>
  <c r="AX11" i="9"/>
  <c r="AX10" i="9" s="1"/>
  <c r="BF11" i="9"/>
  <c r="BF10" i="9" s="1"/>
  <c r="BF14" i="9"/>
  <c r="AJ41" i="9"/>
  <c r="AZ14" i="9"/>
  <c r="BH14" i="9"/>
  <c r="AO11" i="9"/>
  <c r="AO10" i="9" s="1"/>
  <c r="N17" i="9"/>
  <c r="BS17" i="9"/>
  <c r="BT17" i="9" s="1"/>
  <c r="N21" i="9"/>
  <c r="AS26" i="9"/>
  <c r="J42" i="9"/>
  <c r="J24" i="9" s="1"/>
  <c r="I43" i="9"/>
  <c r="E42" i="9"/>
  <c r="I24" i="9"/>
  <c r="E61" i="9"/>
  <c r="F61" i="9" s="1"/>
  <c r="AJ87" i="9"/>
  <c r="N93" i="9"/>
  <c r="AS101" i="9"/>
  <c r="AR102" i="9"/>
  <c r="N118" i="9"/>
  <c r="P118" i="9" s="1"/>
  <c r="P117" i="9"/>
  <c r="AD145" i="9"/>
  <c r="AD139" i="9"/>
  <c r="BM13" i="9"/>
  <c r="BM9" i="9" s="1"/>
  <c r="F22" i="9"/>
  <c r="F19" i="9" s="1"/>
  <c r="E19" i="9"/>
  <c r="AG25" i="9"/>
  <c r="N43" i="9"/>
  <c r="P43" i="9" s="1"/>
  <c r="P42" i="9"/>
  <c r="AG41" i="9"/>
  <c r="AJ44" i="9"/>
  <c r="N69" i="9"/>
  <c r="I120" i="9"/>
  <c r="BS13" i="9"/>
  <c r="BE14" i="9"/>
  <c r="BE11" i="9"/>
  <c r="BE10" i="9" s="1"/>
  <c r="AG18" i="9"/>
  <c r="AJ34" i="9"/>
  <c r="AG43" i="9"/>
  <c r="AJ43" i="9" s="1"/>
  <c r="AJ91" i="9"/>
  <c r="O115" i="9"/>
  <c r="Q115" i="9" s="1"/>
  <c r="Q114" i="9"/>
  <c r="AR119" i="9"/>
  <c r="AS123" i="9"/>
  <c r="AS119" i="9" s="1"/>
  <c r="P153" i="9"/>
  <c r="N153" i="9" s="1"/>
  <c r="Q204" i="9"/>
  <c r="O206" i="9"/>
  <c r="Q207" i="9"/>
  <c r="P206" i="9"/>
  <c r="AS66" i="9"/>
  <c r="AR67" i="9"/>
  <c r="AS67" i="9" s="1"/>
  <c r="AR122" i="9"/>
  <c r="AR16" i="9" s="1"/>
  <c r="AR12" i="9" s="1"/>
  <c r="AS131" i="9"/>
  <c r="AS122" i="9" s="1"/>
  <c r="AS16" i="9" s="1"/>
  <c r="AS12" i="9" s="1"/>
  <c r="AG23" i="9"/>
  <c r="AI24" i="9"/>
  <c r="P28" i="9"/>
  <c r="AI42" i="9"/>
  <c r="AJ42" i="9" s="1"/>
  <c r="P51" i="9"/>
  <c r="E119" i="9"/>
  <c r="F126" i="9"/>
  <c r="AF119" i="9"/>
  <c r="AF13" i="9" s="1"/>
  <c r="AF9" i="9" s="1"/>
  <c r="AI132" i="9"/>
  <c r="AI119" i="9" s="1"/>
  <c r="AG132" i="9"/>
  <c r="AJ132" i="9" s="1"/>
  <c r="AJ147" i="9"/>
  <c r="AJ150" i="9"/>
  <c r="W207" i="9"/>
  <c r="X206" i="9"/>
  <c r="W204" i="9"/>
  <c r="Z206" i="9"/>
  <c r="N115" i="9"/>
  <c r="P115" i="9" s="1"/>
  <c r="P114" i="9"/>
  <c r="AG179" i="9"/>
  <c r="AM179" i="9"/>
  <c r="AR179" i="9"/>
  <c r="AS179" i="9" s="1"/>
  <c r="U14" i="9"/>
  <c r="BD14" i="9"/>
  <c r="AW14" i="9"/>
  <c r="AW11" i="9"/>
  <c r="AW10" i="9" s="1"/>
  <c r="Q28" i="9"/>
  <c r="Q25" i="9" s="1"/>
  <c r="AJ36" i="9"/>
  <c r="AS51" i="9"/>
  <c r="AR52" i="9"/>
  <c r="AS52" i="9" s="1"/>
  <c r="P57" i="9"/>
  <c r="N63" i="9"/>
  <c r="AR97" i="9"/>
  <c r="AS97" i="9" s="1"/>
  <c r="AS96" i="9"/>
  <c r="N111" i="9"/>
  <c r="P110" i="9"/>
  <c r="BS119" i="9"/>
  <c r="AW16" i="9"/>
  <c r="AW12" i="9" s="1"/>
  <c r="AW120" i="9"/>
  <c r="F119" i="9"/>
  <c r="F13" i="9" s="1"/>
  <c r="F9" i="9" s="1"/>
  <c r="W123" i="9"/>
  <c r="Y119" i="9"/>
  <c r="AD121" i="9"/>
  <c r="N146" i="9"/>
  <c r="AV14" i="9"/>
  <c r="P33" i="9"/>
  <c r="N40" i="9"/>
  <c r="P40" i="9" s="1"/>
  <c r="P39" i="9"/>
  <c r="AN42" i="9"/>
  <c r="AN24" i="9" s="1"/>
  <c r="AS50" i="9"/>
  <c r="AR41" i="9"/>
  <c r="AS41" i="9" s="1"/>
  <c r="J55" i="9"/>
  <c r="E55" i="9"/>
  <c r="F55" i="9" s="1"/>
  <c r="E97" i="9"/>
  <c r="F97" i="9" s="1"/>
  <c r="J97" i="9"/>
  <c r="AS118" i="9"/>
  <c r="AY120" i="9"/>
  <c r="AY15" i="9"/>
  <c r="BG15" i="9"/>
  <c r="BG120" i="9"/>
  <c r="AR120" i="9"/>
  <c r="AD135" i="9"/>
  <c r="AD159" i="9"/>
  <c r="AD147" i="9"/>
  <c r="P27" i="9"/>
  <c r="N31" i="9"/>
  <c r="P31" i="9" s="1"/>
  <c r="P30" i="9"/>
  <c r="AR34" i="9"/>
  <c r="AS34" i="9" s="1"/>
  <c r="AS33" i="9"/>
  <c r="O40" i="9"/>
  <c r="Q40" i="9" s="1"/>
  <c r="Q39" i="9"/>
  <c r="AV41" i="9"/>
  <c r="AV23" i="9" s="1"/>
  <c r="AS45" i="9"/>
  <c r="AR42" i="9"/>
  <c r="AR46" i="9"/>
  <c r="AR79" i="9"/>
  <c r="AS79" i="9" s="1"/>
  <c r="AS78" i="9"/>
  <c r="AJ94" i="9"/>
  <c r="AR109" i="9"/>
  <c r="AS109" i="9" s="1"/>
  <c r="AS108" i="9"/>
  <c r="BE120" i="9"/>
  <c r="AG122" i="9"/>
  <c r="AG16" i="9" s="1"/>
  <c r="AG12" i="9" s="1"/>
  <c r="AS195" i="9"/>
  <c r="AS184" i="9" s="1"/>
  <c r="AR184" i="9"/>
  <c r="AJ54" i="9"/>
  <c r="AJ72" i="9"/>
  <c r="O85" i="9"/>
  <c r="Q85" i="9" s="1"/>
  <c r="Q84" i="9"/>
  <c r="AJ108" i="9"/>
  <c r="W120" i="9"/>
  <c r="AY119" i="9"/>
  <c r="W139" i="9"/>
  <c r="X141" i="9"/>
  <c r="W142" i="9"/>
  <c r="AS139" i="9"/>
  <c r="Y146" i="9"/>
  <c r="Y135" i="9" s="1"/>
  <c r="P244" i="9"/>
  <c r="N244" i="9" s="1"/>
  <c r="O244" i="9"/>
  <c r="N247" i="9"/>
  <c r="N245" i="9" s="1"/>
  <c r="P245" i="9"/>
  <c r="AS27" i="9"/>
  <c r="AI43" i="9"/>
  <c r="AR49" i="9"/>
  <c r="AS49" i="9" s="1"/>
  <c r="E58" i="9"/>
  <c r="F58" i="9" s="1"/>
  <c r="AJ60" i="9"/>
  <c r="E76" i="9"/>
  <c r="F76" i="9" s="1"/>
  <c r="O82" i="9"/>
  <c r="Q82" i="9" s="1"/>
  <c r="Q81" i="9"/>
  <c r="N85" i="9"/>
  <c r="P85" i="9" s="1"/>
  <c r="P84" i="9"/>
  <c r="AR88" i="9"/>
  <c r="AS88" i="9" s="1"/>
  <c r="J91" i="9"/>
  <c r="AJ104" i="9"/>
  <c r="AJ107" i="9"/>
  <c r="AL115" i="9"/>
  <c r="AI115" i="9"/>
  <c r="F121" i="9"/>
  <c r="J125" i="9"/>
  <c r="J121" i="9" s="1"/>
  <c r="J120" i="9" s="1"/>
  <c r="AJ126" i="9"/>
  <c r="AJ119" i="9" s="1"/>
  <c r="Z131" i="9"/>
  <c r="Z122" i="9" s="1"/>
  <c r="U131" i="9"/>
  <c r="AD134" i="9"/>
  <c r="Z141" i="9"/>
  <c r="Z139" i="9" s="1"/>
  <c r="AB146" i="9"/>
  <c r="AK146" i="9"/>
  <c r="AK135" i="9" s="1"/>
  <c r="Y175" i="9"/>
  <c r="AI235" i="9"/>
  <c r="AI238" i="9"/>
  <c r="AJ237" i="9"/>
  <c r="Z244" i="9"/>
  <c r="X244" i="9"/>
  <c r="AA244" i="9" s="1"/>
  <c r="P32" i="9"/>
  <c r="Q42" i="9"/>
  <c r="AL42" i="9"/>
  <c r="AJ45" i="9"/>
  <c r="AJ66" i="9"/>
  <c r="AR82" i="9"/>
  <c r="AS82" i="9" s="1"/>
  <c r="AS81" i="9"/>
  <c r="AJ82" i="9"/>
  <c r="AJ101" i="9"/>
  <c r="N106" i="9"/>
  <c r="P106" i="9" s="1"/>
  <c r="P105" i="9"/>
  <c r="O112" i="9"/>
  <c r="Q112" i="9" s="1"/>
  <c r="Q111" i="9"/>
  <c r="AR113" i="9"/>
  <c r="AG115" i="9"/>
  <c r="AJ115" i="9" s="1"/>
  <c r="AL117" i="9"/>
  <c r="AC118" i="9"/>
  <c r="AI117" i="9"/>
  <c r="AD117" i="9"/>
  <c r="AL121" i="9"/>
  <c r="AC120" i="9"/>
  <c r="AL120" i="9" s="1"/>
  <c r="AT120" i="9"/>
  <c r="BB120" i="9"/>
  <c r="BK120" i="9"/>
  <c r="O119" i="9"/>
  <c r="AD119" i="9"/>
  <c r="AJ125" i="9"/>
  <c r="AJ121" i="9" s="1"/>
  <c r="AJ120" i="9" s="1"/>
  <c r="W122" i="9"/>
  <c r="W16" i="9" s="1"/>
  <c r="W12" i="9" s="1"/>
  <c r="X131" i="9"/>
  <c r="X122" i="9" s="1"/>
  <c r="X16" i="9" s="1"/>
  <c r="X12" i="9" s="1"/>
  <c r="AJ134" i="9"/>
  <c r="F135" i="9"/>
  <c r="AU136" i="9"/>
  <c r="AU137" i="9" s="1"/>
  <c r="AU15" i="9" s="1"/>
  <c r="BC136" i="9"/>
  <c r="BC137" i="9" s="1"/>
  <c r="BC15" i="9" s="1"/>
  <c r="BM136" i="9"/>
  <c r="BM137" i="9" s="1"/>
  <c r="BM15" i="9" s="1"/>
  <c r="P149" i="9"/>
  <c r="O149" i="9"/>
  <c r="Q147" i="9"/>
  <c r="AN147" i="9"/>
  <c r="W179" i="9"/>
  <c r="Z178" i="9"/>
  <c r="X178" i="9"/>
  <c r="W176" i="9"/>
  <c r="AG187" i="9"/>
  <c r="AA183" i="9"/>
  <c r="W199" i="9"/>
  <c r="Z198" i="9"/>
  <c r="X198" i="9"/>
  <c r="AA198" i="9" s="1"/>
  <c r="AR61" i="9"/>
  <c r="AS61" i="9" s="1"/>
  <c r="E70" i="9"/>
  <c r="F70" i="9" s="1"/>
  <c r="N91" i="9"/>
  <c r="P91" i="9" s="1"/>
  <c r="P90" i="9"/>
  <c r="O103" i="9"/>
  <c r="Q103" i="9" s="1"/>
  <c r="Q102" i="9"/>
  <c r="AI113" i="9"/>
  <c r="AG113" i="9"/>
  <c r="AJ113" i="9" s="1"/>
  <c r="BH113" i="9"/>
  <c r="AJ117" i="9"/>
  <c r="N124" i="9"/>
  <c r="O124" i="9" s="1"/>
  <c r="P125" i="9"/>
  <c r="AT146" i="9"/>
  <c r="F187" i="9"/>
  <c r="E186" i="9"/>
  <c r="AJ221" i="9"/>
  <c r="AJ222" i="9" s="1"/>
  <c r="AI222" i="9"/>
  <c r="E49" i="9"/>
  <c r="F49" i="9" s="1"/>
  <c r="AJ57" i="9"/>
  <c r="AJ75" i="9"/>
  <c r="J82" i="9"/>
  <c r="AJ95" i="9"/>
  <c r="N100" i="9"/>
  <c r="P100" i="9" s="1"/>
  <c r="P99" i="9"/>
  <c r="AJ103" i="9"/>
  <c r="AJ106" i="9"/>
  <c r="AI112" i="9"/>
  <c r="AG112" i="9"/>
  <c r="AJ112" i="9" s="1"/>
  <c r="AF121" i="9"/>
  <c r="AF120" i="9" s="1"/>
  <c r="N130" i="9"/>
  <c r="AS130" i="9"/>
  <c r="AI131" i="9"/>
  <c r="AI122" i="9" s="1"/>
  <c r="AI16" i="9" s="1"/>
  <c r="AI12" i="9" s="1"/>
  <c r="AC122" i="9"/>
  <c r="N138" i="9"/>
  <c r="AB140" i="9"/>
  <c r="AB138" i="9" s="1"/>
  <c r="J139" i="9"/>
  <c r="J142" i="9"/>
  <c r="AL146" i="9"/>
  <c r="AC135" i="9"/>
  <c r="AL135" i="9" s="1"/>
  <c r="P159" i="9"/>
  <c r="N159" i="9" s="1"/>
  <c r="Z161" i="9"/>
  <c r="Z147" i="9" s="1"/>
  <c r="X161" i="9"/>
  <c r="W162" i="9"/>
  <c r="Z162" i="9" s="1"/>
  <c r="X171" i="9"/>
  <c r="AA171" i="9" s="1"/>
  <c r="X175" i="9"/>
  <c r="AA177" i="9"/>
  <c r="AA175" i="9" s="1"/>
  <c r="Z219" i="9"/>
  <c r="X219" i="9"/>
  <c r="AA219" i="9" s="1"/>
  <c r="O97" i="9"/>
  <c r="Q97" i="9" s="1"/>
  <c r="Q96" i="9"/>
  <c r="I118" i="9"/>
  <c r="E118" i="9" s="1"/>
  <c r="J117" i="9"/>
  <c r="AI120" i="9"/>
  <c r="O122" i="9"/>
  <c r="O16" i="9" s="1"/>
  <c r="O12" i="9" s="1"/>
  <c r="N131" i="9"/>
  <c r="N122" i="9" s="1"/>
  <c r="N16" i="9" s="1"/>
  <c r="N12" i="9" s="1"/>
  <c r="E122" i="9"/>
  <c r="E16" i="9" s="1"/>
  <c r="E12" i="9" s="1"/>
  <c r="F131" i="9"/>
  <c r="F122" i="9" s="1"/>
  <c r="F16" i="9" s="1"/>
  <c r="F12" i="9" s="1"/>
  <c r="AA134" i="9"/>
  <c r="AA121" i="9" s="1"/>
  <c r="X121" i="9"/>
  <c r="AG147" i="9"/>
  <c r="AG136" i="9" s="1"/>
  <c r="AG137" i="9" s="1"/>
  <c r="AG15" i="9" s="1"/>
  <c r="P150" i="9"/>
  <c r="N150" i="9" s="1"/>
  <c r="O150" i="9"/>
  <c r="Z186" i="9"/>
  <c r="W184" i="9"/>
  <c r="W187" i="9"/>
  <c r="X186" i="9"/>
  <c r="AI219" i="9"/>
  <c r="AJ218" i="9"/>
  <c r="AJ219" i="9" s="1"/>
  <c r="Z159" i="9"/>
  <c r="X159" i="9"/>
  <c r="AA159" i="9" s="1"/>
  <c r="AJ176" i="9"/>
  <c r="E178" i="9"/>
  <c r="J179" i="9"/>
  <c r="P193" i="9"/>
  <c r="N193" i="9" s="1"/>
  <c r="O193" i="9"/>
  <c r="Q196" i="9"/>
  <c r="P195" i="9"/>
  <c r="N195" i="9" s="1"/>
  <c r="N184" i="9" s="1"/>
  <c r="AI204" i="9"/>
  <c r="P209" i="9"/>
  <c r="N209" i="9" s="1"/>
  <c r="O209" i="9"/>
  <c r="E79" i="9"/>
  <c r="F79" i="9" s="1"/>
  <c r="V119" i="9"/>
  <c r="T123" i="9"/>
  <c r="AA138" i="9"/>
  <c r="AS144" i="9"/>
  <c r="AI147" i="9"/>
  <c r="AG146" i="9"/>
  <c r="AA149" i="9"/>
  <c r="O168" i="9"/>
  <c r="E175" i="9"/>
  <c r="E135" i="9" s="1"/>
  <c r="AR176" i="9"/>
  <c r="AR136" i="9" s="1"/>
  <c r="AR137" i="9" s="1"/>
  <c r="AS181" i="9"/>
  <c r="AS176" i="9" s="1"/>
  <c r="AJ183" i="9"/>
  <c r="W193" i="9"/>
  <c r="Z193" i="9" s="1"/>
  <c r="Z195" i="9"/>
  <c r="X195" i="9"/>
  <c r="AA195" i="9" s="1"/>
  <c r="W196" i="9"/>
  <c r="AN202" i="9"/>
  <c r="AG202" i="9"/>
  <c r="AK203" i="9"/>
  <c r="X214" i="9"/>
  <c r="AA214" i="9" s="1"/>
  <c r="AB183" i="9"/>
  <c r="X193" i="9"/>
  <c r="AA193" i="9" s="1"/>
  <c r="X229" i="9"/>
  <c r="AA229" i="9" s="1"/>
  <c r="W230" i="9"/>
  <c r="W224" i="9"/>
  <c r="Z229" i="9"/>
  <c r="Z224" i="9" s="1"/>
  <c r="N78" i="9"/>
  <c r="BG136" i="9"/>
  <c r="BG137" i="9" s="1"/>
  <c r="AA143" i="9"/>
  <c r="X138" i="9"/>
  <c r="P145" i="9"/>
  <c r="N145" i="9" s="1"/>
  <c r="O145" i="9"/>
  <c r="W146" i="9"/>
  <c r="W135" i="9" s="1"/>
  <c r="W147" i="9"/>
  <c r="P146" i="9"/>
  <c r="W153" i="9"/>
  <c r="Z153" i="9" s="1"/>
  <c r="X152" i="9"/>
  <c r="P162" i="9"/>
  <c r="N162" i="9" s="1"/>
  <c r="Q171" i="9"/>
  <c r="O170" i="9"/>
  <c r="W182" i="9"/>
  <c r="Z181" i="9"/>
  <c r="X181" i="9"/>
  <c r="AA181" i="9" s="1"/>
  <c r="Y183" i="9"/>
  <c r="Z192" i="9"/>
  <c r="N203" i="9"/>
  <c r="AT211" i="9"/>
  <c r="AT203" i="9"/>
  <c r="Z212" i="9"/>
  <c r="AS212" i="9"/>
  <c r="AA225" i="9"/>
  <c r="AA223" i="9" s="1"/>
  <c r="X223" i="9"/>
  <c r="P71" i="9"/>
  <c r="N87" i="9"/>
  <c r="AS90" i="9"/>
  <c r="F124" i="9"/>
  <c r="N128" i="9"/>
  <c r="O128" i="9" s="1"/>
  <c r="AG129" i="9"/>
  <c r="AJ129" i="9" s="1"/>
  <c r="P138" i="9"/>
  <c r="Z146" i="9"/>
  <c r="AR162" i="9"/>
  <c r="AS162" i="9" s="1"/>
  <c r="AI174" i="9"/>
  <c r="P183" i="9"/>
  <c r="AD184" i="9"/>
  <c r="AJ184" i="9" s="1"/>
  <c r="AM196" i="9"/>
  <c r="AG196" i="9"/>
  <c r="AR196" i="9"/>
  <c r="AS196" i="9" s="1"/>
  <c r="AR204" i="9"/>
  <c r="W203" i="9"/>
  <c r="X205" i="9"/>
  <c r="Z205" i="9"/>
  <c r="Z203" i="9" s="1"/>
  <c r="P203" i="9"/>
  <c r="AA212" i="9"/>
  <c r="Z250" i="9"/>
  <c r="W245" i="9"/>
  <c r="X250" i="9"/>
  <c r="AA250" i="9" s="1"/>
  <c r="F263" i="9"/>
  <c r="F266" i="9"/>
  <c r="Q93" i="9"/>
  <c r="Q99" i="9"/>
  <c r="Q105" i="9"/>
  <c r="BK136" i="9"/>
  <c r="BK137" i="9" s="1"/>
  <c r="BK15" i="9" s="1"/>
  <c r="AM139" i="9"/>
  <c r="X148" i="9"/>
  <c r="AT157" i="9"/>
  <c r="X164" i="9"/>
  <c r="AA164" i="9" s="1"/>
  <c r="Q165" i="9"/>
  <c r="Q179" i="9"/>
  <c r="Q176" i="9"/>
  <c r="Z191" i="9"/>
  <c r="Z183" i="9" s="1"/>
  <c r="Z135" i="9" s="1"/>
  <c r="AT191" i="9"/>
  <c r="AT183" i="9" s="1"/>
  <c r="F193" i="9"/>
  <c r="Z197" i="9"/>
  <c r="AB205" i="9"/>
  <c r="AB203" i="9" s="1"/>
  <c r="Y203" i="9"/>
  <c r="E224" i="9"/>
  <c r="F226" i="9"/>
  <c r="E227" i="9"/>
  <c r="Z223" i="9"/>
  <c r="J227" i="9"/>
  <c r="J224" i="9"/>
  <c r="AB259" i="9"/>
  <c r="AB245" i="9" s="1"/>
  <c r="Y245" i="9"/>
  <c r="J263" i="9"/>
  <c r="J266" i="9"/>
  <c r="AR263" i="9"/>
  <c r="AS265" i="9"/>
  <c r="AS263" i="9" s="1"/>
  <c r="AG465" i="9"/>
  <c r="AG466" i="9"/>
  <c r="X183" i="9"/>
  <c r="AS204" i="9"/>
  <c r="P216" i="9"/>
  <c r="N216" i="9" s="1"/>
  <c r="O216" i="9"/>
  <c r="AR222" i="9"/>
  <c r="AS222" i="9" s="1"/>
  <c r="AN222" i="9"/>
  <c r="AG222" i="9"/>
  <c r="AJ245" i="9"/>
  <c r="P246" i="9"/>
  <c r="N248" i="9"/>
  <c r="N246" i="9" s="1"/>
  <c r="Y262" i="9"/>
  <c r="AB273" i="9"/>
  <c r="AB262" i="9" s="1"/>
  <c r="P281" i="9"/>
  <c r="N281" i="9" s="1"/>
  <c r="O281" i="9"/>
  <c r="BT402" i="9"/>
  <c r="AJ402" i="9"/>
  <c r="N226" i="9"/>
  <c r="N224" i="9" s="1"/>
  <c r="P224" i="9"/>
  <c r="Z234" i="9"/>
  <c r="AR246" i="9"/>
  <c r="AS254" i="9"/>
  <c r="AS246" i="9" s="1"/>
  <c r="P297" i="9"/>
  <c r="N297" i="9" s="1"/>
  <c r="O297" i="9"/>
  <c r="Q298" i="9"/>
  <c r="AB228" i="9"/>
  <c r="AB223" i="9" s="1"/>
  <c r="Y223" i="9"/>
  <c r="AM165" i="9"/>
  <c r="O186" i="9"/>
  <c r="AG204" i="9"/>
  <c r="AJ204" i="9" s="1"/>
  <c r="P235" i="9"/>
  <c r="AS235" i="9"/>
  <c r="AG246" i="9"/>
  <c r="P261" i="9"/>
  <c r="N261" i="9" s="1"/>
  <c r="O261" i="9"/>
  <c r="AR266" i="9"/>
  <c r="AS266" i="9" s="1"/>
  <c r="AM266" i="9"/>
  <c r="AG266" i="9"/>
  <c r="P272" i="9"/>
  <c r="N272" i="9" s="1"/>
  <c r="O272" i="9"/>
  <c r="O167" i="9"/>
  <c r="O183" i="9"/>
  <c r="O135" i="9" s="1"/>
  <c r="P184" i="9"/>
  <c r="AR211" i="9"/>
  <c r="E207" i="9"/>
  <c r="I207" i="9"/>
  <c r="J206" i="9"/>
  <c r="AJ236" i="9"/>
  <c r="AJ234" i="9" s="1"/>
  <c r="AI234" i="9"/>
  <c r="O237" i="9"/>
  <c r="O235" i="9" s="1"/>
  <c r="Q238" i="9"/>
  <c r="Q235" i="9"/>
  <c r="AA236" i="9"/>
  <c r="AA234" i="9" s="1"/>
  <c r="AM241" i="9"/>
  <c r="AG241" i="9"/>
  <c r="AG245" i="9"/>
  <c r="AJ248" i="9"/>
  <c r="AI246" i="9"/>
  <c r="O254" i="9"/>
  <c r="O246" i="9" s="1"/>
  <c r="Q255" i="9"/>
  <c r="O486" i="9"/>
  <c r="O484" i="9" s="1"/>
  <c r="O466" i="9" s="1"/>
  <c r="AI466" i="9"/>
  <c r="AI465" i="9"/>
  <c r="N285" i="9"/>
  <c r="O294" i="9"/>
  <c r="Q295" i="9"/>
  <c r="AR332" i="9"/>
  <c r="N476" i="9"/>
  <c r="O476" i="9" s="1"/>
  <c r="AR476" i="9"/>
  <c r="AS476" i="9" s="1"/>
  <c r="Q476" i="9"/>
  <c r="AA465" i="9"/>
  <c r="AA466" i="9"/>
  <c r="AJ466" i="9"/>
  <c r="AJ465" i="9"/>
  <c r="Z399" i="9"/>
  <c r="X399" i="9"/>
  <c r="AA399" i="9" s="1"/>
  <c r="AA247" i="9"/>
  <c r="AA245" i="9" s="1"/>
  <c r="X245" i="9"/>
  <c r="P249" i="9"/>
  <c r="N249" i="9" s="1"/>
  <c r="O249" i="9"/>
  <c r="N262" i="9"/>
  <c r="AG262" i="9"/>
  <c r="P266" i="9"/>
  <c r="N266" i="9" s="1"/>
  <c r="AM269" i="9"/>
  <c r="AG269" i="9"/>
  <c r="O275" i="9"/>
  <c r="N331" i="9"/>
  <c r="N371" i="9"/>
  <c r="N354" i="9" s="1"/>
  <c r="P354" i="9"/>
  <c r="O201" i="9"/>
  <c r="Q227" i="9"/>
  <c r="Q224" i="9"/>
  <c r="AM233" i="9"/>
  <c r="AG233" i="9"/>
  <c r="W235" i="9"/>
  <c r="Z237" i="9"/>
  <c r="Z235" i="9" s="1"/>
  <c r="X237" i="9"/>
  <c r="AI241" i="9"/>
  <c r="AJ240" i="9"/>
  <c r="AJ241" i="9" s="1"/>
  <c r="AA248" i="9"/>
  <c r="AA246" i="9" s="1"/>
  <c r="X246" i="9"/>
  <c r="P258" i="9"/>
  <c r="N258" i="9" s="1"/>
  <c r="O258" i="9"/>
  <c r="O262" i="9"/>
  <c r="AJ263" i="9"/>
  <c r="AJ266" i="9"/>
  <c r="Z278" i="9"/>
  <c r="X278" i="9"/>
  <c r="AA278" i="9" s="1"/>
  <c r="O304" i="9"/>
  <c r="P304" i="9"/>
  <c r="N304" i="9" s="1"/>
  <c r="P372" i="9"/>
  <c r="N372" i="9" s="1"/>
  <c r="O372" i="9"/>
  <c r="Q355" i="9"/>
  <c r="AD235" i="9"/>
  <c r="AD238" i="9"/>
  <c r="Z245" i="9"/>
  <c r="Z266" i="9"/>
  <c r="X266" i="9"/>
  <c r="AA266" i="9" s="1"/>
  <c r="AA287" i="9"/>
  <c r="AA285" i="9" s="1"/>
  <c r="X285" i="9"/>
  <c r="AC289" i="9"/>
  <c r="AI288" i="9"/>
  <c r="AI286" i="9" s="1"/>
  <c r="AL288" i="9"/>
  <c r="AC286" i="9"/>
  <c r="Z327" i="9"/>
  <c r="X327" i="9"/>
  <c r="AA327" i="9" s="1"/>
  <c r="P373" i="9"/>
  <c r="N373" i="9" s="1"/>
  <c r="O373" i="9"/>
  <c r="AB234" i="9"/>
  <c r="AR252" i="9"/>
  <c r="AS252" i="9" s="1"/>
  <c r="AM252" i="9"/>
  <c r="AM246" i="9"/>
  <c r="X258" i="9"/>
  <c r="AA258" i="9" s="1"/>
  <c r="P268" i="9"/>
  <c r="O268" i="9"/>
  <c r="Q269" i="9"/>
  <c r="J286" i="9"/>
  <c r="J289" i="9"/>
  <c r="AD288" i="9"/>
  <c r="O329" i="9"/>
  <c r="Q330" i="9"/>
  <c r="AL334" i="9"/>
  <c r="AI334" i="9"/>
  <c r="AD334" i="9"/>
  <c r="AC332" i="9"/>
  <c r="AL332" i="9" s="1"/>
  <c r="AM249" i="9"/>
  <c r="Z281" i="9"/>
  <c r="X281" i="9"/>
  <c r="AA281" i="9" s="1"/>
  <c r="Z284" i="9"/>
  <c r="X284" i="9"/>
  <c r="AA284" i="9" s="1"/>
  <c r="N289" i="9"/>
  <c r="Z285" i="9"/>
  <c r="AD312" i="9"/>
  <c r="AD309" i="9"/>
  <c r="P331" i="9"/>
  <c r="N336" i="9"/>
  <c r="AS331" i="9"/>
  <c r="P349" i="9"/>
  <c r="N349" i="9" s="1"/>
  <c r="Q350" i="9"/>
  <c r="O349" i="9"/>
  <c r="AS354" i="9"/>
  <c r="AA377" i="9"/>
  <c r="N385" i="9"/>
  <c r="P377" i="9"/>
  <c r="AO465" i="9"/>
  <c r="AO466" i="9"/>
  <c r="AY465" i="9"/>
  <c r="AY466" i="9"/>
  <c r="BG465" i="9"/>
  <c r="BG466" i="9"/>
  <c r="N466" i="9"/>
  <c r="N465" i="9"/>
  <c r="X226" i="9"/>
  <c r="F237" i="9"/>
  <c r="AR249" i="9"/>
  <c r="AS249" i="9" s="1"/>
  <c r="X261" i="9"/>
  <c r="AA261" i="9" s="1"/>
  <c r="X275" i="9"/>
  <c r="AA275" i="9" s="1"/>
  <c r="AR284" i="9"/>
  <c r="AS284" i="9" s="1"/>
  <c r="AM284" i="9"/>
  <c r="E289" i="9"/>
  <c r="F288" i="9"/>
  <c r="E286" i="9"/>
  <c r="AJ312" i="9"/>
  <c r="AJ309" i="9"/>
  <c r="J332" i="9"/>
  <c r="J335" i="9"/>
  <c r="P337" i="9"/>
  <c r="N337" i="9" s="1"/>
  <c r="O337" i="9"/>
  <c r="AI354" i="9"/>
  <c r="AJ356" i="9"/>
  <c r="AJ354" i="9" s="1"/>
  <c r="AT466" i="9"/>
  <c r="AT465" i="9"/>
  <c r="BK466" i="9"/>
  <c r="BK465" i="9"/>
  <c r="AS465" i="9"/>
  <c r="AS466" i="9"/>
  <c r="AR224" i="9"/>
  <c r="AR235" i="9"/>
  <c r="W263" i="9"/>
  <c r="AI263" i="9"/>
  <c r="O277" i="9"/>
  <c r="X282" i="9"/>
  <c r="AA282" i="9" s="1"/>
  <c r="AA262" i="9" s="1"/>
  <c r="AG284" i="9"/>
  <c r="Q289" i="9"/>
  <c r="P289" i="9" s="1"/>
  <c r="P288" i="9"/>
  <c r="Q286" i="9"/>
  <c r="P306" i="9"/>
  <c r="N306" i="9" s="1"/>
  <c r="N286" i="9" s="1"/>
  <c r="O306" i="9"/>
  <c r="O286" i="9" s="1"/>
  <c r="N313" i="9"/>
  <c r="N308" i="9" s="1"/>
  <c r="P308" i="9"/>
  <c r="X335" i="9"/>
  <c r="AA335" i="9" s="1"/>
  <c r="X332" i="9"/>
  <c r="AA337" i="9"/>
  <c r="AA332" i="9" s="1"/>
  <c r="Q338" i="9"/>
  <c r="X331" i="9"/>
  <c r="AA345" i="9"/>
  <c r="AA331" i="9" s="1"/>
  <c r="Z354" i="9"/>
  <c r="AR355" i="9"/>
  <c r="AS360" i="9"/>
  <c r="AS355" i="9" s="1"/>
  <c r="AA355" i="9"/>
  <c r="AA378" i="9"/>
  <c r="P307" i="9"/>
  <c r="N307" i="9" s="1"/>
  <c r="O307" i="9"/>
  <c r="E312" i="9"/>
  <c r="F311" i="9"/>
  <c r="AB308" i="9"/>
  <c r="P314" i="9"/>
  <c r="N314" i="9" s="1"/>
  <c r="O314" i="9"/>
  <c r="AK308" i="9"/>
  <c r="Z324" i="9"/>
  <c r="X324" i="9"/>
  <c r="AA324" i="9" s="1"/>
  <c r="P326" i="9"/>
  <c r="N326" i="9" s="1"/>
  <c r="O326" i="9"/>
  <c r="AI331" i="9"/>
  <c r="AJ333" i="9"/>
  <c r="AJ331" i="9" s="1"/>
  <c r="AJ135" i="9" s="1"/>
  <c r="Q335" i="9"/>
  <c r="P334" i="9"/>
  <c r="O334" i="9"/>
  <c r="P343" i="9"/>
  <c r="N343" i="9" s="1"/>
  <c r="O343" i="9"/>
  <c r="Q344" i="9"/>
  <c r="P361" i="9"/>
  <c r="N361" i="9" s="1"/>
  <c r="O361" i="9"/>
  <c r="AN378" i="9"/>
  <c r="P404" i="9"/>
  <c r="N404" i="9" s="1"/>
  <c r="O404" i="9"/>
  <c r="BT464" i="9"/>
  <c r="O285" i="9"/>
  <c r="AA291" i="9"/>
  <c r="AA286" i="9" s="1"/>
  <c r="X286" i="9"/>
  <c r="P285" i="9"/>
  <c r="N293" i="9"/>
  <c r="AK285" i="9"/>
  <c r="Z307" i="9"/>
  <c r="X307" i="9"/>
  <c r="AA307" i="9" s="1"/>
  <c r="E309" i="9"/>
  <c r="Q312" i="9"/>
  <c r="P311" i="9"/>
  <c r="Q309" i="9"/>
  <c r="O311" i="9"/>
  <c r="AS311" i="9"/>
  <c r="AS309" i="9" s="1"/>
  <c r="AR309" i="9"/>
  <c r="X309" i="9"/>
  <c r="AA314" i="9"/>
  <c r="AA309" i="9" s="1"/>
  <c r="Q315" i="9"/>
  <c r="O321" i="9"/>
  <c r="Q327" i="9"/>
  <c r="Q332" i="9"/>
  <c r="O331" i="9"/>
  <c r="AS332" i="9"/>
  <c r="P347" i="9"/>
  <c r="N347" i="9" s="1"/>
  <c r="O347" i="9"/>
  <c r="AF358" i="9"/>
  <c r="AG357" i="9"/>
  <c r="AG355" i="9" s="1"/>
  <c r="X377" i="9"/>
  <c r="O392" i="9"/>
  <c r="Q393" i="9"/>
  <c r="P392" i="9"/>
  <c r="N392" i="9" s="1"/>
  <c r="Q378" i="9"/>
  <c r="AM281" i="9"/>
  <c r="Q401" i="9"/>
  <c r="Z404" i="9"/>
  <c r="X404" i="9"/>
  <c r="AA404" i="9" s="1"/>
  <c r="BS464" i="9"/>
  <c r="O465" i="9"/>
  <c r="Z465" i="9"/>
  <c r="AR281" i="9"/>
  <c r="AS281" i="9" s="1"/>
  <c r="Q324" i="9"/>
  <c r="AB354" i="9"/>
  <c r="X367" i="9"/>
  <c r="AA367" i="9" s="1"/>
  <c r="N377" i="9"/>
  <c r="AR384" i="9"/>
  <c r="AS384" i="9" s="1"/>
  <c r="AN384" i="9"/>
  <c r="AN390" i="9"/>
  <c r="AG390" i="9"/>
  <c r="X464" i="9"/>
  <c r="U483" i="9"/>
  <c r="U464" i="9" s="1"/>
  <c r="AA485" i="9"/>
  <c r="AA483" i="9" s="1"/>
  <c r="O292" i="9"/>
  <c r="O323" i="9"/>
  <c r="P353" i="9"/>
  <c r="N353" i="9" s="1"/>
  <c r="X355" i="9"/>
  <c r="P358" i="9"/>
  <c r="N358" i="9" s="1"/>
  <c r="P376" i="9"/>
  <c r="N376" i="9" s="1"/>
  <c r="AR387" i="9"/>
  <c r="AS387" i="9" s="1"/>
  <c r="AN387" i="9"/>
  <c r="P396" i="9"/>
  <c r="N396" i="9" s="1"/>
  <c r="O396" i="9"/>
  <c r="J465" i="9"/>
  <c r="AA464" i="9"/>
  <c r="F465" i="9"/>
  <c r="F466" i="9"/>
  <c r="AD465" i="9"/>
  <c r="AD466" i="9"/>
  <c r="AR465" i="9"/>
  <c r="AR466" i="9"/>
  <c r="AZ465" i="9"/>
  <c r="AZ466" i="9"/>
  <c r="AZ11" i="9" s="1"/>
  <c r="AZ10" i="9" s="1"/>
  <c r="BH465" i="9"/>
  <c r="BH466" i="9"/>
  <c r="BH11" i="9" s="1"/>
  <c r="BH10" i="9" s="1"/>
  <c r="J355" i="9"/>
  <c r="AA354" i="9"/>
  <c r="F357" i="9"/>
  <c r="E355" i="9"/>
  <c r="O369" i="9"/>
  <c r="O355" i="9" s="1"/>
  <c r="Q370" i="9"/>
  <c r="AI381" i="9"/>
  <c r="Z378" i="9"/>
  <c r="X378" i="9"/>
  <c r="P389" i="9"/>
  <c r="N389" i="9" s="1"/>
  <c r="N378" i="9" s="1"/>
  <c r="O389" i="9"/>
  <c r="Q390" i="9"/>
  <c r="AR390" i="9"/>
  <c r="AS390" i="9" s="1"/>
  <c r="P403" i="9"/>
  <c r="AL467" i="9"/>
  <c r="AC464" i="9"/>
  <c r="AL464" i="9" s="1"/>
  <c r="T465" i="9"/>
  <c r="T466" i="9"/>
  <c r="T11" i="9" s="1"/>
  <c r="T10" i="9" s="1"/>
  <c r="AF465" i="9"/>
  <c r="AF466" i="9"/>
  <c r="N482" i="9"/>
  <c r="O482" i="9" s="1"/>
  <c r="AR482" i="9"/>
  <c r="AS482" i="9" s="1"/>
  <c r="Q482" i="9"/>
  <c r="Z353" i="9"/>
  <c r="X353" i="9"/>
  <c r="AA353" i="9" s="1"/>
  <c r="P399" i="9"/>
  <c r="N399" i="9" s="1"/>
  <c r="O399" i="9"/>
  <c r="P357" i="9"/>
  <c r="Q384" i="9"/>
  <c r="Q466" i="9"/>
  <c r="O383" i="9"/>
  <c r="E466" i="9"/>
  <c r="AC465" i="9"/>
  <c r="AL465" i="9" s="1"/>
  <c r="AF403" i="9"/>
  <c r="I484" i="9"/>
  <c r="AI377" i="8"/>
  <c r="AO14" i="8"/>
  <c r="P21" i="8"/>
  <c r="P18" i="8" s="1"/>
  <c r="N18" i="8"/>
  <c r="N22" i="8"/>
  <c r="N31" i="8"/>
  <c r="P31" i="8" s="1"/>
  <c r="P30" i="8"/>
  <c r="P36" i="8"/>
  <c r="N37" i="8"/>
  <c r="P37" i="8" s="1"/>
  <c r="P42" i="8"/>
  <c r="N43" i="8"/>
  <c r="P43" i="8" s="1"/>
  <c r="N67" i="8"/>
  <c r="P67" i="8" s="1"/>
  <c r="P66" i="8"/>
  <c r="N70" i="8"/>
  <c r="P70" i="8" s="1"/>
  <c r="P69" i="8"/>
  <c r="AU14" i="8"/>
  <c r="AU11" i="8"/>
  <c r="AU10" i="8" s="1"/>
  <c r="BC14" i="8"/>
  <c r="BF14" i="8"/>
  <c r="AN120" i="8"/>
  <c r="AN16" i="8"/>
  <c r="AN12" i="8" s="1"/>
  <c r="N40" i="8"/>
  <c r="P40" i="8" s="1"/>
  <c r="P39" i="8"/>
  <c r="Q42" i="8"/>
  <c r="O43" i="8"/>
  <c r="Q43" i="8" s="1"/>
  <c r="O24" i="8"/>
  <c r="Q22" i="8"/>
  <c r="Q19" i="8" s="1"/>
  <c r="O19" i="8"/>
  <c r="N61" i="8"/>
  <c r="P61" i="8" s="1"/>
  <c r="P60" i="8"/>
  <c r="N91" i="8"/>
  <c r="P91" i="8" s="1"/>
  <c r="P90" i="8"/>
  <c r="N105" i="8"/>
  <c r="P104" i="8"/>
  <c r="N109" i="8"/>
  <c r="P109" i="8" s="1"/>
  <c r="P108" i="8"/>
  <c r="AN118" i="8"/>
  <c r="AN25" i="8" s="1"/>
  <c r="AG118" i="8"/>
  <c r="AJ496" i="8"/>
  <c r="AJ494" i="8" s="1"/>
  <c r="AJ476" i="8" s="1"/>
  <c r="AG494" i="8"/>
  <c r="J28" i="8"/>
  <c r="P29" i="8"/>
  <c r="J52" i="8"/>
  <c r="AS66" i="8"/>
  <c r="AI118" i="8"/>
  <c r="P20" i="8"/>
  <c r="P17" i="8" s="1"/>
  <c r="O23" i="8"/>
  <c r="AJ27" i="8"/>
  <c r="N28" i="8"/>
  <c r="P33" i="8"/>
  <c r="P41" i="8"/>
  <c r="AG41" i="8"/>
  <c r="AG23" i="8" s="1"/>
  <c r="AD43" i="8"/>
  <c r="AS44" i="8"/>
  <c r="P45" i="8"/>
  <c r="AR49" i="8"/>
  <c r="P51" i="8"/>
  <c r="AR55" i="8"/>
  <c r="AS55" i="8" s="1"/>
  <c r="P57" i="8"/>
  <c r="AR61" i="8"/>
  <c r="AS61" i="8" s="1"/>
  <c r="P63" i="8"/>
  <c r="AS72" i="8"/>
  <c r="AJ75" i="8"/>
  <c r="Q81" i="8"/>
  <c r="N88" i="8"/>
  <c r="P88" i="8" s="1"/>
  <c r="P87" i="8"/>
  <c r="AY95" i="8"/>
  <c r="N96" i="8"/>
  <c r="P95" i="8"/>
  <c r="Q96" i="8"/>
  <c r="AS98" i="8"/>
  <c r="Q108" i="8"/>
  <c r="AR110" i="8"/>
  <c r="AF110" i="8"/>
  <c r="N114" i="8"/>
  <c r="P113" i="8"/>
  <c r="AL118" i="8"/>
  <c r="I121" i="8"/>
  <c r="AA134" i="8"/>
  <c r="AA121" i="8" s="1"/>
  <c r="O146" i="8"/>
  <c r="Z185" i="8"/>
  <c r="X185" i="8"/>
  <c r="W183" i="8"/>
  <c r="O91" i="8"/>
  <c r="Q91" i="8" s="1"/>
  <c r="Q90" i="8"/>
  <c r="J496" i="8"/>
  <c r="J494" i="8" s="1"/>
  <c r="I494" i="8"/>
  <c r="AD28" i="8"/>
  <c r="AS36" i="8"/>
  <c r="Q69" i="8"/>
  <c r="N82" i="8"/>
  <c r="P82" i="8" s="1"/>
  <c r="Z164" i="8"/>
  <c r="X164" i="8"/>
  <c r="AA164" i="8" s="1"/>
  <c r="W165" i="8"/>
  <c r="AC23" i="8"/>
  <c r="AL23" i="8" s="1"/>
  <c r="O28" i="8"/>
  <c r="AI28" i="8"/>
  <c r="AR31" i="8"/>
  <c r="AS31" i="8" s="1"/>
  <c r="Q33" i="8"/>
  <c r="P35" i="8"/>
  <c r="Q41" i="8"/>
  <c r="Q23" i="8" s="1"/>
  <c r="Q45" i="8"/>
  <c r="AN45" i="8"/>
  <c r="AN42" i="8" s="1"/>
  <c r="AN24" i="8" s="1"/>
  <c r="AJ46" i="8"/>
  <c r="Q51" i="8"/>
  <c r="Q57" i="8"/>
  <c r="Q63" i="8"/>
  <c r="AS69" i="8"/>
  <c r="N75" i="8"/>
  <c r="N79" i="8"/>
  <c r="P79" i="8" s="1"/>
  <c r="AJ91" i="8"/>
  <c r="AR103" i="8"/>
  <c r="AS103" i="8" s="1"/>
  <c r="AS104" i="8"/>
  <c r="AJ109" i="8"/>
  <c r="Z198" i="8"/>
  <c r="X198" i="8"/>
  <c r="AA198" i="8" s="1"/>
  <c r="W199" i="8"/>
  <c r="N23" i="8"/>
  <c r="AG493" i="8"/>
  <c r="AG474" i="8" s="1"/>
  <c r="AJ495" i="8"/>
  <c r="AJ493" i="8" s="1"/>
  <c r="BA11" i="8"/>
  <c r="BA10" i="8" s="1"/>
  <c r="BJ11" i="8"/>
  <c r="BJ10" i="8" s="1"/>
  <c r="N17" i="8"/>
  <c r="AG18" i="8"/>
  <c r="E41" i="8"/>
  <c r="I42" i="8"/>
  <c r="J73" i="8"/>
  <c r="O76" i="8"/>
  <c r="Q76" i="8" s="1"/>
  <c r="Q75" i="8"/>
  <c r="AJ77" i="8"/>
  <c r="N102" i="8"/>
  <c r="P101" i="8"/>
  <c r="AJ111" i="8"/>
  <c r="AJ125" i="8"/>
  <c r="W142" i="8"/>
  <c r="Z141" i="8"/>
  <c r="Z139" i="8" s="1"/>
  <c r="X141" i="8"/>
  <c r="W139" i="8"/>
  <c r="Q162" i="8"/>
  <c r="P161" i="8"/>
  <c r="N161" i="8" s="1"/>
  <c r="O161" i="8"/>
  <c r="J64" i="8"/>
  <c r="AL28" i="8"/>
  <c r="AR42" i="8"/>
  <c r="O79" i="8"/>
  <c r="Q79" i="8" s="1"/>
  <c r="Q78" i="8"/>
  <c r="AV95" i="8"/>
  <c r="AV41" i="8" s="1"/>
  <c r="AV23" i="8" s="1"/>
  <c r="AV13" i="8" s="1"/>
  <c r="AV9" i="8" s="1"/>
  <c r="AR108" i="8"/>
  <c r="AS107" i="8"/>
  <c r="AO120" i="8"/>
  <c r="O119" i="8"/>
  <c r="J121" i="8"/>
  <c r="AB120" i="8"/>
  <c r="J131" i="8"/>
  <c r="J122" i="8" s="1"/>
  <c r="J16" i="8" s="1"/>
  <c r="J12" i="8" s="1"/>
  <c r="I122" i="8"/>
  <c r="I16" i="8" s="1"/>
  <c r="I12" i="8" s="1"/>
  <c r="P156" i="8"/>
  <c r="N156" i="8" s="1"/>
  <c r="O156" i="8"/>
  <c r="AG171" i="8"/>
  <c r="AN171" i="8"/>
  <c r="AJ224" i="8"/>
  <c r="AJ230" i="8"/>
  <c r="W122" i="8"/>
  <c r="X131" i="8"/>
  <c r="X122" i="8" s="1"/>
  <c r="X16" i="8" s="1"/>
  <c r="X12" i="8" s="1"/>
  <c r="J46" i="8"/>
  <c r="J58" i="8"/>
  <c r="AJ92" i="8"/>
  <c r="N72" i="8"/>
  <c r="N112" i="8"/>
  <c r="P112" i="8" s="1"/>
  <c r="P111" i="8"/>
  <c r="E125" i="8"/>
  <c r="F124" i="8"/>
  <c r="N125" i="8"/>
  <c r="P128" i="8"/>
  <c r="Q128" i="8" s="1"/>
  <c r="Q127" i="8"/>
  <c r="N130" i="8"/>
  <c r="O131" i="8"/>
  <c r="N132" i="8"/>
  <c r="N119" i="8" s="1"/>
  <c r="O133" i="8"/>
  <c r="AJ134" i="8"/>
  <c r="X188" i="8"/>
  <c r="AA188" i="8" s="1"/>
  <c r="Z188" i="8"/>
  <c r="Z216" i="8"/>
  <c r="X216" i="8"/>
  <c r="AA216" i="8" s="1"/>
  <c r="Z227" i="8"/>
  <c r="X227" i="8"/>
  <c r="AA227" i="8" s="1"/>
  <c r="AL115" i="8"/>
  <c r="AG115" i="8"/>
  <c r="AJ115" i="8" s="1"/>
  <c r="Z180" i="8"/>
  <c r="X180" i="8"/>
  <c r="AA180" i="8" s="1"/>
  <c r="AA175" i="8" s="1"/>
  <c r="N84" i="8"/>
  <c r="AR85" i="8"/>
  <c r="AS85" i="8" s="1"/>
  <c r="N99" i="8"/>
  <c r="P98" i="8"/>
  <c r="Q125" i="8"/>
  <c r="Z131" i="8"/>
  <c r="Z122" i="8" s="1"/>
  <c r="Z16" i="8" s="1"/>
  <c r="Z12" i="8" s="1"/>
  <c r="U131" i="8"/>
  <c r="T122" i="8"/>
  <c r="AB140" i="8"/>
  <c r="AB138" i="8" s="1"/>
  <c r="Y138" i="8"/>
  <c r="Y135" i="8" s="1"/>
  <c r="AJ142" i="8"/>
  <c r="AJ139" i="8"/>
  <c r="AA152" i="8"/>
  <c r="X153" i="8"/>
  <c r="AA153" i="8" s="1"/>
  <c r="AI168" i="8"/>
  <c r="AJ167" i="8"/>
  <c r="AJ168" i="8" s="1"/>
  <c r="Z212" i="8"/>
  <c r="W204" i="8"/>
  <c r="X212" i="8"/>
  <c r="W213" i="8"/>
  <c r="Z213" i="8" s="1"/>
  <c r="E117" i="8"/>
  <c r="Q145" i="8"/>
  <c r="O144" i="8"/>
  <c r="AN147" i="8"/>
  <c r="AJ201" i="8"/>
  <c r="AJ202" i="8" s="1"/>
  <c r="AI202" i="8"/>
  <c r="Z222" i="8"/>
  <c r="X222" i="8"/>
  <c r="AA222" i="8" s="1"/>
  <c r="AB264" i="8"/>
  <c r="AB262" i="8" s="1"/>
  <c r="Y262" i="8"/>
  <c r="N141" i="8"/>
  <c r="N139" i="8" s="1"/>
  <c r="P139" i="8"/>
  <c r="W149" i="8"/>
  <c r="Z150" i="8"/>
  <c r="AD176" i="8"/>
  <c r="AD179" i="8"/>
  <c r="Q182" i="8"/>
  <c r="P181" i="8"/>
  <c r="N181" i="8" s="1"/>
  <c r="O181" i="8"/>
  <c r="O176" i="8" s="1"/>
  <c r="Z194" i="8"/>
  <c r="X194" i="8"/>
  <c r="AA194" i="8" s="1"/>
  <c r="O223" i="8"/>
  <c r="AR227" i="8"/>
  <c r="AS227" i="8" s="1"/>
  <c r="AM227" i="8"/>
  <c r="P261" i="8"/>
  <c r="N261" i="8" s="1"/>
  <c r="O261" i="8"/>
  <c r="AU120" i="8"/>
  <c r="BC120" i="8"/>
  <c r="BL120" i="8"/>
  <c r="AB123" i="8"/>
  <c r="AB119" i="8" s="1"/>
  <c r="T123" i="8"/>
  <c r="N124" i="8"/>
  <c r="O124" i="8" s="1"/>
  <c r="Q124" i="8"/>
  <c r="AI129" i="8"/>
  <c r="AG129" i="8"/>
  <c r="AJ129" i="8" s="1"/>
  <c r="AJ119" i="8" s="1"/>
  <c r="E122" i="8"/>
  <c r="E16" i="8" s="1"/>
  <c r="E12" i="8" s="1"/>
  <c r="F131" i="8"/>
  <c r="F122" i="8" s="1"/>
  <c r="F16" i="8" s="1"/>
  <c r="F12" i="8" s="1"/>
  <c r="AR139" i="8"/>
  <c r="AS141" i="8"/>
  <c r="AS139" i="8" s="1"/>
  <c r="X150" i="8"/>
  <c r="AS146" i="8"/>
  <c r="P167" i="8"/>
  <c r="N167" i="8" s="1"/>
  <c r="Q168" i="8"/>
  <c r="AR176" i="8"/>
  <c r="AS181" i="8"/>
  <c r="AS176" i="8" s="1"/>
  <c r="N214" i="8"/>
  <c r="P203" i="8"/>
  <c r="AG227" i="8"/>
  <c r="Z252" i="8"/>
  <c r="X252" i="8"/>
  <c r="AA252" i="8" s="1"/>
  <c r="F178" i="8"/>
  <c r="E179" i="8"/>
  <c r="E176" i="8"/>
  <c r="J178" i="8"/>
  <c r="I176" i="8"/>
  <c r="O196" i="8"/>
  <c r="P196" i="8"/>
  <c r="N196" i="8" s="1"/>
  <c r="AL204" i="8"/>
  <c r="AI204" i="8"/>
  <c r="N140" i="8"/>
  <c r="N138" i="8" s="1"/>
  <c r="P138" i="8"/>
  <c r="AG142" i="8"/>
  <c r="AR142" i="8"/>
  <c r="AS142" i="8" s="1"/>
  <c r="P146" i="8"/>
  <c r="AB146" i="8"/>
  <c r="AI159" i="8"/>
  <c r="AJ158" i="8"/>
  <c r="AI147" i="8"/>
  <c r="Z171" i="8"/>
  <c r="N245" i="8"/>
  <c r="AI117" i="8"/>
  <c r="AI24" i="8" s="1"/>
  <c r="AF119" i="8"/>
  <c r="AF13" i="8" s="1"/>
  <c r="AF9" i="8" s="1"/>
  <c r="AA130" i="8"/>
  <c r="AG122" i="8"/>
  <c r="AG16" i="8" s="1"/>
  <c r="AG12" i="8" s="1"/>
  <c r="AJ131" i="8"/>
  <c r="AJ122" i="8" s="1"/>
  <c r="AJ16" i="8" s="1"/>
  <c r="AJ12" i="8" s="1"/>
  <c r="AL146" i="8"/>
  <c r="W156" i="8"/>
  <c r="Z156" i="8" s="1"/>
  <c r="X155" i="8"/>
  <c r="Z155" i="8"/>
  <c r="T136" i="8"/>
  <c r="T137" i="8" s="1"/>
  <c r="T15" i="8" s="1"/>
  <c r="Q176" i="8"/>
  <c r="P178" i="8"/>
  <c r="Q179" i="8"/>
  <c r="W193" i="8"/>
  <c r="Z193" i="8" s="1"/>
  <c r="X192" i="8"/>
  <c r="W184" i="8"/>
  <c r="Z192" i="8"/>
  <c r="AR150" i="8"/>
  <c r="AS150" i="8" s="1"/>
  <c r="AR147" i="8"/>
  <c r="AS149" i="8"/>
  <c r="AS147" i="8" s="1"/>
  <c r="X162" i="8"/>
  <c r="AA162" i="8" s="1"/>
  <c r="AA161" i="8"/>
  <c r="Z175" i="8"/>
  <c r="AI184" i="8"/>
  <c r="Z191" i="8"/>
  <c r="X191" i="8"/>
  <c r="AA191" i="8" s="1"/>
  <c r="AR211" i="8"/>
  <c r="E207" i="8"/>
  <c r="F205" i="8"/>
  <c r="F203" i="8" s="1"/>
  <c r="F135" i="8" s="1"/>
  <c r="N223" i="8"/>
  <c r="Q275" i="8"/>
  <c r="P274" i="8"/>
  <c r="N274" i="8" s="1"/>
  <c r="O274" i="8"/>
  <c r="N294" i="8"/>
  <c r="N286" i="8" s="1"/>
  <c r="P286" i="8"/>
  <c r="AO476" i="8"/>
  <c r="AO11" i="8" s="1"/>
  <c r="AO10" i="8" s="1"/>
  <c r="AO475" i="8"/>
  <c r="AY476" i="8"/>
  <c r="AY475" i="8"/>
  <c r="BG476" i="8"/>
  <c r="BG475" i="8"/>
  <c r="O495" i="8"/>
  <c r="N493" i="8"/>
  <c r="N265" i="8"/>
  <c r="J381" i="8"/>
  <c r="J378" i="8"/>
  <c r="Q142" i="8"/>
  <c r="AM184" i="8"/>
  <c r="P193" i="8"/>
  <c r="N193" i="8" s="1"/>
  <c r="AN202" i="8"/>
  <c r="AG202" i="8"/>
  <c r="AM224" i="8"/>
  <c r="Z249" i="8"/>
  <c r="X249" i="8"/>
  <c r="AA249" i="8" s="1"/>
  <c r="N267" i="8"/>
  <c r="N262" i="8" s="1"/>
  <c r="P262" i="8"/>
  <c r="P280" i="8"/>
  <c r="N280" i="8" s="1"/>
  <c r="Q281" i="8"/>
  <c r="O280" i="8"/>
  <c r="P152" i="8"/>
  <c r="Q153" i="8"/>
  <c r="O152" i="8"/>
  <c r="AR165" i="8"/>
  <c r="AS165" i="8" s="1"/>
  <c r="AI146" i="8"/>
  <c r="Q187" i="8"/>
  <c r="P186" i="8"/>
  <c r="Q184" i="8"/>
  <c r="AR196" i="8"/>
  <c r="AS196" i="8" s="1"/>
  <c r="AM196" i="8"/>
  <c r="Z229" i="8"/>
  <c r="Z224" i="8" s="1"/>
  <c r="X229" i="8"/>
  <c r="AA229" i="8" s="1"/>
  <c r="AA224" i="8" s="1"/>
  <c r="W224" i="8"/>
  <c r="W230" i="8"/>
  <c r="P230" i="8"/>
  <c r="N230" i="8" s="1"/>
  <c r="O230" i="8"/>
  <c r="Q233" i="8"/>
  <c r="P232" i="8"/>
  <c r="N232" i="8" s="1"/>
  <c r="O232" i="8"/>
  <c r="O224" i="8" s="1"/>
  <c r="Q224" i="8"/>
  <c r="AI235" i="8"/>
  <c r="AI238" i="8"/>
  <c r="AJ237" i="8"/>
  <c r="AJ242" i="8"/>
  <c r="AI234" i="8"/>
  <c r="AG245" i="8"/>
  <c r="N248" i="8"/>
  <c r="X282" i="8"/>
  <c r="Z282" i="8"/>
  <c r="AR145" i="8"/>
  <c r="AS145" i="8" s="1"/>
  <c r="AG145" i="8"/>
  <c r="AM147" i="8"/>
  <c r="Z154" i="8"/>
  <c r="AJ166" i="8"/>
  <c r="AJ146" i="8" s="1"/>
  <c r="P173" i="8"/>
  <c r="N173" i="8" s="1"/>
  <c r="Q174" i="8"/>
  <c r="O173" i="8"/>
  <c r="W175" i="8"/>
  <c r="Z176" i="8"/>
  <c r="AR184" i="8"/>
  <c r="O183" i="8"/>
  <c r="AG196" i="8"/>
  <c r="X197" i="8"/>
  <c r="AA197" i="8" s="1"/>
  <c r="AR202" i="8"/>
  <c r="AS202" i="8" s="1"/>
  <c r="AA205" i="8"/>
  <c r="AA203" i="8" s="1"/>
  <c r="X203" i="8"/>
  <c r="AG204" i="8"/>
  <c r="AJ204" i="8" s="1"/>
  <c r="AN219" i="8"/>
  <c r="AG219" i="8"/>
  <c r="Q222" i="8"/>
  <c r="P221" i="8"/>
  <c r="N221" i="8" s="1"/>
  <c r="N204" i="8" s="1"/>
  <c r="AR309" i="8"/>
  <c r="AS314" i="8"/>
  <c r="AS309" i="8" s="1"/>
  <c r="Q150" i="8"/>
  <c r="Z158" i="8"/>
  <c r="Z163" i="8"/>
  <c r="P223" i="8"/>
  <c r="N226" i="8"/>
  <c r="N224" i="8" s="1"/>
  <c r="Z231" i="8"/>
  <c r="X231" i="8"/>
  <c r="W233" i="8"/>
  <c r="AA325" i="8"/>
  <c r="AA308" i="8" s="1"/>
  <c r="X308" i="8"/>
  <c r="Z189" i="8"/>
  <c r="Z184" i="8" s="1"/>
  <c r="X189" i="8"/>
  <c r="AG235" i="8"/>
  <c r="AJ240" i="8"/>
  <c r="AJ241" i="8" s="1"/>
  <c r="AI241" i="8"/>
  <c r="AJ245" i="8"/>
  <c r="O367" i="8"/>
  <c r="P367" i="8"/>
  <c r="N367" i="8" s="1"/>
  <c r="P357" i="8"/>
  <c r="O357" i="8"/>
  <c r="Q355" i="8"/>
  <c r="Q358" i="8"/>
  <c r="AI174" i="8"/>
  <c r="W196" i="8"/>
  <c r="N203" i="8"/>
  <c r="AR213" i="8"/>
  <c r="AS213" i="8" s="1"/>
  <c r="AR204" i="8"/>
  <c r="AS212" i="8"/>
  <c r="AS204" i="8" s="1"/>
  <c r="I227" i="8"/>
  <c r="I224" i="8"/>
  <c r="P227" i="8"/>
  <c r="N227" i="8" s="1"/>
  <c r="F238" i="8"/>
  <c r="F235" i="8"/>
  <c r="AR238" i="8"/>
  <c r="AS238" i="8" s="1"/>
  <c r="AM238" i="8"/>
  <c r="N289" i="8"/>
  <c r="AD286" i="8"/>
  <c r="Z289" i="8"/>
  <c r="X344" i="8"/>
  <c r="AA344" i="8" s="1"/>
  <c r="P199" i="8"/>
  <c r="N199" i="8" s="1"/>
  <c r="O199" i="8"/>
  <c r="W203" i="8"/>
  <c r="Z205" i="8"/>
  <c r="Z215" i="8"/>
  <c r="X215" i="8"/>
  <c r="AA215" i="8" s="1"/>
  <c r="P216" i="8"/>
  <c r="N216" i="8" s="1"/>
  <c r="O216" i="8"/>
  <c r="AG223" i="8"/>
  <c r="J227" i="8"/>
  <c r="J224" i="8"/>
  <c r="W245" i="8"/>
  <c r="Z250" i="8"/>
  <c r="Z245" i="8" s="1"/>
  <c r="AB285" i="8"/>
  <c r="P237" i="8"/>
  <c r="P244" i="8"/>
  <c r="N244" i="8" s="1"/>
  <c r="O244" i="8"/>
  <c r="X245" i="8"/>
  <c r="Z248" i="8"/>
  <c r="Z246" i="8" s="1"/>
  <c r="W246" i="8"/>
  <c r="AG258" i="8"/>
  <c r="AR258" i="8"/>
  <c r="AS258" i="8" s="1"/>
  <c r="Z262" i="8"/>
  <c r="AS286" i="8"/>
  <c r="O307" i="8"/>
  <c r="P307" i="8"/>
  <c r="N307" i="8" s="1"/>
  <c r="P399" i="8"/>
  <c r="N399" i="8" s="1"/>
  <c r="O399" i="8"/>
  <c r="AI219" i="8"/>
  <c r="Q238" i="8"/>
  <c r="Q241" i="8"/>
  <c r="P240" i="8"/>
  <c r="N240" i="8" s="1"/>
  <c r="AB245" i="8"/>
  <c r="AA246" i="8"/>
  <c r="AR252" i="8"/>
  <c r="AS252" i="8" s="1"/>
  <c r="AM252" i="8"/>
  <c r="AG262" i="8"/>
  <c r="O278" i="8"/>
  <c r="P278" i="8"/>
  <c r="N278" i="8" s="1"/>
  <c r="AG281" i="8"/>
  <c r="AM281" i="8"/>
  <c r="AR281" i="8"/>
  <c r="AS281" i="8" s="1"/>
  <c r="AM263" i="8"/>
  <c r="AB308" i="8"/>
  <c r="J309" i="8"/>
  <c r="J312" i="8"/>
  <c r="AN384" i="8"/>
  <c r="AG384" i="8"/>
  <c r="AR384" i="8"/>
  <c r="AS384" i="8" s="1"/>
  <c r="AA394" i="8"/>
  <c r="AA377" i="8" s="1"/>
  <c r="X377" i="8"/>
  <c r="O192" i="8"/>
  <c r="O201" i="8"/>
  <c r="Q202" i="8"/>
  <c r="X206" i="8"/>
  <c r="W207" i="8"/>
  <c r="O212" i="8"/>
  <c r="O218" i="8"/>
  <c r="Q219" i="8"/>
  <c r="W235" i="8"/>
  <c r="W238" i="8"/>
  <c r="X237" i="8"/>
  <c r="AM241" i="8"/>
  <c r="AG241" i="8"/>
  <c r="O243" i="8"/>
  <c r="O235" i="8" s="1"/>
  <c r="X244" i="8"/>
  <c r="AA244" i="8" s="1"/>
  <c r="AG252" i="8"/>
  <c r="Q263" i="8"/>
  <c r="P269" i="8"/>
  <c r="N269" i="8" s="1"/>
  <c r="Z278" i="8"/>
  <c r="X278" i="8"/>
  <c r="AA278" i="8" s="1"/>
  <c r="AS285" i="8"/>
  <c r="P334" i="8"/>
  <c r="O334" i="8"/>
  <c r="Q332" i="8"/>
  <c r="Q364" i="8"/>
  <c r="O363" i="8"/>
  <c r="AB234" i="8"/>
  <c r="AJ234" i="8"/>
  <c r="AA247" i="8"/>
  <c r="AA245" i="8" s="1"/>
  <c r="P260" i="8"/>
  <c r="N260" i="8" s="1"/>
  <c r="Q266" i="8"/>
  <c r="O265" i="8"/>
  <c r="AL334" i="8"/>
  <c r="AI334" i="8"/>
  <c r="Q335" i="8"/>
  <c r="Z355" i="8"/>
  <c r="AI378" i="8"/>
  <c r="AJ380" i="8"/>
  <c r="AS235" i="8"/>
  <c r="AG244" i="8"/>
  <c r="AR244" i="8"/>
  <c r="AS244" i="8" s="1"/>
  <c r="AJ248" i="8"/>
  <c r="AI246" i="8"/>
  <c r="O254" i="8"/>
  <c r="O246" i="8" s="1"/>
  <c r="Q255" i="8"/>
  <c r="P258" i="8"/>
  <c r="N258" i="8" s="1"/>
  <c r="O258" i="8"/>
  <c r="AM258" i="8"/>
  <c r="P284" i="8"/>
  <c r="N284" i="8" s="1"/>
  <c r="O284" i="8"/>
  <c r="AA286" i="8"/>
  <c r="Q295" i="8"/>
  <c r="O294" i="8"/>
  <c r="X285" i="8"/>
  <c r="AA305" i="8"/>
  <c r="AA285" i="8" s="1"/>
  <c r="Z335" i="8"/>
  <c r="X335" i="8"/>
  <c r="AA335" i="8" s="1"/>
  <c r="AR272" i="8"/>
  <c r="AS272" i="8" s="1"/>
  <c r="AR286" i="8"/>
  <c r="O297" i="8"/>
  <c r="Q298" i="8"/>
  <c r="Z307" i="8"/>
  <c r="X307" i="8"/>
  <c r="AA307" i="8" s="1"/>
  <c r="AI331" i="8"/>
  <c r="Z332" i="8"/>
  <c r="AJ354" i="8"/>
  <c r="O268" i="8"/>
  <c r="AM269" i="8"/>
  <c r="P271" i="8"/>
  <c r="N271" i="8" s="1"/>
  <c r="E285" i="8"/>
  <c r="E135" i="8" s="1"/>
  <c r="X286" i="8"/>
  <c r="O304" i="8"/>
  <c r="Q312" i="8"/>
  <c r="P311" i="8"/>
  <c r="Q309" i="8"/>
  <c r="O311" i="8"/>
  <c r="I312" i="8"/>
  <c r="O314" i="8"/>
  <c r="Q315" i="8"/>
  <c r="P327" i="8"/>
  <c r="N327" i="8" s="1"/>
  <c r="O337" i="8"/>
  <c r="Q338" i="8"/>
  <c r="N339" i="8"/>
  <c r="N331" i="8" s="1"/>
  <c r="P372" i="8"/>
  <c r="N372" i="8" s="1"/>
  <c r="O372" i="8"/>
  <c r="Q373" i="8"/>
  <c r="O277" i="8"/>
  <c r="P292" i="8"/>
  <c r="N292" i="8" s="1"/>
  <c r="O292" i="8"/>
  <c r="X309" i="8"/>
  <c r="AD312" i="8"/>
  <c r="AD309" i="8"/>
  <c r="P323" i="8"/>
  <c r="N323" i="8" s="1"/>
  <c r="O323" i="8"/>
  <c r="Q324" i="8"/>
  <c r="O329" i="8"/>
  <c r="J332" i="8"/>
  <c r="J335" i="8"/>
  <c r="X332" i="8"/>
  <c r="AA337" i="8"/>
  <c r="AA332" i="8" s="1"/>
  <c r="X331" i="8"/>
  <c r="P346" i="8"/>
  <c r="N346" i="8" s="1"/>
  <c r="O346" i="8"/>
  <c r="Q347" i="8"/>
  <c r="N359" i="8"/>
  <c r="N354" i="8" s="1"/>
  <c r="P354" i="8"/>
  <c r="AA372" i="8"/>
  <c r="AA355" i="8" s="1"/>
  <c r="X355" i="8"/>
  <c r="Z376" i="8"/>
  <c r="X376" i="8"/>
  <c r="AA376" i="8" s="1"/>
  <c r="AJ377" i="8"/>
  <c r="BD476" i="8"/>
  <c r="W474" i="8"/>
  <c r="X475" i="8"/>
  <c r="AJ475" i="8"/>
  <c r="F288" i="8"/>
  <c r="AJ312" i="8"/>
  <c r="AJ309" i="8"/>
  <c r="Z327" i="8"/>
  <c r="X327" i="8"/>
  <c r="AA327" i="8" s="1"/>
  <c r="Z308" i="8"/>
  <c r="AS332" i="8"/>
  <c r="N474" i="8"/>
  <c r="AJ474" i="8"/>
  <c r="AV475" i="8"/>
  <c r="AV476" i="8"/>
  <c r="BM475" i="8"/>
  <c r="BM476" i="8"/>
  <c r="BM11" i="8" s="1"/>
  <c r="BM10" i="8" s="1"/>
  <c r="J286" i="8"/>
  <c r="J289" i="8"/>
  <c r="AL288" i="8"/>
  <c r="AI288" i="8"/>
  <c r="AI286" i="8" s="1"/>
  <c r="N285" i="8"/>
  <c r="X292" i="8"/>
  <c r="AA292" i="8" s="1"/>
  <c r="P330" i="8"/>
  <c r="N330" i="8" s="1"/>
  <c r="O330" i="8"/>
  <c r="P352" i="8"/>
  <c r="N352" i="8" s="1"/>
  <c r="O352" i="8"/>
  <c r="Q353" i="8"/>
  <c r="Q286" i="8"/>
  <c r="Q301" i="8"/>
  <c r="P308" i="8"/>
  <c r="O310" i="8"/>
  <c r="O308" i="8" s="1"/>
  <c r="P350" i="8"/>
  <c r="N350" i="8" s="1"/>
  <c r="O350" i="8"/>
  <c r="Z358" i="8"/>
  <c r="X358" i="8"/>
  <c r="AA358" i="8" s="1"/>
  <c r="AA359" i="8"/>
  <c r="AA354" i="8" s="1"/>
  <c r="X354" i="8"/>
  <c r="AK354" i="8"/>
  <c r="O389" i="8"/>
  <c r="Q475" i="8"/>
  <c r="AS475" i="8"/>
  <c r="O303" i="8"/>
  <c r="O317" i="8"/>
  <c r="O340" i="8"/>
  <c r="Z354" i="8"/>
  <c r="AN358" i="8"/>
  <c r="AL358" i="8"/>
  <c r="AF357" i="8"/>
  <c r="Q381" i="8"/>
  <c r="Q378" i="8"/>
  <c r="P380" i="8"/>
  <c r="P383" i="8"/>
  <c r="N383" i="8" s="1"/>
  <c r="O383" i="8"/>
  <c r="Q384" i="8"/>
  <c r="O386" i="8"/>
  <c r="Q387" i="8"/>
  <c r="N397" i="8"/>
  <c r="N377" i="8" s="1"/>
  <c r="P377" i="8"/>
  <c r="E475" i="8"/>
  <c r="E476" i="8"/>
  <c r="AC475" i="8"/>
  <c r="AL475" i="8" s="1"/>
  <c r="AC476" i="8"/>
  <c r="AL476" i="8" s="1"/>
  <c r="AN475" i="8"/>
  <c r="AN476" i="8"/>
  <c r="AX475" i="8"/>
  <c r="AX476" i="8"/>
  <c r="BF475" i="8"/>
  <c r="BF476" i="8"/>
  <c r="BF11" i="8" s="1"/>
  <c r="BF10" i="8" s="1"/>
  <c r="E309" i="8"/>
  <c r="F357" i="8"/>
  <c r="AS355" i="8"/>
  <c r="P361" i="8"/>
  <c r="N361" i="8" s="1"/>
  <c r="P390" i="8"/>
  <c r="N390" i="8" s="1"/>
  <c r="O390" i="8"/>
  <c r="U475" i="8"/>
  <c r="E358" i="8"/>
  <c r="Z396" i="8"/>
  <c r="X396" i="8"/>
  <c r="AA396" i="8" s="1"/>
  <c r="Z377" i="8"/>
  <c r="AD475" i="8"/>
  <c r="F311" i="8"/>
  <c r="AL380" i="8"/>
  <c r="AC378" i="8"/>
  <c r="AL378" i="8" s="1"/>
  <c r="AA484" i="8"/>
  <c r="O375" i="8"/>
  <c r="AN396" i="8"/>
  <c r="AA476" i="8"/>
  <c r="AM476" i="8"/>
  <c r="AW476" i="8"/>
  <c r="BE476" i="8"/>
  <c r="AR490" i="8"/>
  <c r="AS490" i="8" s="1"/>
  <c r="O356" i="8"/>
  <c r="O354" i="8" s="1"/>
  <c r="O366" i="8"/>
  <c r="X367" i="8"/>
  <c r="AA367" i="8" s="1"/>
  <c r="AN399" i="8"/>
  <c r="P476" i="8"/>
  <c r="O370" i="8"/>
  <c r="N34" i="6"/>
  <c r="P34" i="6" s="1"/>
  <c r="P33" i="6"/>
  <c r="N97" i="6"/>
  <c r="P97" i="6" s="1"/>
  <c r="P96" i="6"/>
  <c r="P32" i="6"/>
  <c r="AJ34" i="6"/>
  <c r="P39" i="6"/>
  <c r="AS39" i="6"/>
  <c r="N51" i="6"/>
  <c r="N72" i="6"/>
  <c r="AJ82" i="6"/>
  <c r="P86" i="6"/>
  <c r="N87" i="6"/>
  <c r="O100" i="6"/>
  <c r="Q100" i="6" s="1"/>
  <c r="Q99" i="6"/>
  <c r="O118" i="6"/>
  <c r="Q118" i="6" s="1"/>
  <c r="Q117" i="6"/>
  <c r="I121" i="6"/>
  <c r="J134" i="6"/>
  <c r="AJ146" i="6"/>
  <c r="X171" i="6"/>
  <c r="AA171" i="6" s="1"/>
  <c r="Z171" i="6"/>
  <c r="BA135" i="6"/>
  <c r="BA13" i="6" s="1"/>
  <c r="BA9" i="6" s="1"/>
  <c r="BK135" i="6"/>
  <c r="BK13" i="6" s="1"/>
  <c r="BK9" i="6" s="1"/>
  <c r="J187" i="6"/>
  <c r="J184" i="6"/>
  <c r="AR193" i="6"/>
  <c r="AS193" i="6" s="1"/>
  <c r="AS192" i="6"/>
  <c r="O294" i="6"/>
  <c r="Q295" i="6"/>
  <c r="P295" i="6" s="1"/>
  <c r="N295" i="6" s="1"/>
  <c r="P294" i="6"/>
  <c r="N294" i="6" s="1"/>
  <c r="X295" i="6"/>
  <c r="AA295" i="6" s="1"/>
  <c r="Z295" i="6"/>
  <c r="O40" i="6"/>
  <c r="Q40" i="6" s="1"/>
  <c r="AS93" i="6"/>
  <c r="AR94" i="6"/>
  <c r="AS94" i="6" s="1"/>
  <c r="AI109" i="6"/>
  <c r="AL109" i="6"/>
  <c r="AT120" i="6"/>
  <c r="AF135" i="6"/>
  <c r="AF13" i="6" s="1"/>
  <c r="AF9" i="6" s="1"/>
  <c r="O198" i="6"/>
  <c r="P198" i="6"/>
  <c r="N198" i="6" s="1"/>
  <c r="Q199" i="6"/>
  <c r="X208" i="6"/>
  <c r="AA208" i="6" s="1"/>
  <c r="Z208" i="6"/>
  <c r="AD230" i="6"/>
  <c r="AD224" i="6"/>
  <c r="AI202" i="6"/>
  <c r="AJ201" i="6"/>
  <c r="AJ202" i="6" s="1"/>
  <c r="P254" i="6"/>
  <c r="N254" i="6" s="1"/>
  <c r="Q255" i="6"/>
  <c r="P255" i="6" s="1"/>
  <c r="N255" i="6" s="1"/>
  <c r="O254" i="6"/>
  <c r="AG483" i="6"/>
  <c r="AJ485" i="6"/>
  <c r="AJ483" i="6" s="1"/>
  <c r="AD41" i="6"/>
  <c r="AD23" i="6" s="1"/>
  <c r="AJ44" i="6"/>
  <c r="AJ48" i="6"/>
  <c r="P56" i="6"/>
  <c r="O82" i="6"/>
  <c r="Q82" i="6" s="1"/>
  <c r="Q81" i="6"/>
  <c r="AJ85" i="6"/>
  <c r="O94" i="6"/>
  <c r="Q94" i="6" s="1"/>
  <c r="Q93" i="6"/>
  <c r="AJ97" i="6"/>
  <c r="P102" i="6"/>
  <c r="AG109" i="6"/>
  <c r="AJ109" i="6" s="1"/>
  <c r="Q114" i="6"/>
  <c r="AL139" i="6"/>
  <c r="AB175" i="6"/>
  <c r="AT183" i="6"/>
  <c r="Z194" i="6"/>
  <c r="X194" i="6"/>
  <c r="AA194" i="6" s="1"/>
  <c r="AR252" i="6"/>
  <c r="AS252" i="6" s="1"/>
  <c r="AM252" i="6"/>
  <c r="AG252" i="6"/>
  <c r="Z266" i="6"/>
  <c r="X266" i="6"/>
  <c r="AA266" i="6" s="1"/>
  <c r="I312" i="6"/>
  <c r="I309" i="6"/>
  <c r="I136" i="6" s="1"/>
  <c r="I137" i="6" s="1"/>
  <c r="J311" i="6"/>
  <c r="AR131" i="6"/>
  <c r="AS130" i="6"/>
  <c r="AR34" i="6"/>
  <c r="AS34" i="6" s="1"/>
  <c r="O97" i="6"/>
  <c r="Q97" i="6" s="1"/>
  <c r="Q96" i="6"/>
  <c r="AL134" i="6"/>
  <c r="AD134" i="6"/>
  <c r="AY136" i="6"/>
  <c r="AY137" i="6" s="1"/>
  <c r="AY15" i="6" s="1"/>
  <c r="Z181" i="6"/>
  <c r="Z176" i="6" s="1"/>
  <c r="W182" i="6"/>
  <c r="X181" i="6"/>
  <c r="AA181" i="6" s="1"/>
  <c r="O196" i="6"/>
  <c r="P196" i="6"/>
  <c r="N196" i="6" s="1"/>
  <c r="W227" i="6"/>
  <c r="W224" i="6"/>
  <c r="Z226" i="6"/>
  <c r="X226" i="6"/>
  <c r="AA226" i="6" s="1"/>
  <c r="AA224" i="6" s="1"/>
  <c r="Z284" i="6"/>
  <c r="X284" i="6"/>
  <c r="AA284" i="6" s="1"/>
  <c r="X332" i="6"/>
  <c r="AA340" i="6"/>
  <c r="N17" i="6"/>
  <c r="E18" i="6"/>
  <c r="Q21" i="6"/>
  <c r="Q18" i="6" s="1"/>
  <c r="I23" i="6"/>
  <c r="I13" i="6" s="1"/>
  <c r="AC23" i="6"/>
  <c r="AL23" i="6" s="1"/>
  <c r="AJ30" i="6"/>
  <c r="AJ39" i="6"/>
  <c r="I42" i="6"/>
  <c r="N45" i="6"/>
  <c r="AJ69" i="6"/>
  <c r="P75" i="6"/>
  <c r="N84" i="6"/>
  <c r="AJ100" i="6"/>
  <c r="AS108" i="6"/>
  <c r="AL112" i="6"/>
  <c r="AI112" i="6"/>
  <c r="AB119" i="6"/>
  <c r="AW135" i="6"/>
  <c r="AW13" i="6" s="1"/>
  <c r="AW9" i="6" s="1"/>
  <c r="Z140" i="6"/>
  <c r="Z138" i="6" s="1"/>
  <c r="X140" i="6"/>
  <c r="AA140" i="6" s="1"/>
  <c r="AA138" i="6" s="1"/>
  <c r="T136" i="6"/>
  <c r="T137" i="6" s="1"/>
  <c r="T15" i="6" s="1"/>
  <c r="T14" i="6" s="1"/>
  <c r="P150" i="6"/>
  <c r="N150" i="6" s="1"/>
  <c r="O150" i="6"/>
  <c r="Z160" i="6"/>
  <c r="X160" i="6"/>
  <c r="AA160" i="6" s="1"/>
  <c r="AL175" i="6"/>
  <c r="AC135" i="6"/>
  <c r="AC13" i="6" s="1"/>
  <c r="AC9" i="6" s="1"/>
  <c r="AL9" i="6" s="1"/>
  <c r="Z180" i="6"/>
  <c r="Z175" i="6" s="1"/>
  <c r="AD235" i="6"/>
  <c r="AD238" i="6"/>
  <c r="Z304" i="6"/>
  <c r="X304" i="6"/>
  <c r="AA304" i="6" s="1"/>
  <c r="AN168" i="6"/>
  <c r="AG168" i="6"/>
  <c r="AG25" i="6"/>
  <c r="P41" i="6"/>
  <c r="P42" i="6"/>
  <c r="AS54" i="6"/>
  <c r="AR55" i="6"/>
  <c r="AS55" i="6" s="1"/>
  <c r="AV41" i="6"/>
  <c r="AV23" i="6" s="1"/>
  <c r="AN43" i="6"/>
  <c r="O85" i="6"/>
  <c r="Q85" i="6" s="1"/>
  <c r="Q84" i="6"/>
  <c r="AY95" i="6"/>
  <c r="AV95" i="6"/>
  <c r="AJ112" i="6"/>
  <c r="AC121" i="6"/>
  <c r="AL121" i="6" s="1"/>
  <c r="AJ126" i="6"/>
  <c r="AB140" i="6"/>
  <c r="AB138" i="6" s="1"/>
  <c r="Y138" i="6"/>
  <c r="Z151" i="6"/>
  <c r="X151" i="6"/>
  <c r="AA151" i="6" s="1"/>
  <c r="P155" i="6"/>
  <c r="N155" i="6" s="1"/>
  <c r="Q156" i="6"/>
  <c r="O155" i="6"/>
  <c r="AG261" i="6"/>
  <c r="AR261" i="6"/>
  <c r="AS261" i="6" s="1"/>
  <c r="AM261" i="6"/>
  <c r="Z301" i="6"/>
  <c r="X301" i="6"/>
  <c r="AA301" i="6" s="1"/>
  <c r="BL136" i="6"/>
  <c r="BL137" i="6" s="1"/>
  <c r="BL15" i="6" s="1"/>
  <c r="AA403" i="6"/>
  <c r="AA401" i="6" s="1"/>
  <c r="X401" i="6"/>
  <c r="BK16" i="6"/>
  <c r="BK12" i="6" s="1"/>
  <c r="AD18" i="6"/>
  <c r="Q36" i="6"/>
  <c r="AA25" i="6"/>
  <c r="AR41" i="6"/>
  <c r="AS41" i="6" s="1"/>
  <c r="E55" i="6"/>
  <c r="F55" i="6" s="1"/>
  <c r="AJ68" i="6"/>
  <c r="AS90" i="6"/>
  <c r="AJ94" i="6"/>
  <c r="P95" i="6"/>
  <c r="AD121" i="6"/>
  <c r="W153" i="6"/>
  <c r="Z153" i="6" s="1"/>
  <c r="X152" i="6"/>
  <c r="AB146" i="6"/>
  <c r="P158" i="6"/>
  <c r="N158" i="6" s="1"/>
  <c r="O158" i="6"/>
  <c r="Q159" i="6"/>
  <c r="X354" i="6"/>
  <c r="AA356" i="6"/>
  <c r="AA354" i="6" s="1"/>
  <c r="AU136" i="6"/>
  <c r="AU137" i="6" s="1"/>
  <c r="AU15" i="6" s="1"/>
  <c r="BC136" i="6"/>
  <c r="BC137" i="6" s="1"/>
  <c r="BC15" i="6" s="1"/>
  <c r="BC14" i="6" s="1"/>
  <c r="BM136" i="6"/>
  <c r="BM137" i="6" s="1"/>
  <c r="BM15" i="6" s="1"/>
  <c r="BM11" i="6" s="1"/>
  <c r="BM10" i="6" s="1"/>
  <c r="AV136" i="6"/>
  <c r="AV137" i="6" s="1"/>
  <c r="AV15" i="6" s="1"/>
  <c r="AV14" i="6" s="1"/>
  <c r="BD136" i="6"/>
  <c r="BD137" i="6" s="1"/>
  <c r="BD15" i="6" s="1"/>
  <c r="BD14" i="6" s="1"/>
  <c r="AZ136" i="6"/>
  <c r="AZ137" i="6" s="1"/>
  <c r="AZ15" i="6" s="1"/>
  <c r="BH136" i="6"/>
  <c r="BH137" i="6" s="1"/>
  <c r="BH15" i="6" s="1"/>
  <c r="Z244" i="6"/>
  <c r="X244" i="6"/>
  <c r="AA244" i="6" s="1"/>
  <c r="N245" i="6"/>
  <c r="N262" i="6"/>
  <c r="P281" i="6"/>
  <c r="N281" i="6" s="1"/>
  <c r="O281" i="6"/>
  <c r="Q301" i="6"/>
  <c r="O301" i="6" s="1"/>
  <c r="O300" i="6"/>
  <c r="AR393" i="6"/>
  <c r="AS393" i="6" s="1"/>
  <c r="AN393" i="6"/>
  <c r="AG393" i="6"/>
  <c r="N483" i="6"/>
  <c r="N464" i="6" s="1"/>
  <c r="O485" i="6"/>
  <c r="AN204" i="6"/>
  <c r="O241" i="6"/>
  <c r="P241" i="6"/>
  <c r="N241" i="6" s="1"/>
  <c r="P245" i="6"/>
  <c r="AG263" i="6"/>
  <c r="P285" i="6"/>
  <c r="AI335" i="6"/>
  <c r="AJ79" i="6"/>
  <c r="AJ91" i="6"/>
  <c r="AU120" i="6"/>
  <c r="BC120" i="6"/>
  <c r="BL120" i="6"/>
  <c r="AD119" i="6"/>
  <c r="AM184" i="6"/>
  <c r="P203" i="6"/>
  <c r="O215" i="6"/>
  <c r="P215" i="6"/>
  <c r="N215" i="6" s="1"/>
  <c r="X234" i="6"/>
  <c r="AR272" i="6"/>
  <c r="AS272" i="6" s="1"/>
  <c r="AM272" i="6"/>
  <c r="AR281" i="6"/>
  <c r="AS281" i="6" s="1"/>
  <c r="AG281" i="6"/>
  <c r="J335" i="6"/>
  <c r="J332" i="6"/>
  <c r="BJ465" i="6"/>
  <c r="BJ466" i="6"/>
  <c r="AL484" i="6"/>
  <c r="AC465" i="6"/>
  <c r="AL465" i="6" s="1"/>
  <c r="AO466" i="6"/>
  <c r="AO465" i="6"/>
  <c r="AI42" i="6"/>
  <c r="AJ42" i="6" s="1"/>
  <c r="AJ49" i="6"/>
  <c r="AJ52" i="6"/>
  <c r="P77" i="6"/>
  <c r="AS78" i="6"/>
  <c r="AS84" i="6"/>
  <c r="P89" i="6"/>
  <c r="AJ116" i="6"/>
  <c r="AY120" i="6"/>
  <c r="Q127" i="6"/>
  <c r="O130" i="6"/>
  <c r="P138" i="6"/>
  <c r="AM135" i="6"/>
  <c r="AM13" i="6" s="1"/>
  <c r="AM9" i="6" s="1"/>
  <c r="AX135" i="6"/>
  <c r="AX13" i="6" s="1"/>
  <c r="AX9" i="6" s="1"/>
  <c r="AJ139" i="6"/>
  <c r="X142" i="6"/>
  <c r="AA142" i="6" s="1"/>
  <c r="AG159" i="6"/>
  <c r="AM162" i="6"/>
  <c r="AG174" i="6"/>
  <c r="AS175" i="6"/>
  <c r="AG175" i="6"/>
  <c r="AG199" i="6"/>
  <c r="Q204" i="6"/>
  <c r="AG203" i="6"/>
  <c r="AJ203" i="6" s="1"/>
  <c r="Q216" i="6"/>
  <c r="Z219" i="6"/>
  <c r="P221" i="6"/>
  <c r="N221" i="6" s="1"/>
  <c r="Q222" i="6"/>
  <c r="P222" i="6" s="1"/>
  <c r="N222" i="6" s="1"/>
  <c r="Z222" i="6"/>
  <c r="X222" i="6"/>
  <c r="AA222" i="6" s="1"/>
  <c r="O223" i="6"/>
  <c r="X233" i="6"/>
  <c r="AA233" i="6" s="1"/>
  <c r="Z233" i="6"/>
  <c r="AR258" i="6"/>
  <c r="AS258" i="6" s="1"/>
  <c r="AM258" i="6"/>
  <c r="AG272" i="6"/>
  <c r="X278" i="6"/>
  <c r="AA278" i="6" s="1"/>
  <c r="E311" i="6"/>
  <c r="E309" i="6" s="1"/>
  <c r="E308" i="6"/>
  <c r="E135" i="6" s="1"/>
  <c r="F310" i="6"/>
  <c r="F308" i="6" s="1"/>
  <c r="O379" i="6"/>
  <c r="O377" i="6" s="1"/>
  <c r="Q380" i="6"/>
  <c r="Q377" i="6"/>
  <c r="AJ56" i="6"/>
  <c r="P69" i="6"/>
  <c r="AJ76" i="6"/>
  <c r="V119" i="6"/>
  <c r="Q126" i="6"/>
  <c r="Q119" i="6" s="1"/>
  <c r="AK119" i="6"/>
  <c r="E128" i="6"/>
  <c r="F128" i="6" s="1"/>
  <c r="P119" i="6"/>
  <c r="AG129" i="6"/>
  <c r="AJ129" i="6" s="1"/>
  <c r="AJ130" i="6"/>
  <c r="AG132" i="6"/>
  <c r="AJ132" i="6" s="1"/>
  <c r="Q134" i="6"/>
  <c r="P134" i="6" s="1"/>
  <c r="Q139" i="6"/>
  <c r="X161" i="6"/>
  <c r="X162" i="6" s="1"/>
  <c r="AA162" i="6" s="1"/>
  <c r="AN171" i="6"/>
  <c r="AJ173" i="6"/>
  <c r="AJ174" i="6" s="1"/>
  <c r="Z177" i="6"/>
  <c r="AD176" i="6"/>
  <c r="Y183" i="6"/>
  <c r="X186" i="6"/>
  <c r="AA186" i="6" s="1"/>
  <c r="O190" i="6"/>
  <c r="X191" i="6"/>
  <c r="AA191" i="6" s="1"/>
  <c r="S135" i="6"/>
  <c r="AB203" i="6"/>
  <c r="O234" i="6"/>
  <c r="Y245" i="6"/>
  <c r="AS245" i="6"/>
  <c r="AG258" i="6"/>
  <c r="O265" i="6"/>
  <c r="Q478" i="6"/>
  <c r="AR478" i="6"/>
  <c r="AS478" i="6" s="1"/>
  <c r="BG464" i="6"/>
  <c r="I484" i="6"/>
  <c r="I466" i="6" s="1"/>
  <c r="Z25" i="6"/>
  <c r="AJ36" i="6"/>
  <c r="AD24" i="6"/>
  <c r="J52" i="6"/>
  <c r="AJ86" i="6"/>
  <c r="Z23" i="6"/>
  <c r="AJ114" i="6"/>
  <c r="AG138" i="6"/>
  <c r="Z161" i="6"/>
  <c r="Q168" i="6"/>
  <c r="P168" i="6" s="1"/>
  <c r="N168" i="6" s="1"/>
  <c r="O171" i="6"/>
  <c r="F177" i="6"/>
  <c r="F175" i="6" s="1"/>
  <c r="AY135" i="6"/>
  <c r="AY13" i="6" s="1"/>
  <c r="AY9" i="6" s="1"/>
  <c r="BG135" i="6"/>
  <c r="BG13" i="6" s="1"/>
  <c r="BG9" i="6" s="1"/>
  <c r="Q193" i="6"/>
  <c r="E203" i="6"/>
  <c r="AJ218" i="6"/>
  <c r="AJ219" i="6" s="1"/>
  <c r="AG233" i="6"/>
  <c r="AM233" i="6"/>
  <c r="P237" i="6"/>
  <c r="O237" i="6"/>
  <c r="Q238" i="6"/>
  <c r="Q235" i="6"/>
  <c r="AR235" i="6"/>
  <c r="Z245" i="6"/>
  <c r="AG249" i="6"/>
  <c r="AR249" i="6"/>
  <c r="AS249" i="6" s="1"/>
  <c r="O245" i="6"/>
  <c r="P265" i="6"/>
  <c r="X275" i="6"/>
  <c r="AA275" i="6" s="1"/>
  <c r="P291" i="6"/>
  <c r="N291" i="6" s="1"/>
  <c r="Q292" i="6"/>
  <c r="Z321" i="6"/>
  <c r="E332" i="6"/>
  <c r="P346" i="6"/>
  <c r="N346" i="6" s="1"/>
  <c r="Q347" i="6"/>
  <c r="AR82" i="6"/>
  <c r="AS82" i="6" s="1"/>
  <c r="N91" i="6"/>
  <c r="P91" i="6" s="1"/>
  <c r="AB121" i="6"/>
  <c r="AB120" i="6" s="1"/>
  <c r="AE135" i="6"/>
  <c r="AE9" i="6" s="1"/>
  <c r="AA139" i="6"/>
  <c r="AG146" i="6"/>
  <c r="O164" i="6"/>
  <c r="AU135" i="6"/>
  <c r="BS135" i="6" s="1"/>
  <c r="BC135" i="6"/>
  <c r="BC13" i="6" s="1"/>
  <c r="BC9" i="6" s="1"/>
  <c r="AR176" i="6"/>
  <c r="AI213" i="6"/>
  <c r="O226" i="6"/>
  <c r="P226" i="6"/>
  <c r="N226" i="6" s="1"/>
  <c r="Q227" i="6"/>
  <c r="AR230" i="6"/>
  <c r="AS230" i="6" s="1"/>
  <c r="AM230" i="6"/>
  <c r="AJ262" i="6"/>
  <c r="AA288" i="6"/>
  <c r="X286" i="6"/>
  <c r="Q357" i="6"/>
  <c r="O356" i="6"/>
  <c r="O354" i="6" s="1"/>
  <c r="P223" i="6"/>
  <c r="AS223" i="6"/>
  <c r="AA234" i="6"/>
  <c r="AG235" i="6"/>
  <c r="AI235" i="6"/>
  <c r="E263" i="6"/>
  <c r="O262" i="6"/>
  <c r="E266" i="6"/>
  <c r="AR263" i="6"/>
  <c r="Z285" i="6"/>
  <c r="Q311" i="6"/>
  <c r="Z308" i="6"/>
  <c r="P317" i="6"/>
  <c r="N317" i="6" s="1"/>
  <c r="BE465" i="6"/>
  <c r="U464" i="6"/>
  <c r="AS464" i="6"/>
  <c r="AI465" i="6"/>
  <c r="AR464" i="6"/>
  <c r="AZ464" i="6"/>
  <c r="BH464" i="6"/>
  <c r="AF466" i="6"/>
  <c r="AR484" i="6"/>
  <c r="AR465" i="6" s="1"/>
  <c r="BH466" i="6"/>
  <c r="AJ486" i="6"/>
  <c r="AJ484" i="6" s="1"/>
  <c r="AJ466" i="6" s="1"/>
  <c r="P229" i="6"/>
  <c r="N229" i="6" s="1"/>
  <c r="X232" i="6"/>
  <c r="AA232" i="6" s="1"/>
  <c r="P252" i="6"/>
  <c r="N252" i="6" s="1"/>
  <c r="AN286" i="6"/>
  <c r="O285" i="6"/>
  <c r="Q324" i="6"/>
  <c r="P324" i="6" s="1"/>
  <c r="N324" i="6" s="1"/>
  <c r="AJ331" i="6"/>
  <c r="AJ354" i="6"/>
  <c r="X367" i="6"/>
  <c r="AA367" i="6" s="1"/>
  <c r="F380" i="6"/>
  <c r="X384" i="6"/>
  <c r="AA384" i="6" s="1"/>
  <c r="J464" i="6"/>
  <c r="X465" i="6"/>
  <c r="AU465" i="6"/>
  <c r="BC465" i="6"/>
  <c r="BL465" i="6"/>
  <c r="Q464" i="6"/>
  <c r="N466" i="6"/>
  <c r="AM224" i="6"/>
  <c r="AS262" i="6"/>
  <c r="X298" i="6"/>
  <c r="AA298" i="6" s="1"/>
  <c r="AJ285" i="6"/>
  <c r="Q353" i="6"/>
  <c r="X355" i="6"/>
  <c r="X464" i="6"/>
  <c r="BL464" i="6"/>
  <c r="Z465" i="6"/>
  <c r="AR480" i="6"/>
  <c r="AS480" i="6" s="1"/>
  <c r="AF464" i="6"/>
  <c r="J226" i="6"/>
  <c r="J224" i="6" s="1"/>
  <c r="AK245" i="6"/>
  <c r="O308" i="6"/>
  <c r="AS308" i="6"/>
  <c r="Q338" i="6"/>
  <c r="AR332" i="6"/>
  <c r="AK377" i="6"/>
  <c r="AA466" i="6"/>
  <c r="AR482" i="6"/>
  <c r="AS482" i="6" s="1"/>
  <c r="AM204" i="6"/>
  <c r="AJ221" i="6"/>
  <c r="AJ222" i="6" s="1"/>
  <c r="AJ224" i="6"/>
  <c r="Q230" i="6"/>
  <c r="P230" i="6" s="1"/>
  <c r="N230" i="6" s="1"/>
  <c r="X252" i="6"/>
  <c r="AA252" i="6" s="1"/>
  <c r="AG245" i="6"/>
  <c r="AR275" i="6"/>
  <c r="AS275" i="6" s="1"/>
  <c r="Z307" i="6"/>
  <c r="Z309" i="6"/>
  <c r="AL331" i="6"/>
  <c r="Z331" i="6"/>
  <c r="AA355" i="6"/>
  <c r="X364" i="6"/>
  <c r="AA364" i="6" s="1"/>
  <c r="P392" i="6"/>
  <c r="N392" i="6" s="1"/>
  <c r="AM465" i="6"/>
  <c r="AM464" i="6"/>
  <c r="AW464" i="6"/>
  <c r="E466" i="6"/>
  <c r="AC466" i="6"/>
  <c r="AL466" i="6" s="1"/>
  <c r="AN466" i="6"/>
  <c r="AX466" i="6"/>
  <c r="BF466" i="6"/>
  <c r="AJ475" i="6"/>
  <c r="AK331" i="6"/>
  <c r="N377" i="6"/>
  <c r="Z378" i="6"/>
  <c r="X387" i="6"/>
  <c r="AA387" i="6" s="1"/>
  <c r="AG390" i="6"/>
  <c r="Z377" i="6"/>
  <c r="O392" i="6"/>
  <c r="Q399" i="6"/>
  <c r="U136" i="6"/>
  <c r="U137" i="6" s="1"/>
  <c r="U15" i="6" s="1"/>
  <c r="V135" i="6"/>
  <c r="AN378" i="6"/>
  <c r="Z399" i="6"/>
  <c r="AG387" i="6"/>
  <c r="AN390" i="6"/>
  <c r="Q396" i="6"/>
  <c r="AB377" i="6"/>
  <c r="AZ135" i="6"/>
  <c r="AZ13" i="6" s="1"/>
  <c r="BH135" i="6"/>
  <c r="J135" i="6"/>
  <c r="AO135" i="6"/>
  <c r="AO13" i="6" s="1"/>
  <c r="AO9" i="6" s="1"/>
  <c r="O395" i="6"/>
  <c r="AD332" i="6"/>
  <c r="AD135" i="6"/>
  <c r="AF110" i="6"/>
  <c r="AR110" i="6"/>
  <c r="BJ14" i="6"/>
  <c r="BJ11" i="6"/>
  <c r="BJ10" i="6" s="1"/>
  <c r="N19" i="6"/>
  <c r="P22" i="6"/>
  <c r="P19" i="6" s="1"/>
  <c r="J28" i="6"/>
  <c r="AJ37" i="6"/>
  <c r="AS44" i="6"/>
  <c r="AR46" i="6"/>
  <c r="AS45" i="6"/>
  <c r="AJ46" i="6"/>
  <c r="E49" i="6"/>
  <c r="F49" i="6" s="1"/>
  <c r="J58" i="6"/>
  <c r="N64" i="6"/>
  <c r="P64" i="6" s="1"/>
  <c r="AR67" i="6"/>
  <c r="AS67" i="6" s="1"/>
  <c r="AJ74" i="6"/>
  <c r="AJ77" i="6"/>
  <c r="N99" i="6"/>
  <c r="P98" i="6"/>
  <c r="AJ102" i="6"/>
  <c r="AR103" i="6"/>
  <c r="AS103" i="6" s="1"/>
  <c r="AJ105" i="6"/>
  <c r="AJ24" i="6" s="1"/>
  <c r="N111" i="6"/>
  <c r="F125" i="6"/>
  <c r="AJ125" i="6"/>
  <c r="N197" i="6"/>
  <c r="N183" i="6" s="1"/>
  <c r="P183" i="6"/>
  <c r="Z214" i="6"/>
  <c r="X214" i="6"/>
  <c r="AA214" i="6" s="1"/>
  <c r="N36" i="6"/>
  <c r="P35" i="6"/>
  <c r="O46" i="6"/>
  <c r="Q46" i="6" s="1"/>
  <c r="Q45" i="6"/>
  <c r="AR52" i="6"/>
  <c r="AS52" i="6" s="1"/>
  <c r="AS51" i="6"/>
  <c r="AJ153" i="6"/>
  <c r="BS17" i="6"/>
  <c r="BT17" i="6" s="1"/>
  <c r="N28" i="6"/>
  <c r="AI43" i="6"/>
  <c r="N58" i="6"/>
  <c r="P58" i="6" s="1"/>
  <c r="AR61" i="6"/>
  <c r="AS61" i="6" s="1"/>
  <c r="O79" i="6"/>
  <c r="Q79" i="6" s="1"/>
  <c r="Q78" i="6"/>
  <c r="N88" i="6"/>
  <c r="P88" i="6" s="1"/>
  <c r="P87" i="6"/>
  <c r="Q90" i="6"/>
  <c r="N109" i="6"/>
  <c r="P109" i="6" s="1"/>
  <c r="P108" i="6"/>
  <c r="I120" i="6"/>
  <c r="I16" i="6"/>
  <c r="I12" i="6" s="1"/>
  <c r="O123" i="6"/>
  <c r="O119" i="6" s="1"/>
  <c r="AA161" i="6"/>
  <c r="P29" i="6"/>
  <c r="AS36" i="6"/>
  <c r="J46" i="6"/>
  <c r="AJ62" i="6"/>
  <c r="AJ65" i="6"/>
  <c r="N73" i="6"/>
  <c r="P73" i="6" s="1"/>
  <c r="P72" i="6"/>
  <c r="O76" i="6"/>
  <c r="Q76" i="6" s="1"/>
  <c r="Q75" i="6"/>
  <c r="N79" i="6"/>
  <c r="P79" i="6" s="1"/>
  <c r="P78" i="6"/>
  <c r="AS87" i="6"/>
  <c r="AJ88" i="6"/>
  <c r="AR99" i="6"/>
  <c r="AS98" i="6"/>
  <c r="P146" i="6"/>
  <c r="N154" i="6"/>
  <c r="F249" i="6"/>
  <c r="F246" i="6"/>
  <c r="O34" i="6"/>
  <c r="Q34" i="6" s="1"/>
  <c r="Q33" i="6"/>
  <c r="F41" i="6"/>
  <c r="F23" i="6" s="1"/>
  <c r="E23" i="6"/>
  <c r="I24" i="6"/>
  <c r="J42" i="6"/>
  <c r="J24" i="6" s="1"/>
  <c r="N67" i="6"/>
  <c r="P67" i="6" s="1"/>
  <c r="P66" i="6"/>
  <c r="O70" i="6"/>
  <c r="Q70" i="6" s="1"/>
  <c r="Q69" i="6"/>
  <c r="AR76" i="6"/>
  <c r="AS76" i="6" s="1"/>
  <c r="AS75" i="6"/>
  <c r="N105" i="6"/>
  <c r="N24" i="6" s="1"/>
  <c r="P104" i="6"/>
  <c r="BS119" i="6"/>
  <c r="AM120" i="6"/>
  <c r="AI134" i="6"/>
  <c r="AI121" i="6" s="1"/>
  <c r="AG134" i="6"/>
  <c r="AJ134" i="6" s="1"/>
  <c r="AF121" i="6"/>
  <c r="AM179" i="6"/>
  <c r="AR179" i="6"/>
  <c r="AS179" i="6" s="1"/>
  <c r="AG179" i="6"/>
  <c r="O181" i="6"/>
  <c r="Q182" i="6"/>
  <c r="Q176" i="6"/>
  <c r="F207" i="6"/>
  <c r="E206" i="6"/>
  <c r="AJ50" i="6"/>
  <c r="AJ53" i="6"/>
  <c r="N61" i="6"/>
  <c r="P61" i="6" s="1"/>
  <c r="P60" i="6"/>
  <c r="O64" i="6"/>
  <c r="Q64" i="6" s="1"/>
  <c r="Q63" i="6"/>
  <c r="AJ67" i="6"/>
  <c r="AR70" i="6"/>
  <c r="AS70" i="6" s="1"/>
  <c r="AS69" i="6"/>
  <c r="AJ70" i="6"/>
  <c r="J85" i="6"/>
  <c r="AJ96" i="6"/>
  <c r="AS101" i="6"/>
  <c r="P21" i="6"/>
  <c r="P18" i="6" s="1"/>
  <c r="N18" i="6"/>
  <c r="N23" i="6"/>
  <c r="Q28" i="6"/>
  <c r="AC25" i="6"/>
  <c r="AL25" i="6" s="1"/>
  <c r="AL28" i="6"/>
  <c r="AI28" i="6"/>
  <c r="N31" i="6"/>
  <c r="P31" i="6" s="1"/>
  <c r="AD43" i="6"/>
  <c r="AJ43" i="6" s="1"/>
  <c r="AJ47" i="6"/>
  <c r="N55" i="6"/>
  <c r="P55" i="6" s="1"/>
  <c r="P54" i="6"/>
  <c r="O58" i="6"/>
  <c r="Q58" i="6" s="1"/>
  <c r="Q57" i="6"/>
  <c r="AJ61" i="6"/>
  <c r="AR64" i="6"/>
  <c r="AS64" i="6" s="1"/>
  <c r="AS63" i="6"/>
  <c r="AJ64" i="6"/>
  <c r="J76" i="6"/>
  <c r="AG42" i="6"/>
  <c r="AG24" i="6" s="1"/>
  <c r="N85" i="6"/>
  <c r="P85" i="6" s="1"/>
  <c r="P84" i="6"/>
  <c r="AJ99" i="6"/>
  <c r="AR105" i="6"/>
  <c r="AS104" i="6"/>
  <c r="AC118" i="6"/>
  <c r="AI117" i="6"/>
  <c r="AI24" i="6" s="1"/>
  <c r="AD117" i="6"/>
  <c r="AJ117" i="6" s="1"/>
  <c r="AL117" i="6"/>
  <c r="W119" i="6"/>
  <c r="X123" i="6"/>
  <c r="X119" i="6" s="1"/>
  <c r="F119" i="6"/>
  <c r="AC122" i="6"/>
  <c r="AL131" i="6"/>
  <c r="AD131" i="6"/>
  <c r="AD122" i="6" s="1"/>
  <c r="AD16" i="6" s="1"/>
  <c r="AD12" i="6" s="1"/>
  <c r="P20" i="6"/>
  <c r="P17" i="6" s="1"/>
  <c r="Q27" i="6"/>
  <c r="AR28" i="6"/>
  <c r="AS27" i="6"/>
  <c r="AD28" i="6"/>
  <c r="AD25" i="6" s="1"/>
  <c r="O31" i="6"/>
  <c r="Q31" i="6" s="1"/>
  <c r="AJ32" i="6"/>
  <c r="O42" i="6"/>
  <c r="Q41" i="6"/>
  <c r="Q23" i="6" s="1"/>
  <c r="AG41" i="6"/>
  <c r="AG23" i="6" s="1"/>
  <c r="AN41" i="6"/>
  <c r="AN23" i="6" s="1"/>
  <c r="AN45" i="6"/>
  <c r="AN42" i="6" s="1"/>
  <c r="AN24" i="6" s="1"/>
  <c r="AI41" i="6"/>
  <c r="AJ41" i="6" s="1"/>
  <c r="N49" i="6"/>
  <c r="P49" i="6" s="1"/>
  <c r="P48" i="6"/>
  <c r="O52" i="6"/>
  <c r="Q52" i="6" s="1"/>
  <c r="Q51" i="6"/>
  <c r="AJ55" i="6"/>
  <c r="AR58" i="6"/>
  <c r="AS58" i="6" s="1"/>
  <c r="AS57" i="6"/>
  <c r="AJ58" i="6"/>
  <c r="E61" i="6"/>
  <c r="F61" i="6" s="1"/>
  <c r="J70" i="6"/>
  <c r="AR121" i="6"/>
  <c r="AS134" i="6"/>
  <c r="AS121" i="6" s="1"/>
  <c r="N141" i="6"/>
  <c r="N93" i="6"/>
  <c r="N115" i="6"/>
  <c r="P115" i="6" s="1"/>
  <c r="I118" i="6"/>
  <c r="E118" i="6" s="1"/>
  <c r="J117" i="6"/>
  <c r="E117" i="6"/>
  <c r="O133" i="6"/>
  <c r="N132" i="6"/>
  <c r="N119" i="6" s="1"/>
  <c r="AS141" i="6"/>
  <c r="AS139" i="6" s="1"/>
  <c r="AR139" i="6"/>
  <c r="AG142" i="6"/>
  <c r="AR142" i="6"/>
  <c r="AS142" i="6" s="1"/>
  <c r="AM142" i="6"/>
  <c r="AG147" i="6"/>
  <c r="O168" i="6"/>
  <c r="Z209" i="6"/>
  <c r="X209" i="6"/>
  <c r="X204" i="6" s="1"/>
  <c r="W204" i="6"/>
  <c r="W210" i="6"/>
  <c r="Z210" i="6" s="1"/>
  <c r="O22" i="6"/>
  <c r="AR31" i="6"/>
  <c r="AS31" i="6" s="1"/>
  <c r="P113" i="6"/>
  <c r="V120" i="6"/>
  <c r="E122" i="6"/>
  <c r="E16" i="6" s="1"/>
  <c r="E12" i="6" s="1"/>
  <c r="Q122" i="6"/>
  <c r="Q16" i="6" s="1"/>
  <c r="Q12" i="6" s="1"/>
  <c r="AI119" i="6"/>
  <c r="J121" i="6"/>
  <c r="J120" i="6" s="1"/>
  <c r="T122" i="6"/>
  <c r="T16" i="6" s="1"/>
  <c r="T12" i="6" s="1"/>
  <c r="U131" i="6"/>
  <c r="AI131" i="6"/>
  <c r="AI122" i="6" s="1"/>
  <c r="AI16" i="6" s="1"/>
  <c r="AI12" i="6" s="1"/>
  <c r="BM135" i="6"/>
  <c r="BM13" i="6" s="1"/>
  <c r="BM9" i="6" s="1"/>
  <c r="Z145" i="6"/>
  <c r="X145" i="6"/>
  <c r="AA145" i="6" s="1"/>
  <c r="AS146" i="6"/>
  <c r="I179" i="6"/>
  <c r="I176" i="6"/>
  <c r="J178" i="6"/>
  <c r="AJ223" i="6"/>
  <c r="P303" i="6"/>
  <c r="N303" i="6" s="1"/>
  <c r="O303" i="6"/>
  <c r="Q304" i="6"/>
  <c r="BG120" i="6"/>
  <c r="P125" i="6"/>
  <c r="Q124" i="6"/>
  <c r="N124" i="6"/>
  <c r="O124" i="6" s="1"/>
  <c r="Z121" i="6"/>
  <c r="AD142" i="6"/>
  <c r="AD139" i="6"/>
  <c r="Z154" i="6"/>
  <c r="X154" i="6"/>
  <c r="AA154" i="6" s="1"/>
  <c r="W146" i="6"/>
  <c r="Z179" i="6"/>
  <c r="X179" i="6"/>
  <c r="AA179" i="6" s="1"/>
  <c r="X183" i="6"/>
  <c r="AA185" i="6"/>
  <c r="AM187" i="6"/>
  <c r="AG187" i="6"/>
  <c r="W193" i="6"/>
  <c r="Z193" i="6" s="1"/>
  <c r="Z192" i="6"/>
  <c r="X192" i="6"/>
  <c r="N81" i="6"/>
  <c r="AN118" i="6"/>
  <c r="AN25" i="6" s="1"/>
  <c r="AG118" i="6"/>
  <c r="AO120" i="6"/>
  <c r="AZ120" i="6"/>
  <c r="BH120" i="6"/>
  <c r="AW136" i="6"/>
  <c r="AW137" i="6" s="1"/>
  <c r="AW15" i="6" s="1"/>
  <c r="BE136" i="6"/>
  <c r="BE137" i="6" s="1"/>
  <c r="BE15" i="6" s="1"/>
  <c r="O146" i="6"/>
  <c r="AD153" i="6"/>
  <c r="AD147" i="6"/>
  <c r="Z174" i="6"/>
  <c r="X174" i="6"/>
  <c r="AA174" i="6" s="1"/>
  <c r="X176" i="6"/>
  <c r="AA178" i="6"/>
  <c r="AA176" i="6" s="1"/>
  <c r="AS178" i="6"/>
  <c r="AS176" i="6" s="1"/>
  <c r="AB183" i="6"/>
  <c r="Q48" i="6"/>
  <c r="Q54" i="6"/>
  <c r="Q60" i="6"/>
  <c r="Q66" i="6"/>
  <c r="Q72" i="6"/>
  <c r="Q87" i="6"/>
  <c r="Q108" i="6"/>
  <c r="AJ111" i="6"/>
  <c r="AL115" i="6"/>
  <c r="AI115" i="6"/>
  <c r="J119" i="6"/>
  <c r="AS119" i="6"/>
  <c r="AJ133" i="6"/>
  <c r="N146" i="6"/>
  <c r="E186" i="6"/>
  <c r="F187" i="6"/>
  <c r="AI139" i="6"/>
  <c r="Z158" i="6"/>
  <c r="W159" i="6"/>
  <c r="P159" i="6"/>
  <c r="N159" i="6" s="1"/>
  <c r="O159" i="6"/>
  <c r="P178" i="6"/>
  <c r="O178" i="6"/>
  <c r="AJ176" i="6"/>
  <c r="AJ182" i="6"/>
  <c r="AD182" i="6"/>
  <c r="AR211" i="6"/>
  <c r="F205" i="6"/>
  <c r="F203" i="6" s="1"/>
  <c r="P204" i="6"/>
  <c r="N206" i="6"/>
  <c r="N204" i="6" s="1"/>
  <c r="AR227" i="6"/>
  <c r="AS227" i="6" s="1"/>
  <c r="AG227" i="6"/>
  <c r="AG466" i="6"/>
  <c r="AG465" i="6"/>
  <c r="AS465" i="6"/>
  <c r="AS466" i="6"/>
  <c r="BA466" i="6"/>
  <c r="BA465" i="6"/>
  <c r="AS191" i="6"/>
  <c r="AS183" i="6" s="1"/>
  <c r="AR183" i="6"/>
  <c r="AM196" i="6"/>
  <c r="AG196" i="6"/>
  <c r="AS198" i="6"/>
  <c r="AS184" i="6" s="1"/>
  <c r="AR184" i="6"/>
  <c r="AI203" i="6"/>
  <c r="AJ227" i="6"/>
  <c r="T123" i="6"/>
  <c r="AT146" i="6"/>
  <c r="AM147" i="6"/>
  <c r="Z150" i="6"/>
  <c r="X150" i="6"/>
  <c r="Q147" i="6"/>
  <c r="Q153" i="6"/>
  <c r="O152" i="6"/>
  <c r="AJ167" i="6"/>
  <c r="AJ168" i="6" s="1"/>
  <c r="AI168" i="6"/>
  <c r="Q174" i="6"/>
  <c r="O173" i="6"/>
  <c r="E176" i="6"/>
  <c r="W184" i="6"/>
  <c r="Z189" i="6"/>
  <c r="AG184" i="6"/>
  <c r="AG193" i="6"/>
  <c r="Z198" i="6"/>
  <c r="W199" i="6"/>
  <c r="X198" i="6"/>
  <c r="AA198" i="6" s="1"/>
  <c r="P219" i="6"/>
  <c r="N219" i="6" s="1"/>
  <c r="O219" i="6"/>
  <c r="AM238" i="6"/>
  <c r="AR238" i="6"/>
  <c r="AS238" i="6" s="1"/>
  <c r="AG238" i="6"/>
  <c r="O271" i="6"/>
  <c r="Q272" i="6"/>
  <c r="P271" i="6"/>
  <c r="N271" i="6" s="1"/>
  <c r="Q263" i="6"/>
  <c r="Q298" i="6"/>
  <c r="P297" i="6"/>
  <c r="N297" i="6" s="1"/>
  <c r="O297" i="6"/>
  <c r="AG131" i="6"/>
  <c r="X134" i="6"/>
  <c r="AK146" i="6"/>
  <c r="W149" i="6"/>
  <c r="AR150" i="6"/>
  <c r="AS150" i="6" s="1"/>
  <c r="AR147" i="6"/>
  <c r="AS149" i="6"/>
  <c r="AS147" i="6" s="1"/>
  <c r="AI159" i="6"/>
  <c r="AJ158" i="6"/>
  <c r="AJ159" i="6" s="1"/>
  <c r="AI147" i="6"/>
  <c r="P165" i="6"/>
  <c r="N165" i="6" s="1"/>
  <c r="O165" i="6"/>
  <c r="X175" i="6"/>
  <c r="AA177" i="6"/>
  <c r="AA175" i="6" s="1"/>
  <c r="P179" i="6"/>
  <c r="N179" i="6" s="1"/>
  <c r="O183" i="6"/>
  <c r="AK183" i="6"/>
  <c r="X189" i="6"/>
  <c r="AB223" i="6"/>
  <c r="W223" i="6"/>
  <c r="X231" i="6"/>
  <c r="AA231" i="6" s="1"/>
  <c r="Q233" i="6"/>
  <c r="P232" i="6"/>
  <c r="N232" i="6" s="1"/>
  <c r="O232" i="6"/>
  <c r="Q224" i="6"/>
  <c r="Q145" i="6"/>
  <c r="P144" i="6"/>
  <c r="N144" i="6" s="1"/>
  <c r="X155" i="6"/>
  <c r="W156" i="6"/>
  <c r="Z156" i="6" s="1"/>
  <c r="Q162" i="6"/>
  <c r="P161" i="6"/>
  <c r="N161" i="6" s="1"/>
  <c r="N147" i="6" s="1"/>
  <c r="O161" i="6"/>
  <c r="W165" i="6"/>
  <c r="X164" i="6"/>
  <c r="AA164" i="6" s="1"/>
  <c r="X195" i="6"/>
  <c r="AA195" i="6" s="1"/>
  <c r="W196" i="6"/>
  <c r="Y203" i="6"/>
  <c r="AT211" i="6"/>
  <c r="AT203" i="6" s="1"/>
  <c r="W238" i="6"/>
  <c r="Z237" i="6"/>
  <c r="Z235" i="6" s="1"/>
  <c r="X237" i="6"/>
  <c r="W235" i="6"/>
  <c r="Z241" i="6"/>
  <c r="X241" i="6"/>
  <c r="AA241" i="6" s="1"/>
  <c r="Q142" i="6"/>
  <c r="O141" i="6"/>
  <c r="O139" i="6" s="1"/>
  <c r="AG145" i="6"/>
  <c r="AR145" i="6"/>
  <c r="AS145" i="6" s="1"/>
  <c r="P156" i="6"/>
  <c r="N156" i="6" s="1"/>
  <c r="O156" i="6"/>
  <c r="F178" i="6"/>
  <c r="Z182" i="6"/>
  <c r="X182" i="6"/>
  <c r="AA182" i="6" s="1"/>
  <c r="P186" i="6"/>
  <c r="O186" i="6"/>
  <c r="Q184" i="6"/>
  <c r="Q187" i="6"/>
  <c r="W183" i="6"/>
  <c r="Z188" i="6"/>
  <c r="AM207" i="6"/>
  <c r="AG207" i="6"/>
  <c r="X211" i="6"/>
  <c r="AA211" i="6" s="1"/>
  <c r="Z211" i="6"/>
  <c r="AJ249" i="6"/>
  <c r="AJ246" i="6"/>
  <c r="AA253" i="6"/>
  <c r="AA245" i="6" s="1"/>
  <c r="X245" i="6"/>
  <c r="Z185" i="6"/>
  <c r="AR202" i="6"/>
  <c r="AS202" i="6" s="1"/>
  <c r="W203" i="6"/>
  <c r="X205" i="6"/>
  <c r="AA206" i="6"/>
  <c r="AR213" i="6"/>
  <c r="AS213" i="6" s="1"/>
  <c r="AR204" i="6"/>
  <c r="AR219" i="6"/>
  <c r="AS219" i="6" s="1"/>
  <c r="AN222" i="6"/>
  <c r="E226" i="6"/>
  <c r="F225" i="6"/>
  <c r="F223" i="6" s="1"/>
  <c r="J227" i="6"/>
  <c r="Z229" i="6"/>
  <c r="Z224" i="6" s="1"/>
  <c r="W230" i="6"/>
  <c r="N237" i="6"/>
  <c r="AI249" i="6"/>
  <c r="AI246" i="6"/>
  <c r="AR255" i="6"/>
  <c r="AS255" i="6" s="1"/>
  <c r="AM255" i="6"/>
  <c r="AG255" i="6"/>
  <c r="AM284" i="6"/>
  <c r="AG284" i="6"/>
  <c r="AR284" i="6"/>
  <c r="AS284" i="6" s="1"/>
  <c r="BV305" i="6"/>
  <c r="AK285" i="6"/>
  <c r="AI146" i="6"/>
  <c r="W175" i="6"/>
  <c r="AD184" i="6"/>
  <c r="E192" i="6"/>
  <c r="F192" i="6" s="1"/>
  <c r="AG204" i="6"/>
  <c r="AJ204" i="6" s="1"/>
  <c r="Z207" i="6"/>
  <c r="X207" i="6"/>
  <c r="AA207" i="6" s="1"/>
  <c r="Z215" i="6"/>
  <c r="W216" i="6"/>
  <c r="P278" i="6"/>
  <c r="N278" i="6" s="1"/>
  <c r="O278" i="6"/>
  <c r="N285" i="6"/>
  <c r="Z292" i="6"/>
  <c r="X292" i="6"/>
  <c r="AA292" i="6" s="1"/>
  <c r="AI171" i="6"/>
  <c r="AJ240" i="6"/>
  <c r="AJ241" i="6" s="1"/>
  <c r="AI241" i="6"/>
  <c r="N248" i="6"/>
  <c r="N246" i="6" s="1"/>
  <c r="P246" i="6"/>
  <c r="N265" i="6"/>
  <c r="AS263" i="6"/>
  <c r="X285" i="6"/>
  <c r="AA290" i="6"/>
  <c r="AA285" i="6" s="1"/>
  <c r="P329" i="6"/>
  <c r="N329" i="6" s="1"/>
  <c r="O329" i="6"/>
  <c r="Q309" i="6"/>
  <c r="O331" i="6"/>
  <c r="AG202" i="6"/>
  <c r="N203" i="6"/>
  <c r="P216" i="6"/>
  <c r="N216" i="6" s="1"/>
  <c r="O216" i="6"/>
  <c r="AG219" i="6"/>
  <c r="O221" i="6"/>
  <c r="Z225" i="6"/>
  <c r="Z223" i="6" s="1"/>
  <c r="X225" i="6"/>
  <c r="AS226" i="6"/>
  <c r="AS224" i="6" s="1"/>
  <c r="AR224" i="6"/>
  <c r="P234" i="6"/>
  <c r="E238" i="6"/>
  <c r="F237" i="6"/>
  <c r="E235" i="6"/>
  <c r="P266" i="6"/>
  <c r="N266" i="6" s="1"/>
  <c r="O266" i="6"/>
  <c r="Q330" i="6"/>
  <c r="Q207" i="6"/>
  <c r="O206" i="6"/>
  <c r="AS204" i="6"/>
  <c r="Y223" i="6"/>
  <c r="Z228" i="6"/>
  <c r="X228" i="6"/>
  <c r="AA228" i="6" s="1"/>
  <c r="AK262" i="6"/>
  <c r="AA286" i="6"/>
  <c r="P243" i="6"/>
  <c r="N243" i="6" s="1"/>
  <c r="Q244" i="6"/>
  <c r="O243" i="6"/>
  <c r="O235" i="6" s="1"/>
  <c r="Z269" i="6"/>
  <c r="X269" i="6"/>
  <c r="AA269" i="6" s="1"/>
  <c r="AJ236" i="6"/>
  <c r="AJ234" i="6" s="1"/>
  <c r="AR269" i="6"/>
  <c r="AS269" i="6" s="1"/>
  <c r="AM269" i="6"/>
  <c r="O324" i="6"/>
  <c r="AR355" i="6"/>
  <c r="AS375" i="6"/>
  <c r="AS355" i="6" s="1"/>
  <c r="AR233" i="6"/>
  <c r="AS233" i="6" s="1"/>
  <c r="Z265" i="6"/>
  <c r="Z263" i="6" s="1"/>
  <c r="X265" i="6"/>
  <c r="W263" i="6"/>
  <c r="Z286" i="6"/>
  <c r="BS464" i="6"/>
  <c r="O248" i="6"/>
  <c r="Q246" i="6"/>
  <c r="Q249" i="6"/>
  <c r="P261" i="6"/>
  <c r="N261" i="6" s="1"/>
  <c r="O261" i="6"/>
  <c r="AA264" i="6"/>
  <c r="AL288" i="6"/>
  <c r="AI288" i="6"/>
  <c r="AI286" i="6" s="1"/>
  <c r="AC286" i="6"/>
  <c r="AC136" i="6" s="1"/>
  <c r="AB285" i="6"/>
  <c r="AR286" i="6"/>
  <c r="AR309" i="6"/>
  <c r="AS311" i="6"/>
  <c r="AS309" i="6" s="1"/>
  <c r="AG384" i="6"/>
  <c r="AR384" i="6"/>
  <c r="AS384" i="6" s="1"/>
  <c r="AN384" i="6"/>
  <c r="AS237" i="6"/>
  <c r="AS235" i="6" s="1"/>
  <c r="W249" i="6"/>
  <c r="X248" i="6"/>
  <c r="AR246" i="6"/>
  <c r="AS248" i="6"/>
  <c r="AS246" i="6" s="1"/>
  <c r="O257" i="6"/>
  <c r="Q258" i="6"/>
  <c r="P262" i="6"/>
  <c r="AD263" i="6"/>
  <c r="AB262" i="6"/>
  <c r="Z282" i="6"/>
  <c r="Z262" i="6" s="1"/>
  <c r="X282" i="6"/>
  <c r="AA282" i="6" s="1"/>
  <c r="P283" i="6"/>
  <c r="N283" i="6" s="1"/>
  <c r="O283" i="6"/>
  <c r="O263" i="6" s="1"/>
  <c r="Q284" i="6"/>
  <c r="E286" i="6"/>
  <c r="E289" i="6"/>
  <c r="F288" i="6"/>
  <c r="AJ308" i="6"/>
  <c r="Z315" i="6"/>
  <c r="X315" i="6"/>
  <c r="AA315" i="6" s="1"/>
  <c r="Z347" i="6"/>
  <c r="X347" i="6"/>
  <c r="AA347" i="6" s="1"/>
  <c r="J206" i="6"/>
  <c r="AR241" i="6"/>
  <c r="AS241" i="6" s="1"/>
  <c r="AM241" i="6"/>
  <c r="Z248" i="6"/>
  <c r="Z246" i="6" s="1"/>
  <c r="O255" i="6"/>
  <c r="X261" i="6"/>
  <c r="AA261" i="6" s="1"/>
  <c r="AJ265" i="6"/>
  <c r="AI263" i="6"/>
  <c r="AI266" i="6"/>
  <c r="AS286" i="6"/>
  <c r="P301" i="6"/>
  <c r="N301" i="6" s="1"/>
  <c r="O306" i="6"/>
  <c r="Q307" i="6"/>
  <c r="P306" i="6"/>
  <c r="N306" i="6" s="1"/>
  <c r="P318" i="6"/>
  <c r="N318" i="6" s="1"/>
  <c r="O318" i="6"/>
  <c r="P361" i="6"/>
  <c r="N361" i="6" s="1"/>
  <c r="O361" i="6"/>
  <c r="O364" i="6"/>
  <c r="P364" i="6"/>
  <c r="N364" i="6" s="1"/>
  <c r="AN309" i="6"/>
  <c r="P349" i="6"/>
  <c r="N349" i="6" s="1"/>
  <c r="O349" i="6"/>
  <c r="Q350" i="6"/>
  <c r="Z355" i="6"/>
  <c r="Z361" i="6"/>
  <c r="X361" i="6"/>
  <c r="AA361" i="6" s="1"/>
  <c r="P354" i="6"/>
  <c r="AA478" i="6"/>
  <c r="AZ466" i="6"/>
  <c r="AZ465" i="6"/>
  <c r="O483" i="6"/>
  <c r="O464" i="6" s="1"/>
  <c r="O486" i="6"/>
  <c r="O484" i="6" s="1"/>
  <c r="O465" i="6" s="1"/>
  <c r="AI244" i="6"/>
  <c r="AJ309" i="6"/>
  <c r="N313" i="6"/>
  <c r="P308" i="6"/>
  <c r="AS331" i="6"/>
  <c r="Q355" i="6"/>
  <c r="Q358" i="6"/>
  <c r="P357" i="6"/>
  <c r="O357" i="6"/>
  <c r="O375" i="6"/>
  <c r="Q376" i="6"/>
  <c r="E249" i="6"/>
  <c r="X255" i="6"/>
  <c r="AA255" i="6" s="1"/>
  <c r="O275" i="6"/>
  <c r="X281" i="6"/>
  <c r="AA281" i="6" s="1"/>
  <c r="AM281" i="6"/>
  <c r="Q286" i="6"/>
  <c r="X308" i="6"/>
  <c r="N308" i="6"/>
  <c r="AA311" i="6"/>
  <c r="AA309" i="6" s="1"/>
  <c r="X309" i="6"/>
  <c r="AA331" i="6"/>
  <c r="Z332" i="6"/>
  <c r="AL358" i="6"/>
  <c r="AF357" i="6"/>
  <c r="AN358" i="6"/>
  <c r="AA377" i="6"/>
  <c r="AR378" i="6"/>
  <c r="AS383" i="6"/>
  <c r="O389" i="6"/>
  <c r="Q390" i="6"/>
  <c r="O295" i="6"/>
  <c r="X331" i="6"/>
  <c r="N336" i="6"/>
  <c r="N331" i="6" s="1"/>
  <c r="P331" i="6"/>
  <c r="AN332" i="6"/>
  <c r="Z354" i="6"/>
  <c r="AS354" i="6"/>
  <c r="AK354" i="6"/>
  <c r="P393" i="6"/>
  <c r="N393" i="6" s="1"/>
  <c r="O393" i="6"/>
  <c r="N474" i="6"/>
  <c r="O474" i="6" s="1"/>
  <c r="Q474" i="6"/>
  <c r="E312" i="6"/>
  <c r="F311" i="6"/>
  <c r="O326" i="6"/>
  <c r="Q327" i="6"/>
  <c r="O334" i="6"/>
  <c r="P338" i="6"/>
  <c r="N338" i="6" s="1"/>
  <c r="O338" i="6"/>
  <c r="E358" i="6"/>
  <c r="F357" i="6"/>
  <c r="E355" i="6"/>
  <c r="Z393" i="6"/>
  <c r="X393" i="6"/>
  <c r="AA393" i="6" s="1"/>
  <c r="AA332" i="6"/>
  <c r="Z338" i="6"/>
  <c r="X338" i="6"/>
  <c r="AA338" i="6" s="1"/>
  <c r="O340" i="6"/>
  <c r="Q341" i="6"/>
  <c r="AS340" i="6"/>
  <c r="AS332" i="6" s="1"/>
  <c r="P373" i="6"/>
  <c r="N373" i="6" s="1"/>
  <c r="O373" i="6"/>
  <c r="X378" i="6"/>
  <c r="AA380" i="6"/>
  <c r="AA378" i="6" s="1"/>
  <c r="P387" i="6"/>
  <c r="N387" i="6" s="1"/>
  <c r="O387" i="6"/>
  <c r="O314" i="6"/>
  <c r="Q321" i="6"/>
  <c r="O337" i="6"/>
  <c r="Q344" i="6"/>
  <c r="O370" i="6"/>
  <c r="X377" i="6"/>
  <c r="AS377" i="6"/>
  <c r="Q384" i="6"/>
  <c r="Q378" i="6"/>
  <c r="P465" i="6"/>
  <c r="AY465" i="6"/>
  <c r="BD466" i="6"/>
  <c r="I465" i="6"/>
  <c r="X330" i="6"/>
  <c r="AA330" i="6" s="1"/>
  <c r="AI331" i="6"/>
  <c r="F334" i="6"/>
  <c r="O352" i="6"/>
  <c r="X353" i="6"/>
  <c r="AA353" i="6" s="1"/>
  <c r="Q354" i="6"/>
  <c r="AG357" i="6"/>
  <c r="AG355" i="6" s="1"/>
  <c r="O363" i="6"/>
  <c r="J381" i="6"/>
  <c r="O386" i="6"/>
  <c r="Q465" i="6"/>
  <c r="Z466" i="6"/>
  <c r="I464" i="6"/>
  <c r="AG464" i="6"/>
  <c r="J465" i="6"/>
  <c r="W465" i="6"/>
  <c r="AA474" i="6"/>
  <c r="N480" i="6"/>
  <c r="O480" i="6" s="1"/>
  <c r="P360" i="6"/>
  <c r="N360" i="6" s="1"/>
  <c r="O360" i="6"/>
  <c r="P363" i="6"/>
  <c r="N363" i="6" s="1"/>
  <c r="O366" i="6"/>
  <c r="AI381" i="6"/>
  <c r="AJ380" i="6"/>
  <c r="P386" i="6"/>
  <c r="N386" i="6" s="1"/>
  <c r="Z396" i="6"/>
  <c r="X396" i="6"/>
  <c r="AA396" i="6" s="1"/>
  <c r="P377" i="6"/>
  <c r="Q401" i="6"/>
  <c r="Q404" i="6"/>
  <c r="P403" i="6"/>
  <c r="AG404" i="6"/>
  <c r="AN465" i="6"/>
  <c r="W464" i="6"/>
  <c r="AI464" i="6"/>
  <c r="BT464" i="6" s="1"/>
  <c r="N465" i="6"/>
  <c r="AJ465" i="6"/>
  <c r="AR396" i="6"/>
  <c r="AS396" i="6" s="1"/>
  <c r="AN396" i="6"/>
  <c r="AJ464" i="6"/>
  <c r="X350" i="6"/>
  <c r="AA350" i="6" s="1"/>
  <c r="X370" i="6"/>
  <c r="AA370" i="6" s="1"/>
  <c r="X381" i="6"/>
  <c r="AA381" i="6" s="1"/>
  <c r="AG396" i="6"/>
  <c r="AF403" i="6"/>
  <c r="BF465" i="6"/>
  <c r="Q480" i="6"/>
  <c r="AJ379" i="6"/>
  <c r="AJ377" i="6" s="1"/>
  <c r="AI377" i="6"/>
  <c r="AS378" i="6"/>
  <c r="AR399" i="6"/>
  <c r="AS399" i="6" s="1"/>
  <c r="AN399" i="6"/>
  <c r="O380" i="6"/>
  <c r="O398" i="6"/>
  <c r="O402" i="6"/>
  <c r="O400" i="6" s="1"/>
  <c r="AL378" i="5"/>
  <c r="AD135" i="5"/>
  <c r="AI331" i="5"/>
  <c r="AI135" i="5" s="1"/>
  <c r="BT135" i="5" s="1"/>
  <c r="BD14" i="5"/>
  <c r="BD11" i="5"/>
  <c r="BD10" i="5" s="1"/>
  <c r="AJ41" i="5"/>
  <c r="N67" i="5"/>
  <c r="P67" i="5" s="1"/>
  <c r="P66" i="5"/>
  <c r="AV11" i="5"/>
  <c r="AV10" i="5" s="1"/>
  <c r="AV14" i="5"/>
  <c r="O40" i="5"/>
  <c r="Q40" i="5" s="1"/>
  <c r="Q39" i="5"/>
  <c r="BH14" i="5"/>
  <c r="AJ36" i="5"/>
  <c r="AS392" i="5"/>
  <c r="AR378" i="5"/>
  <c r="O31" i="5"/>
  <c r="Q31" i="5" s="1"/>
  <c r="Q30" i="5"/>
  <c r="P65" i="5"/>
  <c r="Q327" i="5"/>
  <c r="O326" i="5"/>
  <c r="P326" i="5"/>
  <c r="N326" i="5" s="1"/>
  <c r="AG19" i="5"/>
  <c r="AJ22" i="5"/>
  <c r="AJ19" i="5" s="1"/>
  <c r="BJ9" i="5"/>
  <c r="AU15" i="5"/>
  <c r="BC15" i="5"/>
  <c r="BL15" i="5"/>
  <c r="F41" i="5"/>
  <c r="F23" i="5" s="1"/>
  <c r="E23" i="5"/>
  <c r="AA23" i="5"/>
  <c r="AR46" i="5"/>
  <c r="AS45" i="5"/>
  <c r="AR58" i="5"/>
  <c r="AS58" i="5" s="1"/>
  <c r="AS57" i="5"/>
  <c r="AR70" i="5"/>
  <c r="AS70" i="5" s="1"/>
  <c r="AS69" i="5"/>
  <c r="AJ80" i="5"/>
  <c r="E88" i="5"/>
  <c r="F88" i="5" s="1"/>
  <c r="J88" i="5"/>
  <c r="O106" i="5"/>
  <c r="Q106" i="5" s="1"/>
  <c r="Q105" i="5"/>
  <c r="AJ107" i="5"/>
  <c r="N119" i="5"/>
  <c r="P183" i="5"/>
  <c r="N185" i="5"/>
  <c r="N183" i="5" s="1"/>
  <c r="P184" i="5"/>
  <c r="N46" i="5"/>
  <c r="P46" i="5" s="1"/>
  <c r="P45" i="5"/>
  <c r="N54" i="5"/>
  <c r="AM16" i="5"/>
  <c r="AM12" i="5" s="1"/>
  <c r="AM120" i="5"/>
  <c r="N28" i="5"/>
  <c r="AC13" i="5"/>
  <c r="BH16" i="5"/>
  <c r="BH12" i="5" s="1"/>
  <c r="AS26" i="5"/>
  <c r="AD41" i="5"/>
  <c r="AD23" i="5" s="1"/>
  <c r="AL41" i="5"/>
  <c r="AG43" i="5"/>
  <c r="AI42" i="5"/>
  <c r="AN84" i="5"/>
  <c r="AN42" i="5" s="1"/>
  <c r="AN24" i="5" s="1"/>
  <c r="AS98" i="5"/>
  <c r="AR99" i="5"/>
  <c r="E128" i="5"/>
  <c r="F128" i="5" s="1"/>
  <c r="F127" i="5"/>
  <c r="AF122" i="5"/>
  <c r="AI131" i="5"/>
  <c r="AI122" i="5" s="1"/>
  <c r="AI16" i="5" s="1"/>
  <c r="AI12" i="5" s="1"/>
  <c r="O145" i="5"/>
  <c r="P145" i="5"/>
  <c r="N145" i="5" s="1"/>
  <c r="BG120" i="5"/>
  <c r="AJ330" i="5"/>
  <c r="AJ309" i="5"/>
  <c r="BB14" i="5"/>
  <c r="E117" i="5"/>
  <c r="I118" i="5"/>
  <c r="E118" i="5" s="1"/>
  <c r="J117" i="5"/>
  <c r="AN16" i="5"/>
  <c r="AN12" i="5" s="1"/>
  <c r="AN120" i="5"/>
  <c r="BS17" i="5"/>
  <c r="BT17" i="5" s="1"/>
  <c r="F22" i="5"/>
  <c r="F19" i="5" s="1"/>
  <c r="E19" i="5"/>
  <c r="Z23" i="5"/>
  <c r="AJ28" i="5"/>
  <c r="N49" i="5"/>
  <c r="P49" i="5" s="1"/>
  <c r="P48" i="5"/>
  <c r="E55" i="5"/>
  <c r="F55" i="5" s="1"/>
  <c r="J55" i="5"/>
  <c r="N61" i="5"/>
  <c r="P61" i="5" s="1"/>
  <c r="P60" i="5"/>
  <c r="E67" i="5"/>
  <c r="F67" i="5" s="1"/>
  <c r="J67" i="5"/>
  <c r="N73" i="5"/>
  <c r="P73" i="5" s="1"/>
  <c r="P72" i="5"/>
  <c r="N82" i="5"/>
  <c r="P82" i="5" s="1"/>
  <c r="P81" i="5"/>
  <c r="AG122" i="5"/>
  <c r="AG16" i="5" s="1"/>
  <c r="AG12" i="5" s="1"/>
  <c r="AJ131" i="5"/>
  <c r="AJ122" i="5" s="1"/>
  <c r="AJ16" i="5" s="1"/>
  <c r="AJ12" i="5" s="1"/>
  <c r="F139" i="5"/>
  <c r="F142" i="5"/>
  <c r="AA144" i="5"/>
  <c r="X139" i="5"/>
  <c r="P221" i="5"/>
  <c r="N221" i="5" s="1"/>
  <c r="O221" i="5"/>
  <c r="Q222" i="5"/>
  <c r="AJ26" i="5"/>
  <c r="N31" i="5"/>
  <c r="P31" i="5" s="1"/>
  <c r="P30" i="5"/>
  <c r="AI117" i="5"/>
  <c r="AC118" i="5"/>
  <c r="AL117" i="5"/>
  <c r="E61" i="5"/>
  <c r="F61" i="5" s="1"/>
  <c r="J61" i="5"/>
  <c r="E73" i="5"/>
  <c r="F73" i="5" s="1"/>
  <c r="J73" i="5"/>
  <c r="AY120" i="5"/>
  <c r="X199" i="5"/>
  <c r="AA199" i="5" s="1"/>
  <c r="Z199" i="5"/>
  <c r="P27" i="5"/>
  <c r="AR28" i="5"/>
  <c r="AS27" i="5"/>
  <c r="E42" i="5"/>
  <c r="I43" i="5"/>
  <c r="I24" i="5"/>
  <c r="J42" i="5"/>
  <c r="J24" i="5" s="1"/>
  <c r="N69" i="5"/>
  <c r="P68" i="5"/>
  <c r="J79" i="5"/>
  <c r="N106" i="5"/>
  <c r="P106" i="5" s="1"/>
  <c r="P105" i="5"/>
  <c r="BM13" i="5"/>
  <c r="BM9" i="5" s="1"/>
  <c r="AX15" i="5"/>
  <c r="BF15" i="5"/>
  <c r="AS22" i="5"/>
  <c r="AS19" i="5" s="1"/>
  <c r="Q28" i="5"/>
  <c r="N39" i="5"/>
  <c r="P38" i="5"/>
  <c r="N51" i="5"/>
  <c r="P50" i="5"/>
  <c r="N63" i="5"/>
  <c r="P62" i="5"/>
  <c r="N75" i="5"/>
  <c r="P74" i="5"/>
  <c r="N79" i="5"/>
  <c r="P79" i="5" s="1"/>
  <c r="P78" i="5"/>
  <c r="U122" i="5"/>
  <c r="AA131" i="5"/>
  <c r="AA122" i="5" s="1"/>
  <c r="AA16" i="5" s="1"/>
  <c r="AA12" i="5" s="1"/>
  <c r="J142" i="5"/>
  <c r="J139" i="5"/>
  <c r="N178" i="5"/>
  <c r="P176" i="5"/>
  <c r="AR176" i="5"/>
  <c r="AS181" i="5"/>
  <c r="AS176" i="5" s="1"/>
  <c r="N217" i="5"/>
  <c r="N203" i="5" s="1"/>
  <c r="P203" i="5"/>
  <c r="O94" i="5"/>
  <c r="Q94" i="5" s="1"/>
  <c r="Q93" i="5"/>
  <c r="AR103" i="5"/>
  <c r="AS103" i="5" s="1"/>
  <c r="AS102" i="5"/>
  <c r="E49" i="5"/>
  <c r="F49" i="5" s="1"/>
  <c r="J49" i="5"/>
  <c r="AD117" i="5"/>
  <c r="AT157" i="5"/>
  <c r="AT146" i="5" s="1"/>
  <c r="AT135" i="5" s="1"/>
  <c r="AT13" i="5" s="1"/>
  <c r="AT9" i="5" s="1"/>
  <c r="BK14" i="5"/>
  <c r="N57" i="5"/>
  <c r="N24" i="5" s="1"/>
  <c r="P56" i="5"/>
  <c r="AR106" i="5"/>
  <c r="AS106" i="5" s="1"/>
  <c r="AS105" i="5"/>
  <c r="AF110" i="5"/>
  <c r="AR110" i="5"/>
  <c r="AZ120" i="5"/>
  <c r="Z134" i="5"/>
  <c r="Z121" i="5" s="1"/>
  <c r="X134" i="5"/>
  <c r="AR145" i="5"/>
  <c r="AS145" i="5" s="1"/>
  <c r="AM145" i="5"/>
  <c r="BE13" i="5"/>
  <c r="BE9" i="5" s="1"/>
  <c r="Q22" i="5"/>
  <c r="Q19" i="5" s="1"/>
  <c r="O19" i="5"/>
  <c r="AJ27" i="5"/>
  <c r="AJ35" i="5"/>
  <c r="AL42" i="5"/>
  <c r="AC24" i="5"/>
  <c r="AL24" i="5" s="1"/>
  <c r="AD42" i="5"/>
  <c r="AD24" i="5" s="1"/>
  <c r="AG41" i="5"/>
  <c r="AG23" i="5" s="1"/>
  <c r="AJ44" i="5"/>
  <c r="AI43" i="5"/>
  <c r="AR52" i="5"/>
  <c r="AS52" i="5" s="1"/>
  <c r="AS51" i="5"/>
  <c r="AR64" i="5"/>
  <c r="AS64" i="5" s="1"/>
  <c r="AS63" i="5"/>
  <c r="AR76" i="5"/>
  <c r="AS76" i="5" s="1"/>
  <c r="AS75" i="5"/>
  <c r="O79" i="5"/>
  <c r="Q79" i="5" s="1"/>
  <c r="Q78" i="5"/>
  <c r="N87" i="5"/>
  <c r="AJ100" i="5"/>
  <c r="AS119" i="5"/>
  <c r="E121" i="5"/>
  <c r="E120" i="5" s="1"/>
  <c r="F125" i="5"/>
  <c r="F121" i="5" s="1"/>
  <c r="F120" i="5" s="1"/>
  <c r="P161" i="5"/>
  <c r="N161" i="5" s="1"/>
  <c r="O161" i="5"/>
  <c r="O147" i="5" s="1"/>
  <c r="Q162" i="5"/>
  <c r="AG24" i="5"/>
  <c r="AL28" i="5"/>
  <c r="N34" i="5"/>
  <c r="P34" i="5" s="1"/>
  <c r="AR37" i="5"/>
  <c r="AS37" i="5" s="1"/>
  <c r="E91" i="5"/>
  <c r="F91" i="5" s="1"/>
  <c r="N109" i="5"/>
  <c r="P109" i="5" s="1"/>
  <c r="P108" i="5"/>
  <c r="N111" i="5"/>
  <c r="O115" i="5"/>
  <c r="Q115" i="5" s="1"/>
  <c r="Q114" i="5"/>
  <c r="AJ117" i="5"/>
  <c r="AD119" i="5"/>
  <c r="AD13" i="5" s="1"/>
  <c r="AD9" i="5" s="1"/>
  <c r="N133" i="5"/>
  <c r="O134" i="5"/>
  <c r="N134" i="5" s="1"/>
  <c r="AY136" i="5"/>
  <c r="AY137" i="5" s="1"/>
  <c r="AY15" i="5" s="1"/>
  <c r="BG136" i="5"/>
  <c r="BG137" i="5" s="1"/>
  <c r="BG15" i="5" s="1"/>
  <c r="P141" i="5"/>
  <c r="O141" i="5"/>
  <c r="O139" i="5" s="1"/>
  <c r="Q142" i="5"/>
  <c r="Q139" i="5"/>
  <c r="Z142" i="5"/>
  <c r="X142" i="5"/>
  <c r="AA142" i="5" s="1"/>
  <c r="N149" i="5"/>
  <c r="Z151" i="5"/>
  <c r="X151" i="5"/>
  <c r="AA151" i="5" s="1"/>
  <c r="AA181" i="5"/>
  <c r="X176" i="5"/>
  <c r="N236" i="5"/>
  <c r="N234" i="5" s="1"/>
  <c r="P234" i="5"/>
  <c r="Q111" i="5"/>
  <c r="O112" i="5"/>
  <c r="Q112" i="5" s="1"/>
  <c r="AJ125" i="5"/>
  <c r="AJ121" i="5" s="1"/>
  <c r="AJ120" i="5" s="1"/>
  <c r="AG121" i="5"/>
  <c r="AG120" i="5" s="1"/>
  <c r="AR139" i="5"/>
  <c r="AD147" i="5"/>
  <c r="O146" i="5"/>
  <c r="O135" i="5" s="1"/>
  <c r="O13" i="5" s="1"/>
  <c r="O9" i="5" s="1"/>
  <c r="O150" i="5"/>
  <c r="P150" i="5"/>
  <c r="N150" i="5" s="1"/>
  <c r="AG147" i="5"/>
  <c r="F207" i="5"/>
  <c r="E206" i="5"/>
  <c r="AK203" i="5"/>
  <c r="N90" i="5"/>
  <c r="Z123" i="5"/>
  <c r="Z119" i="5" s="1"/>
  <c r="T119" i="5"/>
  <c r="T13" i="5" s="1"/>
  <c r="T9" i="5" s="1"/>
  <c r="AI119" i="5"/>
  <c r="AI121" i="5"/>
  <c r="AI120" i="5" s="1"/>
  <c r="AA139" i="5"/>
  <c r="AS139" i="5"/>
  <c r="P146" i="5"/>
  <c r="P135" i="5" s="1"/>
  <c r="N148" i="5"/>
  <c r="N146" i="5" s="1"/>
  <c r="P152" i="5"/>
  <c r="N152" i="5" s="1"/>
  <c r="Q147" i="5"/>
  <c r="Q153" i="5"/>
  <c r="W156" i="5"/>
  <c r="Z156" i="5" s="1"/>
  <c r="Z155" i="5"/>
  <c r="AI147" i="5"/>
  <c r="AJ158" i="5"/>
  <c r="AJ159" i="5" s="1"/>
  <c r="AA177" i="5"/>
  <c r="X175" i="5"/>
  <c r="N382" i="5"/>
  <c r="N377" i="5" s="1"/>
  <c r="P377" i="5"/>
  <c r="AS78" i="5"/>
  <c r="N99" i="5"/>
  <c r="AS101" i="5"/>
  <c r="AG109" i="5"/>
  <c r="AJ109" i="5" s="1"/>
  <c r="AL109" i="5"/>
  <c r="N114" i="5"/>
  <c r="P113" i="5"/>
  <c r="U123" i="5"/>
  <c r="N124" i="5"/>
  <c r="O124" i="5" s="1"/>
  <c r="P125" i="5"/>
  <c r="P130" i="5"/>
  <c r="Q131" i="5"/>
  <c r="AI139" i="5"/>
  <c r="AI145" i="5"/>
  <c r="X155" i="5"/>
  <c r="F178" i="5"/>
  <c r="E179" i="5"/>
  <c r="AG182" i="5"/>
  <c r="AR182" i="5"/>
  <c r="AS182" i="5" s="1"/>
  <c r="P202" i="5"/>
  <c r="N202" i="5" s="1"/>
  <c r="O202" i="5"/>
  <c r="X227" i="5"/>
  <c r="AA227" i="5" s="1"/>
  <c r="Z227" i="5"/>
  <c r="F238" i="5"/>
  <c r="F235" i="5"/>
  <c r="N23" i="5"/>
  <c r="AS48" i="5"/>
  <c r="AS54" i="5"/>
  <c r="AS60" i="5"/>
  <c r="AS66" i="5"/>
  <c r="AS72" i="5"/>
  <c r="Q81" i="5"/>
  <c r="AS87" i="5"/>
  <c r="AV95" i="5"/>
  <c r="AV41" i="5" s="1"/>
  <c r="AV23" i="5" s="1"/>
  <c r="Q96" i="5"/>
  <c r="O100" i="5"/>
  <c r="Q100" i="5" s="1"/>
  <c r="Q99" i="5"/>
  <c r="AI109" i="5"/>
  <c r="AG112" i="5"/>
  <c r="AJ112" i="5" s="1"/>
  <c r="AS117" i="5"/>
  <c r="W122" i="5"/>
  <c r="W16" i="5" s="1"/>
  <c r="W12" i="5" s="1"/>
  <c r="F119" i="5"/>
  <c r="Q124" i="5"/>
  <c r="N130" i="5"/>
  <c r="O131" i="5"/>
  <c r="AG129" i="5"/>
  <c r="AJ129" i="5" s="1"/>
  <c r="AJ119" i="5" s="1"/>
  <c r="AJ144" i="5"/>
  <c r="AM149" i="5"/>
  <c r="AM147" i="5" s="1"/>
  <c r="AM136" i="5" s="1"/>
  <c r="AM137" i="5" s="1"/>
  <c r="AM15" i="5" s="1"/>
  <c r="AF147" i="5"/>
  <c r="Z179" i="5"/>
  <c r="X179" i="5"/>
  <c r="AA179" i="5" s="1"/>
  <c r="Z197" i="5"/>
  <c r="X197" i="5"/>
  <c r="I224" i="5"/>
  <c r="J226" i="5"/>
  <c r="I227" i="5"/>
  <c r="AA310" i="5"/>
  <c r="AA308" i="5" s="1"/>
  <c r="X308" i="5"/>
  <c r="E312" i="5"/>
  <c r="F311" i="5"/>
  <c r="E309" i="5"/>
  <c r="Q90" i="5"/>
  <c r="AI112" i="5"/>
  <c r="BS119" i="5"/>
  <c r="AC120" i="5"/>
  <c r="AL120" i="5" s="1"/>
  <c r="AU120" i="5"/>
  <c r="BC120" i="5"/>
  <c r="BL120" i="5"/>
  <c r="H119" i="5"/>
  <c r="I121" i="5"/>
  <c r="AS131" i="5"/>
  <c r="AS122" i="5" s="1"/>
  <c r="X147" i="5"/>
  <c r="AA149" i="5"/>
  <c r="AM159" i="5"/>
  <c r="AG159" i="5"/>
  <c r="AT191" i="5"/>
  <c r="AT183" i="5" s="1"/>
  <c r="AT203" i="5"/>
  <c r="AG204" i="5"/>
  <c r="P133" i="5"/>
  <c r="AV135" i="5"/>
  <c r="BD135" i="5"/>
  <c r="BD13" i="5" s="1"/>
  <c r="BD9" i="5" s="1"/>
  <c r="Z148" i="5"/>
  <c r="X148" i="5"/>
  <c r="W146" i="5"/>
  <c r="W135" i="5" s="1"/>
  <c r="W13" i="5" s="1"/>
  <c r="W9" i="5" s="1"/>
  <c r="AM165" i="5"/>
  <c r="AR165" i="5"/>
  <c r="AS165" i="5" s="1"/>
  <c r="N177" i="5"/>
  <c r="N175" i="5" s="1"/>
  <c r="P175" i="5"/>
  <c r="AK175" i="5"/>
  <c r="Q176" i="5"/>
  <c r="Q179" i="5"/>
  <c r="Z183" i="5"/>
  <c r="O199" i="5"/>
  <c r="P199" i="5"/>
  <c r="N199" i="5" s="1"/>
  <c r="AA206" i="5"/>
  <c r="P213" i="5"/>
  <c r="N213" i="5" s="1"/>
  <c r="O213" i="5"/>
  <c r="X229" i="5"/>
  <c r="AA229" i="5" s="1"/>
  <c r="Z229" i="5"/>
  <c r="W230" i="5"/>
  <c r="AA285" i="5"/>
  <c r="E286" i="5"/>
  <c r="E289" i="5"/>
  <c r="F288" i="5"/>
  <c r="F334" i="5"/>
  <c r="E332" i="5"/>
  <c r="E335" i="5"/>
  <c r="Q127" i="5"/>
  <c r="P128" i="5"/>
  <c r="Q128" i="5" s="1"/>
  <c r="BM135" i="5"/>
  <c r="AW136" i="5"/>
  <c r="AW137" i="5" s="1"/>
  <c r="AW15" i="5" s="1"/>
  <c r="BE136" i="5"/>
  <c r="BE137" i="5" s="1"/>
  <c r="BE15" i="5" s="1"/>
  <c r="X153" i="5"/>
  <c r="AA153" i="5" s="1"/>
  <c r="AA176" i="5"/>
  <c r="Z180" i="5"/>
  <c r="X180" i="5"/>
  <c r="AA180" i="5" s="1"/>
  <c r="N224" i="5"/>
  <c r="AW135" i="5"/>
  <c r="AW13" i="5" s="1"/>
  <c r="AW9" i="5" s="1"/>
  <c r="BE135" i="5"/>
  <c r="X223" i="5"/>
  <c r="AA225" i="5"/>
  <c r="AA223" i="5" s="1"/>
  <c r="AA254" i="5"/>
  <c r="X246" i="5"/>
  <c r="AG284" i="5"/>
  <c r="AM284" i="5"/>
  <c r="AR284" i="5"/>
  <c r="AS284" i="5" s="1"/>
  <c r="Z381" i="5"/>
  <c r="X381" i="5"/>
  <c r="AA381" i="5" s="1"/>
  <c r="N476" i="5"/>
  <c r="O476" i="5" s="1"/>
  <c r="AR476" i="5"/>
  <c r="AS476" i="5" s="1"/>
  <c r="Q476" i="5"/>
  <c r="V135" i="5"/>
  <c r="AG146" i="5"/>
  <c r="AG135" i="5" s="1"/>
  <c r="Z175" i="5"/>
  <c r="AI183" i="5"/>
  <c r="AF135" i="5"/>
  <c r="AF13" i="5" s="1"/>
  <c r="AF9" i="5" s="1"/>
  <c r="AG184" i="5"/>
  <c r="AR222" i="5"/>
  <c r="AS222" i="5" s="1"/>
  <c r="AN222" i="5"/>
  <c r="AG222" i="5"/>
  <c r="O237" i="5"/>
  <c r="Q238" i="5"/>
  <c r="P237" i="5"/>
  <c r="Q235" i="5"/>
  <c r="N289" i="5"/>
  <c r="AA288" i="5"/>
  <c r="AA286" i="5" s="1"/>
  <c r="X286" i="5"/>
  <c r="Z315" i="5"/>
  <c r="X315" i="5"/>
  <c r="AA315" i="5" s="1"/>
  <c r="Z308" i="5"/>
  <c r="AO136" i="5"/>
  <c r="AO137" i="5" s="1"/>
  <c r="AO15" i="5" s="1"/>
  <c r="AJ150" i="5"/>
  <c r="E175" i="5"/>
  <c r="E135" i="5" s="1"/>
  <c r="E13" i="5" s="1"/>
  <c r="E9" i="5" s="1"/>
  <c r="F177" i="5"/>
  <c r="F175" i="5" s="1"/>
  <c r="AJ179" i="5"/>
  <c r="AJ176" i="5"/>
  <c r="X182" i="5"/>
  <c r="AA182" i="5" s="1"/>
  <c r="Z182" i="5"/>
  <c r="X190" i="5"/>
  <c r="AA190" i="5" s="1"/>
  <c r="AA189" i="5"/>
  <c r="P190" i="5"/>
  <c r="N190" i="5" s="1"/>
  <c r="O190" i="5"/>
  <c r="X209" i="5"/>
  <c r="W210" i="5"/>
  <c r="Z210" i="5" s="1"/>
  <c r="Z209" i="5"/>
  <c r="W204" i="5"/>
  <c r="P212" i="5"/>
  <c r="N212" i="5" s="1"/>
  <c r="O212" i="5"/>
  <c r="O204" i="5" s="1"/>
  <c r="Q204" i="5"/>
  <c r="AB228" i="5"/>
  <c r="AB223" i="5" s="1"/>
  <c r="Y223" i="5"/>
  <c r="Y135" i="5" s="1"/>
  <c r="AB245" i="5"/>
  <c r="AS300" i="5"/>
  <c r="AS286" i="5" s="1"/>
  <c r="AR286" i="5"/>
  <c r="W213" i="5"/>
  <c r="Z213" i="5" s="1"/>
  <c r="Z212" i="5"/>
  <c r="AG219" i="5"/>
  <c r="AR219" i="5"/>
  <c r="AS219" i="5" s="1"/>
  <c r="W224" i="5"/>
  <c r="X226" i="5"/>
  <c r="X236" i="5"/>
  <c r="W234" i="5"/>
  <c r="X238" i="5"/>
  <c r="AA238" i="5" s="1"/>
  <c r="Z238" i="5"/>
  <c r="AM241" i="5"/>
  <c r="AG241" i="5"/>
  <c r="O248" i="5"/>
  <c r="Q249" i="5"/>
  <c r="Q246" i="5"/>
  <c r="P248" i="5"/>
  <c r="P255" i="5"/>
  <c r="N255" i="5" s="1"/>
  <c r="O255" i="5"/>
  <c r="O257" i="5"/>
  <c r="P257" i="5"/>
  <c r="N257" i="5" s="1"/>
  <c r="AA246" i="5"/>
  <c r="AB262" i="5"/>
  <c r="AD266" i="5"/>
  <c r="AD263" i="5"/>
  <c r="O285" i="5"/>
  <c r="O466" i="5"/>
  <c r="O465" i="5"/>
  <c r="X212" i="5"/>
  <c r="AR204" i="5"/>
  <c r="AS215" i="5"/>
  <c r="AS204" i="5" s="1"/>
  <c r="AG216" i="5"/>
  <c r="AN204" i="5"/>
  <c r="AN136" i="5" s="1"/>
  <c r="AN137" i="5" s="1"/>
  <c r="AN15" i="5" s="1"/>
  <c r="Z226" i="5"/>
  <c r="Z224" i="5" s="1"/>
  <c r="Z233" i="5"/>
  <c r="Z261" i="5"/>
  <c r="X261" i="5"/>
  <c r="AA261" i="5" s="1"/>
  <c r="AC289" i="5"/>
  <c r="AI288" i="5"/>
  <c r="AI286" i="5" s="1"/>
  <c r="AD288" i="5"/>
  <c r="AC286" i="5"/>
  <c r="AL286" i="5" s="1"/>
  <c r="AL288" i="5"/>
  <c r="O354" i="5"/>
  <c r="X354" i="5"/>
  <c r="AA359" i="5"/>
  <c r="AA354" i="5" s="1"/>
  <c r="AK183" i="5"/>
  <c r="J193" i="5"/>
  <c r="J184" i="5"/>
  <c r="AB197" i="5"/>
  <c r="AB183" i="5" s="1"/>
  <c r="AS211" i="5"/>
  <c r="AS203" i="5" s="1"/>
  <c r="AS135" i="5" s="1"/>
  <c r="P218" i="5"/>
  <c r="N218" i="5" s="1"/>
  <c r="Q219" i="5"/>
  <c r="Z236" i="5"/>
  <c r="Z234" i="5" s="1"/>
  <c r="AA237" i="5"/>
  <c r="AA235" i="5" s="1"/>
  <c r="AA250" i="5"/>
  <c r="AA245" i="5" s="1"/>
  <c r="X245" i="5"/>
  <c r="Q258" i="5"/>
  <c r="AR269" i="5"/>
  <c r="AS269" i="5" s="1"/>
  <c r="AM269" i="5"/>
  <c r="O271" i="5"/>
  <c r="Q272" i="5"/>
  <c r="AM263" i="5"/>
  <c r="AN286" i="5"/>
  <c r="X298" i="5"/>
  <c r="AA298" i="5" s="1"/>
  <c r="Z298" i="5"/>
  <c r="Q307" i="5"/>
  <c r="P306" i="5"/>
  <c r="N306" i="5" s="1"/>
  <c r="N286" i="5" s="1"/>
  <c r="O306" i="5"/>
  <c r="O286" i="5" s="1"/>
  <c r="AI377" i="5"/>
  <c r="AJ379" i="5"/>
  <c r="AJ377" i="5" s="1"/>
  <c r="AA475" i="5"/>
  <c r="Z152" i="5"/>
  <c r="Z147" i="5" s="1"/>
  <c r="AA168" i="5"/>
  <c r="W187" i="5"/>
  <c r="X186" i="5"/>
  <c r="P192" i="5"/>
  <c r="N192" i="5" s="1"/>
  <c r="Q193" i="5"/>
  <c r="AD204" i="5"/>
  <c r="Q216" i="5"/>
  <c r="AR216" i="5"/>
  <c r="AS216" i="5" s="1"/>
  <c r="AN219" i="5"/>
  <c r="AR224" i="5"/>
  <c r="O223" i="5"/>
  <c r="AJ235" i="5"/>
  <c r="P245" i="5"/>
  <c r="Q263" i="5"/>
  <c r="AR281" i="5"/>
  <c r="AS281" i="5" s="1"/>
  <c r="AM281" i="5"/>
  <c r="AG281" i="5"/>
  <c r="Q284" i="5"/>
  <c r="P283" i="5"/>
  <c r="N283" i="5" s="1"/>
  <c r="O301" i="5"/>
  <c r="P301" i="5"/>
  <c r="N301" i="5" s="1"/>
  <c r="AD355" i="5"/>
  <c r="AD358" i="5"/>
  <c r="O387" i="5"/>
  <c r="P387" i="5"/>
  <c r="N387" i="5" s="1"/>
  <c r="BS464" i="5"/>
  <c r="BT464" i="5" s="1"/>
  <c r="W147" i="5"/>
  <c r="AB154" i="5"/>
  <c r="AB146" i="5" s="1"/>
  <c r="AB135" i="5" s="1"/>
  <c r="Y175" i="5"/>
  <c r="Q182" i="5"/>
  <c r="P181" i="5"/>
  <c r="N181" i="5" s="1"/>
  <c r="F183" i="5"/>
  <c r="Q207" i="5"/>
  <c r="P206" i="5"/>
  <c r="Z214" i="5"/>
  <c r="Z203" i="5" s="1"/>
  <c r="X214" i="5"/>
  <c r="P224" i="5"/>
  <c r="P223" i="5"/>
  <c r="P232" i="5"/>
  <c r="N232" i="5" s="1"/>
  <c r="Q233" i="5"/>
  <c r="AI234" i="5"/>
  <c r="AI235" i="5"/>
  <c r="AI238" i="5"/>
  <c r="P244" i="5"/>
  <c r="N244" i="5" s="1"/>
  <c r="O244" i="5"/>
  <c r="AA264" i="5"/>
  <c r="AS263" i="5"/>
  <c r="AG266" i="5"/>
  <c r="AM266" i="5"/>
  <c r="AR266" i="5"/>
  <c r="AS266" i="5" s="1"/>
  <c r="P275" i="5"/>
  <c r="N275" i="5" s="1"/>
  <c r="O275" i="5"/>
  <c r="Z387" i="5"/>
  <c r="X387" i="5"/>
  <c r="AA387" i="5" s="1"/>
  <c r="AS378" i="5"/>
  <c r="AR478" i="5"/>
  <c r="AS478" i="5" s="1"/>
  <c r="N478" i="5"/>
  <c r="O478" i="5" s="1"/>
  <c r="Q478" i="5"/>
  <c r="AD184" i="5"/>
  <c r="Q184" i="5"/>
  <c r="P189" i="5"/>
  <c r="N189" i="5" s="1"/>
  <c r="N184" i="5" s="1"/>
  <c r="X195" i="5"/>
  <c r="AA195" i="5" s="1"/>
  <c r="W196" i="5"/>
  <c r="AR199" i="5"/>
  <c r="AS199" i="5" s="1"/>
  <c r="O240" i="5"/>
  <c r="AR244" i="5"/>
  <c r="AS244" i="5" s="1"/>
  <c r="AJ246" i="5"/>
  <c r="AR263" i="5"/>
  <c r="Z275" i="5"/>
  <c r="X275" i="5"/>
  <c r="AA275" i="5" s="1"/>
  <c r="P288" i="5"/>
  <c r="P286" i="5" s="1"/>
  <c r="Q286" i="5"/>
  <c r="BV305" i="5"/>
  <c r="AK285" i="5"/>
  <c r="N357" i="5"/>
  <c r="Z364" i="5"/>
  <c r="X364" i="5"/>
  <c r="AA364" i="5" s="1"/>
  <c r="O381" i="5"/>
  <c r="P381" i="5"/>
  <c r="N381" i="5" s="1"/>
  <c r="N403" i="5"/>
  <c r="N401" i="5" s="1"/>
  <c r="P401" i="5"/>
  <c r="AJ245" i="5"/>
  <c r="AJ135" i="5" s="1"/>
  <c r="AR249" i="5"/>
  <c r="AS249" i="5" s="1"/>
  <c r="AJ265" i="5"/>
  <c r="AI263" i="5"/>
  <c r="P268" i="5"/>
  <c r="N268" i="5" s="1"/>
  <c r="N263" i="5" s="1"/>
  <c r="Q269" i="5"/>
  <c r="Z286" i="5"/>
  <c r="AJ285" i="5"/>
  <c r="N336" i="5"/>
  <c r="N331" i="5" s="1"/>
  <c r="P331" i="5"/>
  <c r="P358" i="5"/>
  <c r="N358" i="5" s="1"/>
  <c r="O358" i="5"/>
  <c r="AR355" i="5"/>
  <c r="AS375" i="5"/>
  <c r="AS355" i="5" s="1"/>
  <c r="N380" i="5"/>
  <c r="AX466" i="5"/>
  <c r="AX465" i="5"/>
  <c r="BF466" i="5"/>
  <c r="BF465" i="5"/>
  <c r="W223" i="5"/>
  <c r="Z231" i="5"/>
  <c r="Z223" i="5" s="1"/>
  <c r="Z237" i="5"/>
  <c r="Z235" i="5" s="1"/>
  <c r="AD246" i="5"/>
  <c r="AR246" i="5"/>
  <c r="AS248" i="5"/>
  <c r="AS246" i="5" s="1"/>
  <c r="Z282" i="5"/>
  <c r="Z262" i="5" s="1"/>
  <c r="X282" i="5"/>
  <c r="AA282" i="5" s="1"/>
  <c r="Z285" i="5"/>
  <c r="X332" i="5"/>
  <c r="P335" i="5"/>
  <c r="N335" i="5" s="1"/>
  <c r="O335" i="5"/>
  <c r="Q332" i="5"/>
  <c r="Q347" i="5"/>
  <c r="O346" i="5"/>
  <c r="J355" i="5"/>
  <c r="J358" i="5"/>
  <c r="AN357" i="5"/>
  <c r="AN355" i="5" s="1"/>
  <c r="AL357" i="5"/>
  <c r="AF355" i="5"/>
  <c r="AL355" i="5" s="1"/>
  <c r="AI357" i="5"/>
  <c r="O364" i="5"/>
  <c r="P364" i="5"/>
  <c r="N364" i="5" s="1"/>
  <c r="N365" i="5"/>
  <c r="N354" i="5" s="1"/>
  <c r="P354" i="5"/>
  <c r="AK377" i="5"/>
  <c r="X378" i="5"/>
  <c r="AA380" i="5"/>
  <c r="AA378" i="5" s="1"/>
  <c r="AN393" i="5"/>
  <c r="AG393" i="5"/>
  <c r="AR393" i="5"/>
  <c r="AS393" i="5" s="1"/>
  <c r="Q404" i="5"/>
  <c r="Q401" i="5"/>
  <c r="O403" i="5"/>
  <c r="O401" i="5" s="1"/>
  <c r="N482" i="5"/>
  <c r="O482" i="5" s="1"/>
  <c r="AR482" i="5"/>
  <c r="AS482" i="5" s="1"/>
  <c r="Q482" i="5"/>
  <c r="Z465" i="5"/>
  <c r="Z466" i="5"/>
  <c r="O377" i="5"/>
  <c r="X401" i="5"/>
  <c r="AA403" i="5"/>
  <c r="AA401" i="5" s="1"/>
  <c r="X265" i="5"/>
  <c r="W263" i="5"/>
  <c r="AB285" i="5"/>
  <c r="Z292" i="5"/>
  <c r="X292" i="5"/>
  <c r="AA292" i="5" s="1"/>
  <c r="Q311" i="5"/>
  <c r="Q308" i="5"/>
  <c r="Q135" i="5" s="1"/>
  <c r="Q13" i="5" s="1"/>
  <c r="Q9" i="5" s="1"/>
  <c r="O324" i="5"/>
  <c r="P324" i="5"/>
  <c r="N324" i="5" s="1"/>
  <c r="AI354" i="5"/>
  <c r="AJ356" i="5"/>
  <c r="AJ354" i="5" s="1"/>
  <c r="O367" i="5"/>
  <c r="P367" i="5"/>
  <c r="N367" i="5" s="1"/>
  <c r="AJ399" i="5"/>
  <c r="AJ378" i="5"/>
  <c r="P464" i="5"/>
  <c r="F465" i="5"/>
  <c r="AR465" i="5"/>
  <c r="AR466" i="5"/>
  <c r="AZ465" i="5"/>
  <c r="AZ466" i="5"/>
  <c r="AZ11" i="5" s="1"/>
  <c r="AZ10" i="5" s="1"/>
  <c r="BH465" i="5"/>
  <c r="BH466" i="5"/>
  <c r="BH11" i="5" s="1"/>
  <c r="BH10" i="5" s="1"/>
  <c r="Z309" i="5"/>
  <c r="P320" i="5"/>
  <c r="N320" i="5" s="1"/>
  <c r="O320" i="5"/>
  <c r="Q321" i="5"/>
  <c r="O355" i="5"/>
  <c r="Q396" i="5"/>
  <c r="P395" i="5"/>
  <c r="N395" i="5" s="1"/>
  <c r="O395" i="5"/>
  <c r="AR396" i="5"/>
  <c r="AS396" i="5" s="1"/>
  <c r="AN396" i="5"/>
  <c r="Z377" i="5"/>
  <c r="AJ474" i="5"/>
  <c r="AW466" i="5"/>
  <c r="AW465" i="5"/>
  <c r="AJ485" i="5"/>
  <c r="AJ483" i="5" s="1"/>
  <c r="AJ464" i="5" s="1"/>
  <c r="O280" i="5"/>
  <c r="O304" i="5"/>
  <c r="O317" i="5"/>
  <c r="AK331" i="5"/>
  <c r="AA334" i="5"/>
  <c r="AA332" i="5" s="1"/>
  <c r="Z335" i="5"/>
  <c r="X335" i="5"/>
  <c r="AA335" i="5" s="1"/>
  <c r="AB331" i="5"/>
  <c r="O349" i="5"/>
  <c r="Q350" i="5"/>
  <c r="Q355" i="5"/>
  <c r="AS354" i="5"/>
  <c r="P375" i="5"/>
  <c r="N375" i="5" s="1"/>
  <c r="O392" i="5"/>
  <c r="Q393" i="5"/>
  <c r="P399" i="5"/>
  <c r="N399" i="5" s="1"/>
  <c r="O399" i="5"/>
  <c r="AG465" i="5"/>
  <c r="Q464" i="5"/>
  <c r="AL467" i="5"/>
  <c r="AC464" i="5"/>
  <c r="AL464" i="5" s="1"/>
  <c r="T465" i="5"/>
  <c r="T466" i="5"/>
  <c r="T11" i="5" s="1"/>
  <c r="T10" i="5" s="1"/>
  <c r="AF465" i="5"/>
  <c r="AF466" i="5"/>
  <c r="BJ466" i="5"/>
  <c r="BJ11" i="5" s="1"/>
  <c r="BJ10" i="5" s="1"/>
  <c r="BJ465" i="5"/>
  <c r="AJ475" i="5"/>
  <c r="AM466" i="5"/>
  <c r="AM465" i="5"/>
  <c r="AD334" i="5"/>
  <c r="AL334" i="5"/>
  <c r="AC332" i="5"/>
  <c r="AL332" i="5" s="1"/>
  <c r="AI334" i="5"/>
  <c r="O338" i="5"/>
  <c r="P338" i="5"/>
  <c r="N338" i="5" s="1"/>
  <c r="P376" i="5"/>
  <c r="N376" i="5" s="1"/>
  <c r="O376" i="5"/>
  <c r="AA379" i="5"/>
  <c r="AA377" i="5" s="1"/>
  <c r="X377" i="5"/>
  <c r="AD464" i="5"/>
  <c r="I466" i="5"/>
  <c r="I465" i="5"/>
  <c r="U466" i="5"/>
  <c r="U11" i="5" s="1"/>
  <c r="U10" i="5" s="1"/>
  <c r="U465" i="5"/>
  <c r="BB466" i="5"/>
  <c r="BB11" i="5" s="1"/>
  <c r="BB10" i="5" s="1"/>
  <c r="BB465" i="5"/>
  <c r="BK466" i="5"/>
  <c r="BK11" i="5" s="1"/>
  <c r="BK10" i="5" s="1"/>
  <c r="BK465" i="5"/>
  <c r="Q295" i="5"/>
  <c r="N308" i="5"/>
  <c r="AA311" i="5"/>
  <c r="AA309" i="5" s="1"/>
  <c r="X309" i="5"/>
  <c r="P318" i="5"/>
  <c r="N318" i="5" s="1"/>
  <c r="O318" i="5"/>
  <c r="Z331" i="5"/>
  <c r="AS331" i="5"/>
  <c r="X353" i="5"/>
  <c r="AA353" i="5" s="1"/>
  <c r="AJ403" i="5"/>
  <c r="AJ404" i="5" s="1"/>
  <c r="J466" i="5"/>
  <c r="W466" i="5"/>
  <c r="W465" i="5"/>
  <c r="AI466" i="5"/>
  <c r="BL466" i="5"/>
  <c r="BL465" i="5"/>
  <c r="I309" i="5"/>
  <c r="O360" i="5"/>
  <c r="AN384" i="5"/>
  <c r="AR387" i="5"/>
  <c r="AS387" i="5" s="1"/>
  <c r="AN387" i="5"/>
  <c r="AR390" i="5"/>
  <c r="AS390" i="5" s="1"/>
  <c r="AJ466" i="5"/>
  <c r="AA476" i="5"/>
  <c r="AA486" i="5"/>
  <c r="AA484" i="5" s="1"/>
  <c r="U484" i="5"/>
  <c r="O329" i="5"/>
  <c r="O340" i="5"/>
  <c r="O332" i="5" s="1"/>
  <c r="P363" i="5"/>
  <c r="N363" i="5" s="1"/>
  <c r="O363" i="5"/>
  <c r="O369" i="5"/>
  <c r="AS486" i="5"/>
  <c r="AS484" i="5" s="1"/>
  <c r="J311" i="5"/>
  <c r="P334" i="5"/>
  <c r="P340" i="5"/>
  <c r="N340" i="5" s="1"/>
  <c r="P369" i="5"/>
  <c r="N369" i="5" s="1"/>
  <c r="X384" i="5"/>
  <c r="AA384" i="5" s="1"/>
  <c r="P389" i="5"/>
  <c r="N389" i="5" s="1"/>
  <c r="O389" i="5"/>
  <c r="O378" i="5" s="1"/>
  <c r="AB354" i="5"/>
  <c r="X355" i="5"/>
  <c r="AA360" i="5"/>
  <c r="AA355" i="5" s="1"/>
  <c r="BT402" i="5"/>
  <c r="E465" i="5"/>
  <c r="Q465" i="5"/>
  <c r="AA479" i="5"/>
  <c r="AA485" i="5"/>
  <c r="AA483" i="5" s="1"/>
  <c r="AA464" i="5" s="1"/>
  <c r="Q24" i="8" l="1"/>
  <c r="AJ43" i="8"/>
  <c r="N118" i="8"/>
  <c r="P118" i="8" s="1"/>
  <c r="O318" i="8"/>
  <c r="AJ266" i="8"/>
  <c r="AJ288" i="8"/>
  <c r="AJ286" i="8" s="1"/>
  <c r="X175" i="8"/>
  <c r="Z204" i="8"/>
  <c r="F226" i="8"/>
  <c r="E224" i="8"/>
  <c r="AA265" i="8"/>
  <c r="AA263" i="8" s="1"/>
  <c r="AX11" i="8"/>
  <c r="AX10" i="8" s="1"/>
  <c r="Z203" i="8"/>
  <c r="P23" i="8"/>
  <c r="AN9" i="8"/>
  <c r="BC11" i="8"/>
  <c r="BC10" i="8" s="1"/>
  <c r="O355" i="8"/>
  <c r="Z223" i="8"/>
  <c r="O139" i="8"/>
  <c r="AJ184" i="8"/>
  <c r="O204" i="8"/>
  <c r="AI25" i="8"/>
  <c r="AD25" i="8"/>
  <c r="AU9" i="8"/>
  <c r="BS9" i="8" s="1"/>
  <c r="AK135" i="8"/>
  <c r="X146" i="8"/>
  <c r="AW9" i="8"/>
  <c r="AR120" i="8"/>
  <c r="O378" i="8"/>
  <c r="BH14" i="8"/>
  <c r="BH11" i="8"/>
  <c r="BH10" i="8" s="1"/>
  <c r="AZ11" i="8"/>
  <c r="AZ10" i="8" s="1"/>
  <c r="AZ14" i="8"/>
  <c r="O286" i="8"/>
  <c r="O184" i="8"/>
  <c r="I136" i="8"/>
  <c r="I137" i="8" s="1"/>
  <c r="W135" i="8"/>
  <c r="W13" i="8" s="1"/>
  <c r="W9" i="8" s="1"/>
  <c r="U11" i="8"/>
  <c r="U10" i="8" s="1"/>
  <c r="BD9" i="8"/>
  <c r="O321" i="8"/>
  <c r="P321" i="8"/>
  <c r="N321" i="8" s="1"/>
  <c r="E286" i="8"/>
  <c r="E289" i="8"/>
  <c r="F266" i="8"/>
  <c r="F263" i="8"/>
  <c r="AA236" i="8"/>
  <c r="AA234" i="8" s="1"/>
  <c r="X234" i="8"/>
  <c r="Z179" i="8"/>
  <c r="X179" i="8"/>
  <c r="AA179" i="8" s="1"/>
  <c r="J207" i="8"/>
  <c r="J204" i="8"/>
  <c r="O376" i="8"/>
  <c r="P376" i="8"/>
  <c r="N376" i="8" s="1"/>
  <c r="X176" i="8"/>
  <c r="X224" i="8"/>
  <c r="O147" i="8"/>
  <c r="AM136" i="8"/>
  <c r="AM137" i="8" s="1"/>
  <c r="AM15" i="8" s="1"/>
  <c r="BG11" i="8"/>
  <c r="BG10" i="8" s="1"/>
  <c r="BM9" i="8"/>
  <c r="O344" i="8"/>
  <c r="P344" i="8"/>
  <c r="N344" i="8" s="1"/>
  <c r="P252" i="8"/>
  <c r="N252" i="8" s="1"/>
  <c r="O252" i="8"/>
  <c r="Z146" i="8"/>
  <c r="F332" i="8"/>
  <c r="F335" i="8"/>
  <c r="N55" i="8"/>
  <c r="P55" i="8" s="1"/>
  <c r="P54" i="8"/>
  <c r="Q13" i="8"/>
  <c r="Q9" i="8" s="1"/>
  <c r="Z120" i="8"/>
  <c r="P207" i="8"/>
  <c r="N207" i="8" s="1"/>
  <c r="O207" i="8"/>
  <c r="F184" i="8"/>
  <c r="X182" i="8"/>
  <c r="AA182" i="8" s="1"/>
  <c r="Z182" i="8"/>
  <c r="Q121" i="8"/>
  <c r="Q120" i="8" s="1"/>
  <c r="I9" i="8"/>
  <c r="F249" i="8"/>
  <c r="F246" i="8"/>
  <c r="F476" i="8"/>
  <c r="F475" i="8"/>
  <c r="E184" i="8"/>
  <c r="P93" i="8"/>
  <c r="N94" i="8"/>
  <c r="P94" i="8" s="1"/>
  <c r="AW11" i="8"/>
  <c r="AW10" i="8" s="1"/>
  <c r="AW14" i="8"/>
  <c r="BE11" i="8"/>
  <c r="BE10" i="8" s="1"/>
  <c r="BD11" i="8"/>
  <c r="BD10" i="8" s="1"/>
  <c r="AY11" i="8"/>
  <c r="AY10" i="8" s="1"/>
  <c r="BL14" i="8"/>
  <c r="BL11" i="8"/>
  <c r="BL10" i="8" s="1"/>
  <c r="AT137" i="8"/>
  <c r="AT14" i="8"/>
  <c r="AT10" i="8" s="1"/>
  <c r="O396" i="8"/>
  <c r="P396" i="8"/>
  <c r="N396" i="8" s="1"/>
  <c r="O393" i="8"/>
  <c r="BB11" i="8"/>
  <c r="BB10" i="8" s="1"/>
  <c r="BK11" i="8"/>
  <c r="BK10" i="8" s="1"/>
  <c r="P121" i="8"/>
  <c r="P120" i="8" s="1"/>
  <c r="AG120" i="8"/>
  <c r="AL122" i="8"/>
  <c r="AC16" i="8"/>
  <c r="AV11" i="8"/>
  <c r="AV10" i="8" s="1"/>
  <c r="AI120" i="8"/>
  <c r="AS120" i="8"/>
  <c r="AL120" i="8"/>
  <c r="Z184" i="6"/>
  <c r="AA146" i="6"/>
  <c r="X146" i="6"/>
  <c r="O222" i="6"/>
  <c r="X224" i="6"/>
  <c r="X138" i="6"/>
  <c r="AJ235" i="6"/>
  <c r="Z203" i="6"/>
  <c r="O224" i="6"/>
  <c r="O230" i="6"/>
  <c r="O202" i="6"/>
  <c r="F135" i="6"/>
  <c r="N224" i="6"/>
  <c r="O176" i="6"/>
  <c r="AJ119" i="6"/>
  <c r="AD13" i="6"/>
  <c r="AD9" i="6" s="1"/>
  <c r="AN13" i="6"/>
  <c r="AN9" i="6" s="1"/>
  <c r="AJ332" i="6"/>
  <c r="N286" i="6"/>
  <c r="BB11" i="6"/>
  <c r="BB10" i="6" s="1"/>
  <c r="BB14" i="6"/>
  <c r="BC11" i="6"/>
  <c r="BC10" i="6" s="1"/>
  <c r="AX14" i="6"/>
  <c r="AX11" i="6"/>
  <c r="AX10" i="6" s="1"/>
  <c r="AV13" i="6"/>
  <c r="AV9" i="6" s="1"/>
  <c r="Q135" i="6"/>
  <c r="Q13" i="6" s="1"/>
  <c r="Q9" i="6" s="1"/>
  <c r="P334" i="6"/>
  <c r="O246" i="6"/>
  <c r="BM14" i="6"/>
  <c r="AT14" i="6"/>
  <c r="AT10" i="6" s="1"/>
  <c r="O213" i="6"/>
  <c r="P213" i="6"/>
  <c r="N213" i="6" s="1"/>
  <c r="Z146" i="6"/>
  <c r="Q335" i="6"/>
  <c r="P335" i="6" s="1"/>
  <c r="N335" i="6" s="1"/>
  <c r="AM136" i="6"/>
  <c r="AM137" i="6" s="1"/>
  <c r="AM15" i="6" s="1"/>
  <c r="AM14" i="6" s="1"/>
  <c r="O184" i="6"/>
  <c r="AA183" i="6"/>
  <c r="P315" i="6"/>
  <c r="N315" i="6" s="1"/>
  <c r="J13" i="6"/>
  <c r="J9" i="6" s="1"/>
  <c r="AL13" i="6"/>
  <c r="T11" i="6"/>
  <c r="T10" i="6" s="1"/>
  <c r="BD11" i="6"/>
  <c r="BD10" i="6" s="1"/>
  <c r="AU13" i="6"/>
  <c r="AU9" i="6" s="1"/>
  <c r="BS9" i="6" s="1"/>
  <c r="BK11" i="6"/>
  <c r="BK10" i="6" s="1"/>
  <c r="AV11" i="6"/>
  <c r="AV10" i="6" s="1"/>
  <c r="E13" i="6"/>
  <c r="E9" i="6" s="1"/>
  <c r="AL135" i="6"/>
  <c r="AL135" i="5"/>
  <c r="AN11" i="10"/>
  <c r="AN10" i="10" s="1"/>
  <c r="AN14" i="10"/>
  <c r="AI120" i="10"/>
  <c r="Q13" i="10"/>
  <c r="Q9" i="10" s="1"/>
  <c r="W14" i="10"/>
  <c r="W11" i="10"/>
  <c r="W10" i="10" s="1"/>
  <c r="BT135" i="10"/>
  <c r="AM14" i="10"/>
  <c r="AM11" i="10"/>
  <c r="AM10" i="10" s="1"/>
  <c r="BB14" i="10"/>
  <c r="BB11" i="10"/>
  <c r="BB10" i="10" s="1"/>
  <c r="AL135" i="10"/>
  <c r="AC13" i="10"/>
  <c r="P105" i="10"/>
  <c r="N106" i="10"/>
  <c r="P106" i="10" s="1"/>
  <c r="AA140" i="10"/>
  <c r="AA138" i="10" s="1"/>
  <c r="X138" i="10"/>
  <c r="AF404" i="10"/>
  <c r="AM404" i="10" s="1"/>
  <c r="AM403" i="10"/>
  <c r="AI403" i="10"/>
  <c r="AF401" i="10"/>
  <c r="AF136" i="10" s="1"/>
  <c r="AF137" i="10" s="1"/>
  <c r="O380" i="10"/>
  <c r="O378" i="10" s="1"/>
  <c r="Q381" i="10"/>
  <c r="Q378" i="10"/>
  <c r="P380" i="10"/>
  <c r="F286" i="10"/>
  <c r="F289" i="10"/>
  <c r="O332" i="10"/>
  <c r="P393" i="10"/>
  <c r="N393" i="10" s="1"/>
  <c r="O393" i="10"/>
  <c r="P330" i="10"/>
  <c r="N330" i="10" s="1"/>
  <c r="O330" i="10"/>
  <c r="P252" i="10"/>
  <c r="N252" i="10" s="1"/>
  <c r="O252" i="10"/>
  <c r="P278" i="10"/>
  <c r="N278" i="10" s="1"/>
  <c r="O278" i="10"/>
  <c r="Z207" i="10"/>
  <c r="X207" i="10"/>
  <c r="AA207" i="10" s="1"/>
  <c r="F246" i="10"/>
  <c r="F249" i="10"/>
  <c r="Z165" i="10"/>
  <c r="X165" i="10"/>
  <c r="AA165" i="10" s="1"/>
  <c r="N235" i="10"/>
  <c r="W135" i="10"/>
  <c r="AJ131" i="10"/>
  <c r="AJ122" i="10" s="1"/>
  <c r="AJ16" i="10" s="1"/>
  <c r="AJ12" i="10" s="1"/>
  <c r="AG122" i="10"/>
  <c r="AG16" i="10" s="1"/>
  <c r="AG12" i="10" s="1"/>
  <c r="N178" i="10"/>
  <c r="N176" i="10" s="1"/>
  <c r="P176" i="10"/>
  <c r="AJ134" i="10"/>
  <c r="AJ121" i="10" s="1"/>
  <c r="AG121" i="10"/>
  <c r="AG120" i="10" s="1"/>
  <c r="N76" i="10"/>
  <c r="P76" i="10" s="1"/>
  <c r="P75" i="10"/>
  <c r="AJ41" i="10"/>
  <c r="AI24" i="10"/>
  <c r="AG136" i="10"/>
  <c r="AG137" i="10" s="1"/>
  <c r="AG15" i="10" s="1"/>
  <c r="O298" i="10"/>
  <c r="P298" i="10"/>
  <c r="N298" i="10" s="1"/>
  <c r="O246" i="10"/>
  <c r="O263" i="10"/>
  <c r="AA189" i="10"/>
  <c r="AA184" i="10" s="1"/>
  <c r="X190" i="10"/>
  <c r="AA190" i="10" s="1"/>
  <c r="X184" i="10"/>
  <c r="O156" i="10"/>
  <c r="P156" i="10"/>
  <c r="N156" i="10" s="1"/>
  <c r="AJ204" i="10"/>
  <c r="AA148" i="10"/>
  <c r="AA146" i="10" s="1"/>
  <c r="X146" i="10"/>
  <c r="P222" i="10"/>
  <c r="N222" i="10" s="1"/>
  <c r="O222" i="10"/>
  <c r="Z159" i="10"/>
  <c r="X159" i="10"/>
  <c r="AA159" i="10" s="1"/>
  <c r="AG25" i="10"/>
  <c r="AJ43" i="10"/>
  <c r="N58" i="10"/>
  <c r="P58" i="10" s="1"/>
  <c r="P57" i="10"/>
  <c r="O266" i="10"/>
  <c r="P266" i="10"/>
  <c r="N266" i="10" s="1"/>
  <c r="P142" i="10"/>
  <c r="N142" i="10" s="1"/>
  <c r="O142" i="10"/>
  <c r="O134" i="10"/>
  <c r="N134" i="10" s="1"/>
  <c r="N133" i="10"/>
  <c r="P399" i="10"/>
  <c r="N399" i="10" s="1"/>
  <c r="O399" i="10"/>
  <c r="P295" i="10"/>
  <c r="N295" i="10" s="1"/>
  <c r="O295" i="10"/>
  <c r="J204" i="10"/>
  <c r="J207" i="10"/>
  <c r="P275" i="10"/>
  <c r="N275" i="10" s="1"/>
  <c r="O275" i="10"/>
  <c r="Z182" i="10"/>
  <c r="X182" i="10"/>
  <c r="AA182" i="10" s="1"/>
  <c r="AA176" i="10"/>
  <c r="N265" i="10"/>
  <c r="N263" i="10" s="1"/>
  <c r="P263" i="10"/>
  <c r="AL136" i="10"/>
  <c r="AC137" i="10"/>
  <c r="N13" i="10"/>
  <c r="N9" i="10" s="1"/>
  <c r="N40" i="10"/>
  <c r="P40" i="10" s="1"/>
  <c r="P39" i="10"/>
  <c r="Q122" i="10"/>
  <c r="Q16" i="10" s="1"/>
  <c r="Q12" i="10" s="1"/>
  <c r="P131" i="10"/>
  <c r="P122" i="10" s="1"/>
  <c r="P16" i="10" s="1"/>
  <c r="P12" i="10" s="1"/>
  <c r="N64" i="10"/>
  <c r="P64" i="10" s="1"/>
  <c r="P63" i="10"/>
  <c r="O128" i="10"/>
  <c r="O121" i="10" s="1"/>
  <c r="O120" i="10" s="1"/>
  <c r="N121" i="10"/>
  <c r="J42" i="10"/>
  <c r="J24" i="10" s="1"/>
  <c r="E42" i="10"/>
  <c r="I43" i="10"/>
  <c r="I24" i="10"/>
  <c r="AR122" i="10"/>
  <c r="AS131" i="10"/>
  <c r="AS122" i="10" s="1"/>
  <c r="P139" i="10"/>
  <c r="N141" i="10"/>
  <c r="N139" i="10" s="1"/>
  <c r="AR23" i="10"/>
  <c r="U11" i="10"/>
  <c r="U10" i="10" s="1"/>
  <c r="U14" i="10"/>
  <c r="N91" i="10"/>
  <c r="P91" i="10" s="1"/>
  <c r="P90" i="10"/>
  <c r="AU9" i="10"/>
  <c r="BS9" i="10" s="1"/>
  <c r="BS13" i="10"/>
  <c r="AS211" i="10"/>
  <c r="AS203" i="10" s="1"/>
  <c r="AS135" i="10" s="1"/>
  <c r="AS13" i="10" s="1"/>
  <c r="AS9" i="10" s="1"/>
  <c r="AR203" i="10"/>
  <c r="AR135" i="10" s="1"/>
  <c r="AR13" i="10" s="1"/>
  <c r="AR9" i="10" s="1"/>
  <c r="N186" i="10"/>
  <c r="N184" i="10" s="1"/>
  <c r="P184" i="10"/>
  <c r="Q358" i="10"/>
  <c r="O357" i="10"/>
  <c r="O355" i="10" s="1"/>
  <c r="Q355" i="10"/>
  <c r="P357" i="10"/>
  <c r="AD289" i="10"/>
  <c r="AJ289" i="10" s="1"/>
  <c r="AD286" i="10"/>
  <c r="AD136" i="10" s="1"/>
  <c r="AD137" i="10" s="1"/>
  <c r="AD15" i="10" s="1"/>
  <c r="AJ288" i="10"/>
  <c r="AJ286" i="10" s="1"/>
  <c r="P261" i="10"/>
  <c r="N261" i="10" s="1"/>
  <c r="O261" i="10"/>
  <c r="AA225" i="10"/>
  <c r="AA223" i="10" s="1"/>
  <c r="X223" i="10"/>
  <c r="X176" i="10"/>
  <c r="P196" i="10"/>
  <c r="N196" i="10" s="1"/>
  <c r="O196" i="10"/>
  <c r="AJ147" i="10"/>
  <c r="AB135" i="10"/>
  <c r="X121" i="10"/>
  <c r="AA134" i="10"/>
  <c r="AA121" i="10" s="1"/>
  <c r="N94" i="10"/>
  <c r="P94" i="10" s="1"/>
  <c r="P93" i="10"/>
  <c r="AA123" i="10"/>
  <c r="AA119" i="10" s="1"/>
  <c r="U119" i="10"/>
  <c r="U13" i="10" s="1"/>
  <c r="U9" i="10" s="1"/>
  <c r="Q127" i="10"/>
  <c r="P128" i="10"/>
  <c r="N100" i="10"/>
  <c r="P100" i="10" s="1"/>
  <c r="P99" i="10"/>
  <c r="BL120" i="10"/>
  <c r="BL15" i="10"/>
  <c r="W13" i="10"/>
  <c r="W9" i="10" s="1"/>
  <c r="AS46" i="10"/>
  <c r="AR43" i="10"/>
  <c r="P376" i="10"/>
  <c r="N376" i="10" s="1"/>
  <c r="O376" i="10"/>
  <c r="P292" i="10"/>
  <c r="N292" i="10" s="1"/>
  <c r="O292" i="10"/>
  <c r="P162" i="10"/>
  <c r="N162" i="10" s="1"/>
  <c r="O162" i="10"/>
  <c r="X136" i="10"/>
  <c r="X137" i="10" s="1"/>
  <c r="AI358" i="10"/>
  <c r="AJ357" i="10"/>
  <c r="AI355" i="10"/>
  <c r="AI136" i="10" s="1"/>
  <c r="AI137" i="10" s="1"/>
  <c r="AI15" i="10" s="1"/>
  <c r="F312" i="10"/>
  <c r="F309" i="10"/>
  <c r="O338" i="10"/>
  <c r="P338" i="10"/>
  <c r="N338" i="10" s="1"/>
  <c r="Z249" i="10"/>
  <c r="X249" i="10"/>
  <c r="AA249" i="10" s="1"/>
  <c r="O171" i="10"/>
  <c r="P171" i="10"/>
  <c r="N171" i="10" s="1"/>
  <c r="O187" i="10"/>
  <c r="P187" i="10"/>
  <c r="N187" i="10" s="1"/>
  <c r="Z136" i="10"/>
  <c r="Z137" i="10" s="1"/>
  <c r="Z15" i="10" s="1"/>
  <c r="E184" i="10"/>
  <c r="F186" i="10"/>
  <c r="F184" i="10" s="1"/>
  <c r="N52" i="10"/>
  <c r="P52" i="10" s="1"/>
  <c r="P51" i="10"/>
  <c r="BH110" i="10"/>
  <c r="BH23" i="10" s="1"/>
  <c r="AL110" i="10"/>
  <c r="AI110" i="10"/>
  <c r="AI23" i="10" s="1"/>
  <c r="AG110" i="10"/>
  <c r="AJ110" i="10" s="1"/>
  <c r="AS42" i="10"/>
  <c r="AR24" i="10"/>
  <c r="O387" i="10"/>
  <c r="P387" i="10"/>
  <c r="N387" i="10" s="1"/>
  <c r="X204" i="10"/>
  <c r="AA206" i="10"/>
  <c r="AA204" i="10" s="1"/>
  <c r="AA136" i="10" s="1"/>
  <c r="AA137" i="10" s="1"/>
  <c r="AL118" i="10"/>
  <c r="AI118" i="10"/>
  <c r="AI25" i="10" s="1"/>
  <c r="AD118" i="10"/>
  <c r="AJ118" i="10" s="1"/>
  <c r="AJ25" i="10" s="1"/>
  <c r="P404" i="10"/>
  <c r="N404" i="10" s="1"/>
  <c r="O404" i="10"/>
  <c r="O315" i="10"/>
  <c r="P315" i="10"/>
  <c r="N315" i="10" s="1"/>
  <c r="AJ135" i="10"/>
  <c r="N209" i="10"/>
  <c r="N204" i="10" s="1"/>
  <c r="P204" i="10"/>
  <c r="Y135" i="10"/>
  <c r="X153" i="10"/>
  <c r="AA153" i="10" s="1"/>
  <c r="X147" i="10"/>
  <c r="AA152" i="10"/>
  <c r="AA147" i="10" s="1"/>
  <c r="O286" i="10"/>
  <c r="Z146" i="10"/>
  <c r="Z135" i="10" s="1"/>
  <c r="Z13" i="10" s="1"/>
  <c r="Z9" i="10" s="1"/>
  <c r="Z142" i="10"/>
  <c r="X142" i="10"/>
  <c r="AA142" i="10" s="1"/>
  <c r="Z216" i="10"/>
  <c r="X216" i="10"/>
  <c r="AA216" i="10" s="1"/>
  <c r="P135" i="10"/>
  <c r="AR109" i="10"/>
  <c r="AS109" i="10" s="1"/>
  <c r="AS108" i="10"/>
  <c r="N28" i="10"/>
  <c r="P27" i="10"/>
  <c r="AR106" i="10"/>
  <c r="AS106" i="10" s="1"/>
  <c r="AS105" i="10"/>
  <c r="AF15" i="10"/>
  <c r="Q42" i="10"/>
  <c r="Q24" i="10" s="1"/>
  <c r="O43" i="10"/>
  <c r="O24" i="10"/>
  <c r="N403" i="10"/>
  <c r="N401" i="10" s="1"/>
  <c r="P401" i="10"/>
  <c r="P370" i="10"/>
  <c r="N370" i="10" s="1"/>
  <c r="O370" i="10"/>
  <c r="Q312" i="10"/>
  <c r="O311" i="10"/>
  <c r="O309" i="10" s="1"/>
  <c r="Q309" i="10"/>
  <c r="Q136" i="10" s="1"/>
  <c r="Q137" i="10" s="1"/>
  <c r="P311" i="10"/>
  <c r="P284" i="10"/>
  <c r="N284" i="10" s="1"/>
  <c r="O284" i="10"/>
  <c r="AJ335" i="10"/>
  <c r="AJ332" i="10"/>
  <c r="J136" i="10"/>
  <c r="J137" i="10" s="1"/>
  <c r="X183" i="10"/>
  <c r="X135" i="10" s="1"/>
  <c r="X13" i="10" s="1"/>
  <c r="X9" i="10" s="1"/>
  <c r="AA188" i="10"/>
  <c r="AA183" i="10" s="1"/>
  <c r="AA135" i="10" s="1"/>
  <c r="AS136" i="10"/>
  <c r="AS137" i="10" s="1"/>
  <c r="P241" i="10"/>
  <c r="N241" i="10" s="1"/>
  <c r="O241" i="10"/>
  <c r="F207" i="10"/>
  <c r="E206" i="10"/>
  <c r="O184" i="10"/>
  <c r="O136" i="10" s="1"/>
  <c r="O137" i="10" s="1"/>
  <c r="AG135" i="10"/>
  <c r="AG13" i="10" s="1"/>
  <c r="AG9" i="10" s="1"/>
  <c r="AJ235" i="10"/>
  <c r="AJ238" i="10"/>
  <c r="X139" i="10"/>
  <c r="AA141" i="10"/>
  <c r="AA139" i="10" s="1"/>
  <c r="O179" i="10"/>
  <c r="P179" i="10"/>
  <c r="N179" i="10" s="1"/>
  <c r="Z199" i="10"/>
  <c r="X199" i="10"/>
  <c r="AA199" i="10" s="1"/>
  <c r="P23" i="10"/>
  <c r="P165" i="10"/>
  <c r="N165" i="10" s="1"/>
  <c r="O165" i="10"/>
  <c r="N70" i="10"/>
  <c r="P70" i="10" s="1"/>
  <c r="P69" i="10"/>
  <c r="P41" i="10"/>
  <c r="N42" i="10"/>
  <c r="AI378" i="9"/>
  <c r="AJ380" i="9"/>
  <c r="AD13" i="9"/>
  <c r="AD9" i="9" s="1"/>
  <c r="AI135" i="9"/>
  <c r="BT135" i="9" s="1"/>
  <c r="AG11" i="9"/>
  <c r="AG10" i="9" s="1"/>
  <c r="AG14" i="9"/>
  <c r="O13" i="9"/>
  <c r="O9" i="9" s="1"/>
  <c r="P179" i="9"/>
  <c r="N179" i="9" s="1"/>
  <c r="O179" i="9"/>
  <c r="Z182" i="9"/>
  <c r="X182" i="9"/>
  <c r="AA182" i="9" s="1"/>
  <c r="O196" i="9"/>
  <c r="P196" i="9"/>
  <c r="N196" i="9" s="1"/>
  <c r="AR13" i="9"/>
  <c r="AR9" i="9" s="1"/>
  <c r="P393" i="9"/>
  <c r="N393" i="9" s="1"/>
  <c r="O393" i="9"/>
  <c r="Z230" i="9"/>
  <c r="X230" i="9"/>
  <c r="AA230" i="9" s="1"/>
  <c r="AT135" i="9"/>
  <c r="AT13" i="9" s="1"/>
  <c r="AT9" i="9" s="1"/>
  <c r="X199" i="9"/>
  <c r="AA199" i="9" s="1"/>
  <c r="Z199" i="9"/>
  <c r="AI25" i="9"/>
  <c r="AS136" i="9"/>
  <c r="AS137" i="9" s="1"/>
  <c r="AS42" i="9"/>
  <c r="P207" i="9"/>
  <c r="N207" i="9" s="1"/>
  <c r="O207" i="9"/>
  <c r="I466" i="9"/>
  <c r="I465" i="9"/>
  <c r="P390" i="9"/>
  <c r="N390" i="9" s="1"/>
  <c r="O390" i="9"/>
  <c r="O332" i="9"/>
  <c r="P338" i="9"/>
  <c r="N338" i="9" s="1"/>
  <c r="O338" i="9"/>
  <c r="X262" i="9"/>
  <c r="AJ288" i="9"/>
  <c r="AJ286" i="9" s="1"/>
  <c r="AD286" i="9"/>
  <c r="AD289" i="9"/>
  <c r="AJ289" i="9" s="1"/>
  <c r="P298" i="9"/>
  <c r="N298" i="9" s="1"/>
  <c r="O298" i="9"/>
  <c r="O171" i="9"/>
  <c r="P171" i="9"/>
  <c r="N171" i="9" s="1"/>
  <c r="Z196" i="9"/>
  <c r="X196" i="9"/>
  <c r="AA196" i="9" s="1"/>
  <c r="X184" i="9"/>
  <c r="AA186" i="9"/>
  <c r="AA184" i="9" s="1"/>
  <c r="X120" i="9"/>
  <c r="AB135" i="9"/>
  <c r="Q125" i="9"/>
  <c r="Q121" i="9" s="1"/>
  <c r="P121" i="9"/>
  <c r="P120" i="9" s="1"/>
  <c r="N125" i="9"/>
  <c r="O147" i="9"/>
  <c r="AS113" i="9"/>
  <c r="AR114" i="9"/>
  <c r="AJ238" i="9"/>
  <c r="AJ235" i="9"/>
  <c r="F120" i="9"/>
  <c r="X142" i="9"/>
  <c r="AA142" i="9" s="1"/>
  <c r="Z142" i="9"/>
  <c r="AR110" i="9"/>
  <c r="AF110" i="9"/>
  <c r="P23" i="9"/>
  <c r="AA206" i="9"/>
  <c r="AA204" i="9" s="1"/>
  <c r="X204" i="9"/>
  <c r="O204" i="9"/>
  <c r="F42" i="9"/>
  <c r="F24" i="9" s="1"/>
  <c r="E24" i="9"/>
  <c r="AC13" i="9"/>
  <c r="N403" i="9"/>
  <c r="N401" i="9" s="1"/>
  <c r="P401" i="9"/>
  <c r="P238" i="9"/>
  <c r="N238" i="9" s="1"/>
  <c r="O238" i="9"/>
  <c r="AA135" i="9"/>
  <c r="BG14" i="9"/>
  <c r="BG11" i="9"/>
  <c r="BG10" i="9" s="1"/>
  <c r="BT119" i="9"/>
  <c r="AF404" i="9"/>
  <c r="AM404" i="9" s="1"/>
  <c r="AM403" i="9"/>
  <c r="AI403" i="9"/>
  <c r="AF401" i="9"/>
  <c r="F355" i="9"/>
  <c r="F358" i="9"/>
  <c r="P332" i="9"/>
  <c r="N334" i="9"/>
  <c r="N332" i="9" s="1"/>
  <c r="P286" i="9"/>
  <c r="AL286" i="9"/>
  <c r="AC136" i="9"/>
  <c r="AA205" i="9"/>
  <c r="AA203" i="9" s="1"/>
  <c r="X203" i="9"/>
  <c r="P87" i="9"/>
  <c r="N88" i="9"/>
  <c r="P88" i="9" s="1"/>
  <c r="AA147" i="9"/>
  <c r="X187" i="9"/>
  <c r="AA187" i="9" s="1"/>
  <c r="Z187" i="9"/>
  <c r="AA161" i="9"/>
  <c r="X162" i="9"/>
  <c r="AA162" i="9" s="1"/>
  <c r="N135" i="9"/>
  <c r="N13" i="9" s="1"/>
  <c r="N9" i="9" s="1"/>
  <c r="P147" i="9"/>
  <c r="N149" i="9"/>
  <c r="N147" i="9" s="1"/>
  <c r="X139" i="9"/>
  <c r="AA141" i="9"/>
  <c r="AA139" i="9" s="1"/>
  <c r="AD120" i="9"/>
  <c r="N112" i="9"/>
  <c r="P112" i="9" s="1"/>
  <c r="P111" i="9"/>
  <c r="P24" i="9" s="1"/>
  <c r="Z207" i="9"/>
  <c r="X207" i="9"/>
  <c r="AA207" i="9" s="1"/>
  <c r="E13" i="9"/>
  <c r="E9" i="9" s="1"/>
  <c r="J43" i="9"/>
  <c r="J25" i="9" s="1"/>
  <c r="E43" i="9"/>
  <c r="I25" i="9"/>
  <c r="I15" i="9" s="1"/>
  <c r="P384" i="9"/>
  <c r="N384" i="9" s="1"/>
  <c r="O384" i="9"/>
  <c r="Z204" i="9"/>
  <c r="AY11" i="9"/>
  <c r="AY10" i="9" s="1"/>
  <c r="AY14" i="9"/>
  <c r="O309" i="9"/>
  <c r="P335" i="9"/>
  <c r="N335" i="9" s="1"/>
  <c r="O335" i="9"/>
  <c r="F238" i="9"/>
  <c r="F235" i="9"/>
  <c r="P350" i="9"/>
  <c r="N350" i="9" s="1"/>
  <c r="O350" i="9"/>
  <c r="AD335" i="9"/>
  <c r="AD332" i="9"/>
  <c r="P227" i="9"/>
  <c r="N227" i="9" s="1"/>
  <c r="O227" i="9"/>
  <c r="J204" i="9"/>
  <c r="J136" i="9" s="1"/>
  <c r="J137" i="9" s="1"/>
  <c r="J15" i="9" s="1"/>
  <c r="J207" i="9"/>
  <c r="AA148" i="9"/>
  <c r="AA146" i="9" s="1"/>
  <c r="X146" i="9"/>
  <c r="X135" i="9" s="1"/>
  <c r="X153" i="9"/>
  <c r="AA153" i="9" s="1"/>
  <c r="AA152" i="9"/>
  <c r="X147" i="9"/>
  <c r="E176" i="9"/>
  <c r="F178" i="9"/>
  <c r="E179" i="9"/>
  <c r="AL122" i="9"/>
  <c r="AC16" i="9"/>
  <c r="E120" i="9"/>
  <c r="BM11" i="9"/>
  <c r="BM10" i="9" s="1"/>
  <c r="BM14" i="9"/>
  <c r="W136" i="9"/>
  <c r="W137" i="9" s="1"/>
  <c r="W15" i="9" s="1"/>
  <c r="O25" i="9"/>
  <c r="P69" i="9"/>
  <c r="N70" i="9"/>
  <c r="P70" i="9" s="1"/>
  <c r="AR103" i="9"/>
  <c r="AS103" i="9" s="1"/>
  <c r="AS102" i="9"/>
  <c r="O330" i="9"/>
  <c r="P330" i="9"/>
  <c r="N330" i="9" s="1"/>
  <c r="AJ246" i="9"/>
  <c r="AJ249" i="9"/>
  <c r="P165" i="9"/>
  <c r="N165" i="9" s="1"/>
  <c r="O165" i="9"/>
  <c r="Q136" i="9"/>
  <c r="Q137" i="9" s="1"/>
  <c r="P327" i="9"/>
  <c r="N327" i="9" s="1"/>
  <c r="O327" i="9"/>
  <c r="F289" i="9"/>
  <c r="F286" i="9"/>
  <c r="AA226" i="9"/>
  <c r="AA224" i="9" s="1"/>
  <c r="X224" i="9"/>
  <c r="AI335" i="9"/>
  <c r="AI332" i="9"/>
  <c r="AJ334" i="9"/>
  <c r="P269" i="9"/>
  <c r="N269" i="9" s="1"/>
  <c r="O269" i="9"/>
  <c r="AM136" i="9"/>
  <c r="AM137" i="9" s="1"/>
  <c r="AM15" i="9" s="1"/>
  <c r="AG135" i="9"/>
  <c r="Z184" i="9"/>
  <c r="X176" i="9"/>
  <c r="AA178" i="9"/>
  <c r="AA176" i="9" s="1"/>
  <c r="BC11" i="9"/>
  <c r="BC10" i="9" s="1"/>
  <c r="BC14" i="9"/>
  <c r="AA131" i="9"/>
  <c r="AA122" i="9" s="1"/>
  <c r="AA16" i="9" s="1"/>
  <c r="AA12" i="9" s="1"/>
  <c r="U122" i="9"/>
  <c r="AG120" i="9"/>
  <c r="X123" i="9"/>
  <c r="X119" i="9" s="1"/>
  <c r="W119" i="9"/>
  <c r="W13" i="9" s="1"/>
  <c r="W9" i="9" s="1"/>
  <c r="N24" i="9"/>
  <c r="AJ24" i="9"/>
  <c r="AV13" i="9"/>
  <c r="AV9" i="9" s="1"/>
  <c r="O378" i="9"/>
  <c r="P324" i="9"/>
  <c r="N324" i="9" s="1"/>
  <c r="O324" i="9"/>
  <c r="P309" i="9"/>
  <c r="N311" i="9"/>
  <c r="N309" i="9" s="1"/>
  <c r="O263" i="9"/>
  <c r="AL289" i="9"/>
  <c r="AI289" i="9"/>
  <c r="AA237" i="9"/>
  <c r="AA235" i="9" s="1"/>
  <c r="X235" i="9"/>
  <c r="P378" i="9"/>
  <c r="P255" i="9"/>
  <c r="N255" i="9" s="1"/>
  <c r="O255" i="9"/>
  <c r="E206" i="9"/>
  <c r="F207" i="9"/>
  <c r="O184" i="9"/>
  <c r="F227" i="9"/>
  <c r="F224" i="9"/>
  <c r="BK14" i="9"/>
  <c r="BK11" i="9"/>
  <c r="BK10" i="9" s="1"/>
  <c r="P135" i="9"/>
  <c r="P13" i="9" s="1"/>
  <c r="P9" i="9" s="1"/>
  <c r="N79" i="9"/>
  <c r="P79" i="9" s="1"/>
  <c r="P78" i="9"/>
  <c r="Z176" i="9"/>
  <c r="Z136" i="9" s="1"/>
  <c r="Z137" i="9" s="1"/>
  <c r="Z15" i="9" s="1"/>
  <c r="AU11" i="9"/>
  <c r="AU10" i="9" s="1"/>
  <c r="AU14" i="9"/>
  <c r="Q24" i="9"/>
  <c r="Z16" i="9"/>
  <c r="Z12" i="9" s="1"/>
  <c r="Z120" i="9"/>
  <c r="N64" i="9"/>
  <c r="P64" i="9" s="1"/>
  <c r="P63" i="9"/>
  <c r="P25" i="9"/>
  <c r="AS120" i="9"/>
  <c r="N94" i="9"/>
  <c r="P94" i="9" s="1"/>
  <c r="P93" i="9"/>
  <c r="AR23" i="9"/>
  <c r="P370" i="9"/>
  <c r="N370" i="9" s="1"/>
  <c r="O370" i="9"/>
  <c r="AR43" i="9"/>
  <c r="AS46" i="9"/>
  <c r="P204" i="9"/>
  <c r="N206" i="9"/>
  <c r="N204" i="9" s="1"/>
  <c r="P355" i="9"/>
  <c r="N357" i="9"/>
  <c r="N355" i="9" s="1"/>
  <c r="U123" i="9"/>
  <c r="Z123" i="9"/>
  <c r="Z119" i="9" s="1"/>
  <c r="Z13" i="9" s="1"/>
  <c r="Z9" i="9" s="1"/>
  <c r="T119" i="9"/>
  <c r="T13" i="9" s="1"/>
  <c r="T9" i="9" s="1"/>
  <c r="J118" i="9"/>
  <c r="F118" i="9" s="1"/>
  <c r="F117" i="9"/>
  <c r="AF357" i="9"/>
  <c r="AL358" i="9"/>
  <c r="AN358" i="9"/>
  <c r="P315" i="9"/>
  <c r="N315" i="9" s="1"/>
  <c r="O315" i="9"/>
  <c r="O312" i="9"/>
  <c r="P312" i="9"/>
  <c r="N312" i="9" s="1"/>
  <c r="P344" i="9"/>
  <c r="N344" i="9" s="1"/>
  <c r="O344" i="9"/>
  <c r="F312" i="9"/>
  <c r="F309" i="9"/>
  <c r="N268" i="9"/>
  <c r="N263" i="9" s="1"/>
  <c r="P263" i="9"/>
  <c r="O295" i="9"/>
  <c r="P295" i="9"/>
  <c r="N295" i="9" s="1"/>
  <c r="AR203" i="9"/>
  <c r="AR135" i="9" s="1"/>
  <c r="AS211" i="9"/>
  <c r="AS203" i="9" s="1"/>
  <c r="AS135" i="9" s="1"/>
  <c r="F186" i="9"/>
  <c r="F184" i="9" s="1"/>
  <c r="E184" i="9"/>
  <c r="Z179" i="9"/>
  <c r="X179" i="9"/>
  <c r="AA179" i="9" s="1"/>
  <c r="AD118" i="9"/>
  <c r="AJ118" i="9" s="1"/>
  <c r="AJ25" i="9" s="1"/>
  <c r="AL118" i="9"/>
  <c r="AI118" i="9"/>
  <c r="AG119" i="9"/>
  <c r="N25" i="9"/>
  <c r="N18" i="9"/>
  <c r="N22" i="9"/>
  <c r="P21" i="9"/>
  <c r="P18" i="9" s="1"/>
  <c r="AJ135" i="8"/>
  <c r="AM14" i="8"/>
  <c r="AM11" i="8"/>
  <c r="AM10" i="8" s="1"/>
  <c r="F355" i="8"/>
  <c r="F358" i="8"/>
  <c r="P324" i="8"/>
  <c r="N324" i="8" s="1"/>
  <c r="O324" i="8"/>
  <c r="P315" i="8"/>
  <c r="N315" i="8" s="1"/>
  <c r="O315" i="8"/>
  <c r="AI335" i="8"/>
  <c r="AJ334" i="8"/>
  <c r="AI332" i="8"/>
  <c r="AA206" i="8"/>
  <c r="X204" i="8"/>
  <c r="O241" i="8"/>
  <c r="P241" i="8"/>
  <c r="N241" i="8" s="1"/>
  <c r="AA231" i="8"/>
  <c r="AA223" i="8" s="1"/>
  <c r="X223" i="8"/>
  <c r="AJ238" i="8"/>
  <c r="AJ235" i="8"/>
  <c r="O153" i="8"/>
  <c r="P153" i="8"/>
  <c r="N153" i="8" s="1"/>
  <c r="AR203" i="8"/>
  <c r="AR135" i="8" s="1"/>
  <c r="AS211" i="8"/>
  <c r="AS203" i="8" s="1"/>
  <c r="AS135" i="8" s="1"/>
  <c r="P176" i="8"/>
  <c r="N178" i="8"/>
  <c r="N176" i="8" s="1"/>
  <c r="P168" i="8"/>
  <c r="N168" i="8" s="1"/>
  <c r="O168" i="8"/>
  <c r="W147" i="8"/>
  <c r="Z149" i="8"/>
  <c r="Z147" i="8" s="1"/>
  <c r="X213" i="8"/>
  <c r="AA213" i="8" s="1"/>
  <c r="AA212" i="8"/>
  <c r="P99" i="8"/>
  <c r="N100" i="8"/>
  <c r="P100" i="8" s="1"/>
  <c r="AR109" i="8"/>
  <c r="AS109" i="8" s="1"/>
  <c r="AS108" i="8"/>
  <c r="Z136" i="8"/>
  <c r="Z137" i="8" s="1"/>
  <c r="Z15" i="8" s="1"/>
  <c r="N103" i="8"/>
  <c r="P103" i="8" s="1"/>
  <c r="P102" i="8"/>
  <c r="O25" i="8"/>
  <c r="Q28" i="8"/>
  <c r="Q25" i="8" s="1"/>
  <c r="AA185" i="8"/>
  <c r="AA183" i="8" s="1"/>
  <c r="X183" i="8"/>
  <c r="N115" i="8"/>
  <c r="P115" i="8" s="1"/>
  <c r="P114" i="8"/>
  <c r="AJ118" i="8"/>
  <c r="AS118" i="8"/>
  <c r="P384" i="8"/>
  <c r="N384" i="8" s="1"/>
  <c r="O384" i="8"/>
  <c r="AG137" i="8"/>
  <c r="AG15" i="8" s="1"/>
  <c r="P373" i="8"/>
  <c r="N373" i="8" s="1"/>
  <c r="O373" i="8"/>
  <c r="AA237" i="8"/>
  <c r="AA235" i="8" s="1"/>
  <c r="X235" i="8"/>
  <c r="O202" i="8"/>
  <c r="P202" i="8"/>
  <c r="N202" i="8" s="1"/>
  <c r="O238" i="8"/>
  <c r="P238" i="8"/>
  <c r="N238" i="8" s="1"/>
  <c r="N357" i="8"/>
  <c r="N355" i="8" s="1"/>
  <c r="P355" i="8"/>
  <c r="Z230" i="8"/>
  <c r="X230" i="8"/>
  <c r="AA230" i="8" s="1"/>
  <c r="N152" i="8"/>
  <c r="N147" i="8" s="1"/>
  <c r="P147" i="8"/>
  <c r="P142" i="8"/>
  <c r="N142" i="8" s="1"/>
  <c r="O142" i="8"/>
  <c r="AL135" i="8"/>
  <c r="AC13" i="8"/>
  <c r="O134" i="8"/>
  <c r="N134" i="8" s="1"/>
  <c r="N133" i="8"/>
  <c r="F125" i="8"/>
  <c r="F121" i="8" s="1"/>
  <c r="E121" i="8"/>
  <c r="X142" i="8"/>
  <c r="AA142" i="8" s="1"/>
  <c r="Z142" i="8"/>
  <c r="X199" i="8"/>
  <c r="AA199" i="8" s="1"/>
  <c r="Z199" i="8"/>
  <c r="Z183" i="8"/>
  <c r="Z135" i="8" s="1"/>
  <c r="AL110" i="8"/>
  <c r="AI110" i="8"/>
  <c r="AG110" i="8"/>
  <c r="AJ110" i="8" s="1"/>
  <c r="BH110" i="8"/>
  <c r="N237" i="8"/>
  <c r="N235" i="8" s="1"/>
  <c r="P235" i="8"/>
  <c r="F309" i="8"/>
  <c r="F312" i="8"/>
  <c r="T11" i="8"/>
  <c r="T10" i="8" s="1"/>
  <c r="T14" i="8"/>
  <c r="AI119" i="8"/>
  <c r="AY129" i="8"/>
  <c r="AY119" i="8" s="1"/>
  <c r="N85" i="8"/>
  <c r="P85" i="8" s="1"/>
  <c r="P84" i="8"/>
  <c r="I475" i="8"/>
  <c r="I476" i="8"/>
  <c r="AS110" i="8"/>
  <c r="AR111" i="8"/>
  <c r="O301" i="8"/>
  <c r="P301" i="8"/>
  <c r="N301" i="8" s="1"/>
  <c r="F286" i="8"/>
  <c r="F289" i="8"/>
  <c r="O309" i="8"/>
  <c r="P298" i="8"/>
  <c r="N298" i="8" s="1"/>
  <c r="O298" i="8"/>
  <c r="AJ378" i="8"/>
  <c r="AJ381" i="8"/>
  <c r="P364" i="8"/>
  <c r="N364" i="8" s="1"/>
  <c r="O364" i="8"/>
  <c r="AA189" i="8"/>
  <c r="X190" i="8"/>
  <c r="AA190" i="8" s="1"/>
  <c r="X184" i="8"/>
  <c r="P224" i="8"/>
  <c r="P222" i="8"/>
  <c r="N222" i="8" s="1"/>
  <c r="O222" i="8"/>
  <c r="N246" i="8"/>
  <c r="O187" i="8"/>
  <c r="P187" i="8"/>
  <c r="N187" i="8" s="1"/>
  <c r="AJ159" i="8"/>
  <c r="AJ147" i="8"/>
  <c r="P135" i="8"/>
  <c r="P13" i="8" s="1"/>
  <c r="P9" i="8" s="1"/>
  <c r="AA150" i="8"/>
  <c r="X149" i="8"/>
  <c r="T120" i="8"/>
  <c r="T16" i="8"/>
  <c r="T12" i="8" s="1"/>
  <c r="O122" i="8"/>
  <c r="O16" i="8" s="1"/>
  <c r="O12" i="8" s="1"/>
  <c r="N131" i="8"/>
  <c r="N122" i="8" s="1"/>
  <c r="N16" i="8" s="1"/>
  <c r="N12" i="8" s="1"/>
  <c r="J120" i="8"/>
  <c r="N76" i="8"/>
  <c r="P76" i="8" s="1"/>
  <c r="P75" i="8"/>
  <c r="J476" i="8"/>
  <c r="J475" i="8"/>
  <c r="X120" i="8"/>
  <c r="AR43" i="8"/>
  <c r="AS49" i="8"/>
  <c r="AJ24" i="8"/>
  <c r="AM414" i="8"/>
  <c r="AM413" i="8"/>
  <c r="X238" i="8"/>
  <c r="AA238" i="8" s="1"/>
  <c r="Z238" i="8"/>
  <c r="O174" i="8"/>
  <c r="P174" i="8"/>
  <c r="N174" i="8" s="1"/>
  <c r="AA282" i="8"/>
  <c r="AA262" i="8" s="1"/>
  <c r="X262" i="8"/>
  <c r="X135" i="8" s="1"/>
  <c r="X13" i="8" s="1"/>
  <c r="X9" i="8" s="1"/>
  <c r="P184" i="8"/>
  <c r="N186" i="8"/>
  <c r="N184" i="8" s="1"/>
  <c r="O275" i="8"/>
  <c r="P275" i="8"/>
  <c r="N275" i="8" s="1"/>
  <c r="AB135" i="8"/>
  <c r="Z165" i="8"/>
  <c r="X165" i="8"/>
  <c r="AA165" i="8" s="1"/>
  <c r="P28" i="8"/>
  <c r="O135" i="8"/>
  <c r="O13" i="8" s="1"/>
  <c r="P378" i="8"/>
  <c r="N380" i="8"/>
  <c r="N378" i="8" s="1"/>
  <c r="P255" i="8"/>
  <c r="N255" i="8" s="1"/>
  <c r="O255" i="8"/>
  <c r="O263" i="8"/>
  <c r="P219" i="8"/>
  <c r="N219" i="8" s="1"/>
  <c r="O219" i="8"/>
  <c r="X196" i="8"/>
  <c r="AA196" i="8" s="1"/>
  <c r="Z196" i="8"/>
  <c r="P246" i="8"/>
  <c r="O281" i="8"/>
  <c r="P281" i="8"/>
  <c r="N281" i="8" s="1"/>
  <c r="P263" i="8"/>
  <c r="AA192" i="8"/>
  <c r="X193" i="8"/>
  <c r="AA193" i="8" s="1"/>
  <c r="N135" i="8"/>
  <c r="N13" i="8" s="1"/>
  <c r="N9" i="8" s="1"/>
  <c r="J179" i="8"/>
  <c r="J176" i="8"/>
  <c r="AS136" i="8"/>
  <c r="AS137" i="8" s="1"/>
  <c r="P182" i="8"/>
  <c r="N182" i="8" s="1"/>
  <c r="O182" i="8"/>
  <c r="AA131" i="8"/>
  <c r="AA122" i="8" s="1"/>
  <c r="AA16" i="8" s="1"/>
  <c r="AA12" i="8" s="1"/>
  <c r="U122" i="8"/>
  <c r="AS42" i="8"/>
  <c r="P162" i="8"/>
  <c r="N162" i="8" s="1"/>
  <c r="O162" i="8"/>
  <c r="AJ121" i="8"/>
  <c r="P338" i="8"/>
  <c r="N338" i="8" s="1"/>
  <c r="O338" i="8"/>
  <c r="P309" i="8"/>
  <c r="N311" i="8"/>
  <c r="N309" i="8" s="1"/>
  <c r="P295" i="8"/>
  <c r="N295" i="8" s="1"/>
  <c r="O295" i="8"/>
  <c r="P266" i="8"/>
  <c r="N266" i="8" s="1"/>
  <c r="O266" i="8"/>
  <c r="O332" i="8"/>
  <c r="AI135" i="8"/>
  <c r="BT135" i="8" s="1"/>
  <c r="N263" i="8"/>
  <c r="X156" i="8"/>
  <c r="AA156" i="8" s="1"/>
  <c r="AA155" i="8"/>
  <c r="AR136" i="8"/>
  <c r="AR137" i="8" s="1"/>
  <c r="U123" i="8"/>
  <c r="Z123" i="8"/>
  <c r="Z119" i="8" s="1"/>
  <c r="T119" i="8"/>
  <c r="T13" i="8" s="1"/>
  <c r="T9" i="8" s="1"/>
  <c r="P145" i="8"/>
  <c r="N145" i="8" s="1"/>
  <c r="O145" i="8"/>
  <c r="W120" i="8"/>
  <c r="W16" i="8"/>
  <c r="W12" i="8" s="1"/>
  <c r="I24" i="8"/>
  <c r="J42" i="8"/>
  <c r="J24" i="8" s="1"/>
  <c r="E42" i="8"/>
  <c r="I43" i="8"/>
  <c r="I120" i="8"/>
  <c r="N106" i="8"/>
  <c r="P106" i="8" s="1"/>
  <c r="P105" i="8"/>
  <c r="AJ28" i="8"/>
  <c r="AJ25" i="8" s="1"/>
  <c r="P381" i="8"/>
  <c r="N381" i="8" s="1"/>
  <c r="O381" i="8"/>
  <c r="P353" i="8"/>
  <c r="N353" i="8" s="1"/>
  <c r="O353" i="8"/>
  <c r="Q136" i="8"/>
  <c r="Q137" i="8" s="1"/>
  <c r="Q15" i="8" s="1"/>
  <c r="P312" i="8"/>
  <c r="N312" i="8" s="1"/>
  <c r="O312" i="8"/>
  <c r="N334" i="8"/>
  <c r="N332" i="8" s="1"/>
  <c r="P332" i="8"/>
  <c r="P358" i="8"/>
  <c r="N358" i="8" s="1"/>
  <c r="O358" i="8"/>
  <c r="P204" i="8"/>
  <c r="P233" i="8"/>
  <c r="N233" i="8" s="1"/>
  <c r="O233" i="8"/>
  <c r="N73" i="8"/>
  <c r="P73" i="8" s="1"/>
  <c r="P72" i="8"/>
  <c r="AG119" i="8"/>
  <c r="AG13" i="8" s="1"/>
  <c r="AG9" i="8" s="1"/>
  <c r="W136" i="8"/>
  <c r="W137" i="8" s="1"/>
  <c r="W15" i="8" s="1"/>
  <c r="F41" i="8"/>
  <c r="F23" i="8" s="1"/>
  <c r="F13" i="8" s="1"/>
  <c r="F9" i="8" s="1"/>
  <c r="E23" i="8"/>
  <c r="E13" i="8" s="1"/>
  <c r="E9" i="8" s="1"/>
  <c r="AG476" i="8"/>
  <c r="AG475" i="8"/>
  <c r="P22" i="8"/>
  <c r="P19" i="8" s="1"/>
  <c r="N19" i="8"/>
  <c r="P387" i="8"/>
  <c r="N387" i="8" s="1"/>
  <c r="O387" i="8"/>
  <c r="AI357" i="8"/>
  <c r="AF355" i="8"/>
  <c r="AL355" i="8" s="1"/>
  <c r="AN357" i="8"/>
  <c r="AN355" i="8" s="1"/>
  <c r="AN136" i="8" s="1"/>
  <c r="AN137" i="8" s="1"/>
  <c r="AN15" i="8" s="1"/>
  <c r="AL357" i="8"/>
  <c r="AI289" i="8"/>
  <c r="AL289" i="8"/>
  <c r="P347" i="8"/>
  <c r="N347" i="8" s="1"/>
  <c r="O347" i="8"/>
  <c r="AJ246" i="8"/>
  <c r="AJ249" i="8"/>
  <c r="P335" i="8"/>
  <c r="N335" i="8" s="1"/>
  <c r="O335" i="8"/>
  <c r="Z207" i="8"/>
  <c r="X207" i="8"/>
  <c r="AA207" i="8" s="1"/>
  <c r="Z233" i="8"/>
  <c r="X233" i="8"/>
  <c r="AA233" i="8" s="1"/>
  <c r="O150" i="8"/>
  <c r="P150" i="8"/>
  <c r="N150" i="8" s="1"/>
  <c r="O493" i="8"/>
  <c r="O474" i="8" s="1"/>
  <c r="O496" i="8"/>
  <c r="O494" i="8" s="1"/>
  <c r="F207" i="8"/>
  <c r="E206" i="8"/>
  <c r="P179" i="8"/>
  <c r="N179" i="8" s="1"/>
  <c r="O179" i="8"/>
  <c r="F176" i="8"/>
  <c r="F179" i="8"/>
  <c r="O125" i="8"/>
  <c r="O121" i="8" s="1"/>
  <c r="N121" i="8"/>
  <c r="N120" i="8" s="1"/>
  <c r="AA141" i="8"/>
  <c r="AA139" i="8" s="1"/>
  <c r="X139" i="8"/>
  <c r="AF113" i="8"/>
  <c r="AR113" i="8"/>
  <c r="AR23" i="8" s="1"/>
  <c r="N97" i="8"/>
  <c r="P97" i="8" s="1"/>
  <c r="P96" i="8"/>
  <c r="N24" i="8"/>
  <c r="BL14" i="6"/>
  <c r="BL11" i="6"/>
  <c r="BL10" i="6" s="1"/>
  <c r="BH14" i="6"/>
  <c r="BH11" i="6"/>
  <c r="BH10" i="6" s="1"/>
  <c r="AZ14" i="6"/>
  <c r="AZ11" i="6"/>
  <c r="AZ10" i="6" s="1"/>
  <c r="AU14" i="6"/>
  <c r="AU11" i="6"/>
  <c r="AU10" i="6" s="1"/>
  <c r="Y135" i="6"/>
  <c r="AJ184" i="6"/>
  <c r="O147" i="6"/>
  <c r="AR42" i="6"/>
  <c r="AS42" i="6" s="1"/>
  <c r="P193" i="6"/>
  <c r="N193" i="6" s="1"/>
  <c r="O193" i="6"/>
  <c r="N130" i="6"/>
  <c r="O131" i="6"/>
  <c r="N46" i="6"/>
  <c r="P46" i="6" s="1"/>
  <c r="P45" i="6"/>
  <c r="N135" i="6"/>
  <c r="N13" i="6" s="1"/>
  <c r="N9" i="6" s="1"/>
  <c r="P238" i="6"/>
  <c r="N238" i="6" s="1"/>
  <c r="O238" i="6"/>
  <c r="P380" i="6"/>
  <c r="Q381" i="6"/>
  <c r="E42" i="6"/>
  <c r="I43" i="6"/>
  <c r="Z227" i="6"/>
  <c r="X227" i="6"/>
  <c r="AA227" i="6" s="1"/>
  <c r="P199" i="6"/>
  <c r="N199" i="6" s="1"/>
  <c r="O199" i="6"/>
  <c r="O204" i="6"/>
  <c r="AK135" i="6"/>
  <c r="AG136" i="6"/>
  <c r="AG137" i="6" s="1"/>
  <c r="AJ121" i="6"/>
  <c r="O311" i="6"/>
  <c r="Q312" i="6"/>
  <c r="P311" i="6"/>
  <c r="N311" i="6" s="1"/>
  <c r="N309" i="6" s="1"/>
  <c r="E121" i="6"/>
  <c r="AS131" i="6"/>
  <c r="AS122" i="6" s="1"/>
  <c r="AS16" i="6" s="1"/>
  <c r="AS12" i="6" s="1"/>
  <c r="AR122" i="6"/>
  <c r="AR16" i="6" s="1"/>
  <c r="AR12" i="6" s="1"/>
  <c r="X262" i="6"/>
  <c r="W135" i="6"/>
  <c r="W13" i="6" s="1"/>
  <c r="W9" i="6" s="1"/>
  <c r="F121" i="6"/>
  <c r="F120" i="6" s="1"/>
  <c r="F381" i="6"/>
  <c r="F378" i="6"/>
  <c r="P347" i="6"/>
  <c r="N347" i="6" s="1"/>
  <c r="O347" i="6"/>
  <c r="AR466" i="6"/>
  <c r="AA152" i="6"/>
  <c r="X153" i="6"/>
  <c r="AA153" i="6" s="1"/>
  <c r="J309" i="6"/>
  <c r="J312" i="6"/>
  <c r="AA262" i="6"/>
  <c r="F13" i="6"/>
  <c r="F9" i="6" s="1"/>
  <c r="P23" i="6"/>
  <c r="AZ9" i="6"/>
  <c r="O227" i="6"/>
  <c r="P227" i="6"/>
  <c r="N227" i="6" s="1"/>
  <c r="AG119" i="6"/>
  <c r="P51" i="6"/>
  <c r="N52" i="6"/>
  <c r="P52" i="6" s="1"/>
  <c r="O353" i="6"/>
  <c r="P353" i="6"/>
  <c r="N353" i="6" s="1"/>
  <c r="P263" i="6"/>
  <c r="Z204" i="6"/>
  <c r="P292" i="6"/>
  <c r="N292" i="6" s="1"/>
  <c r="O292" i="6"/>
  <c r="AG135" i="6"/>
  <c r="AG13" i="6" s="1"/>
  <c r="AG9" i="6" s="1"/>
  <c r="BL9" i="6"/>
  <c r="BF11" i="6"/>
  <c r="BF10" i="6" s="1"/>
  <c r="BF14" i="6"/>
  <c r="U11" i="6"/>
  <c r="U10" i="6" s="1"/>
  <c r="U14" i="6"/>
  <c r="AJ135" i="6"/>
  <c r="P396" i="6"/>
  <c r="N396" i="6" s="1"/>
  <c r="O396" i="6"/>
  <c r="P399" i="6"/>
  <c r="N399" i="6" s="1"/>
  <c r="O399" i="6"/>
  <c r="AB135" i="6"/>
  <c r="BA11" i="6"/>
  <c r="BA10" i="6" s="1"/>
  <c r="Q136" i="6"/>
  <c r="Q137" i="6" s="1"/>
  <c r="AI120" i="6"/>
  <c r="AS120" i="6"/>
  <c r="E184" i="6"/>
  <c r="F186" i="6"/>
  <c r="F184" i="6" s="1"/>
  <c r="AL118" i="6"/>
  <c r="AD118" i="6"/>
  <c r="AJ118" i="6" s="1"/>
  <c r="AJ263" i="6"/>
  <c r="AJ266" i="6"/>
  <c r="P284" i="6"/>
  <c r="N284" i="6" s="1"/>
  <c r="O284" i="6"/>
  <c r="P258" i="6"/>
  <c r="N258" i="6" s="1"/>
  <c r="O258" i="6"/>
  <c r="AA265" i="6"/>
  <c r="AA263" i="6" s="1"/>
  <c r="X263" i="6"/>
  <c r="O330" i="6"/>
  <c r="P330" i="6"/>
  <c r="N330" i="6" s="1"/>
  <c r="X216" i="6"/>
  <c r="AA216" i="6" s="1"/>
  <c r="Z216" i="6"/>
  <c r="AI135" i="6"/>
  <c r="BT135" i="6" s="1"/>
  <c r="AA205" i="6"/>
  <c r="AA203" i="6" s="1"/>
  <c r="X203" i="6"/>
  <c r="P224" i="6"/>
  <c r="Z196" i="6"/>
  <c r="X196" i="6"/>
  <c r="AA196" i="6" s="1"/>
  <c r="AA155" i="6"/>
  <c r="X156" i="6"/>
  <c r="AA156" i="6" s="1"/>
  <c r="Z149" i="6"/>
  <c r="Z147" i="6" s="1"/>
  <c r="W147" i="6"/>
  <c r="W136" i="6" s="1"/>
  <c r="W137" i="6" s="1"/>
  <c r="W15" i="6" s="1"/>
  <c r="O153" i="6"/>
  <c r="P153" i="6"/>
  <c r="N153" i="6" s="1"/>
  <c r="N178" i="6"/>
  <c r="N176" i="6" s="1"/>
  <c r="P176" i="6"/>
  <c r="J179" i="6"/>
  <c r="J176" i="6"/>
  <c r="AL122" i="6"/>
  <c r="AC120" i="6"/>
  <c r="AL120" i="6" s="1"/>
  <c r="AC16" i="6"/>
  <c r="P182" i="6"/>
  <c r="N182" i="6" s="1"/>
  <c r="O182" i="6"/>
  <c r="AJ147" i="6"/>
  <c r="AJ28" i="6"/>
  <c r="P358" i="6"/>
  <c r="N358" i="6" s="1"/>
  <c r="O358" i="6"/>
  <c r="P350" i="6"/>
  <c r="N350" i="6" s="1"/>
  <c r="O350" i="6"/>
  <c r="J204" i="6"/>
  <c r="J207" i="6"/>
  <c r="O187" i="6"/>
  <c r="P187" i="6"/>
  <c r="N187" i="6" s="1"/>
  <c r="P298" i="6"/>
  <c r="N298" i="6" s="1"/>
  <c r="O298" i="6"/>
  <c r="P344" i="6"/>
  <c r="N344" i="6" s="1"/>
  <c r="O344" i="6"/>
  <c r="O335" i="6"/>
  <c r="AL286" i="6"/>
  <c r="P286" i="6"/>
  <c r="E224" i="6"/>
  <c r="E227" i="6"/>
  <c r="F226" i="6"/>
  <c r="Q125" i="6"/>
  <c r="Q121" i="6" s="1"/>
  <c r="Q120" i="6" s="1"/>
  <c r="P121" i="6"/>
  <c r="P120" i="6" s="1"/>
  <c r="N125" i="6"/>
  <c r="AR113" i="6"/>
  <c r="AF113" i="6"/>
  <c r="O134" i="6"/>
  <c r="N134" i="6" s="1"/>
  <c r="N133" i="6"/>
  <c r="N139" i="6"/>
  <c r="AS105" i="6"/>
  <c r="AR106" i="6"/>
  <c r="AS106" i="6" s="1"/>
  <c r="T120" i="6"/>
  <c r="AR111" i="6"/>
  <c r="AS110" i="6"/>
  <c r="F312" i="6"/>
  <c r="F309" i="6"/>
  <c r="P307" i="6"/>
  <c r="N307" i="6" s="1"/>
  <c r="O307" i="6"/>
  <c r="AJ289" i="6"/>
  <c r="AJ288" i="6"/>
  <c r="AJ286" i="6" s="1"/>
  <c r="AD286" i="6"/>
  <c r="AD136" i="6" s="1"/>
  <c r="AD137" i="6" s="1"/>
  <c r="AD15" i="6" s="1"/>
  <c r="O249" i="6"/>
  <c r="P249" i="6"/>
  <c r="N249" i="6" s="1"/>
  <c r="N186" i="6"/>
  <c r="N184" i="6" s="1"/>
  <c r="P184" i="6"/>
  <c r="X235" i="6"/>
  <c r="AA237" i="6"/>
  <c r="AA235" i="6" s="1"/>
  <c r="O145" i="6"/>
  <c r="P145" i="6"/>
  <c r="N145" i="6" s="1"/>
  <c r="AA189" i="6"/>
  <c r="X190" i="6"/>
  <c r="AA190" i="6" s="1"/>
  <c r="X184" i="6"/>
  <c r="P272" i="6"/>
  <c r="N272" i="6" s="1"/>
  <c r="O272" i="6"/>
  <c r="X149" i="6"/>
  <c r="AA150" i="6"/>
  <c r="U122" i="6"/>
  <c r="AA131" i="6"/>
  <c r="AA122" i="6" s="1"/>
  <c r="AA16" i="6" s="1"/>
  <c r="AA12" i="6" s="1"/>
  <c r="P139" i="6"/>
  <c r="AS28" i="6"/>
  <c r="BG14" i="6"/>
  <c r="BG11" i="6"/>
  <c r="BG10" i="6" s="1"/>
  <c r="P28" i="6"/>
  <c r="P36" i="6"/>
  <c r="N37" i="6"/>
  <c r="P37" i="6" s="1"/>
  <c r="P147" i="6"/>
  <c r="E120" i="6"/>
  <c r="AL110" i="6"/>
  <c r="AG110" i="6"/>
  <c r="AJ110" i="6" s="1"/>
  <c r="BH110" i="6"/>
  <c r="AI110" i="6"/>
  <c r="P207" i="6"/>
  <c r="N207" i="6" s="1"/>
  <c r="O207" i="6"/>
  <c r="AS136" i="6"/>
  <c r="AS137" i="6" s="1"/>
  <c r="P93" i="6"/>
  <c r="N94" i="6"/>
  <c r="P94" i="6" s="1"/>
  <c r="O135" i="6"/>
  <c r="O13" i="6" s="1"/>
  <c r="O9" i="6" s="1"/>
  <c r="O466" i="6"/>
  <c r="O321" i="6"/>
  <c r="P321" i="6"/>
  <c r="N321" i="6" s="1"/>
  <c r="O332" i="6"/>
  <c r="P376" i="6"/>
  <c r="N376" i="6" s="1"/>
  <c r="O376" i="6"/>
  <c r="O286" i="6"/>
  <c r="N263" i="6"/>
  <c r="N235" i="6"/>
  <c r="Z183" i="6"/>
  <c r="Z165" i="6"/>
  <c r="X165" i="6"/>
  <c r="AA165" i="6" s="1"/>
  <c r="X121" i="6"/>
  <c r="AA134" i="6"/>
  <c r="AA121" i="6" s="1"/>
  <c r="AR203" i="6"/>
  <c r="AR135" i="6" s="1"/>
  <c r="AS211" i="6"/>
  <c r="AS203" i="6" s="1"/>
  <c r="AS135" i="6" s="1"/>
  <c r="X159" i="6"/>
  <c r="AA159" i="6" s="1"/>
  <c r="Z159" i="6"/>
  <c r="AS118" i="6"/>
  <c r="P304" i="6"/>
  <c r="N304" i="6" s="1"/>
  <c r="O304" i="6"/>
  <c r="Q22" i="6"/>
  <c r="Q19" i="6" s="1"/>
  <c r="O19" i="6"/>
  <c r="AY11" i="6"/>
  <c r="AY10" i="6" s="1"/>
  <c r="AY14" i="6"/>
  <c r="AG121" i="6"/>
  <c r="N100" i="6"/>
  <c r="P100" i="6" s="1"/>
  <c r="P99" i="6"/>
  <c r="AD120" i="6"/>
  <c r="O309" i="6"/>
  <c r="P341" i="6"/>
  <c r="N341" i="6" s="1"/>
  <c r="O341" i="6"/>
  <c r="N334" i="6"/>
  <c r="N332" i="6" s="1"/>
  <c r="P332" i="6"/>
  <c r="AA248" i="6"/>
  <c r="AA246" i="6" s="1"/>
  <c r="X246" i="6"/>
  <c r="AI289" i="6"/>
  <c r="AL289" i="6"/>
  <c r="P235" i="6"/>
  <c r="Z238" i="6"/>
  <c r="X238" i="6"/>
  <c r="AA238" i="6" s="1"/>
  <c r="AG122" i="6"/>
  <c r="AG16" i="6" s="1"/>
  <c r="AG12" i="6" s="1"/>
  <c r="AJ131" i="6"/>
  <c r="AJ122" i="6" s="1"/>
  <c r="AJ16" i="6" s="1"/>
  <c r="AJ12" i="6" s="1"/>
  <c r="Z199" i="6"/>
  <c r="X199" i="6"/>
  <c r="AA199" i="6" s="1"/>
  <c r="O174" i="6"/>
  <c r="P174" i="6"/>
  <c r="N174" i="6" s="1"/>
  <c r="J118" i="6"/>
  <c r="F118" i="6" s="1"/>
  <c r="F117" i="6"/>
  <c r="AO11" i="6"/>
  <c r="AO10" i="6" s="1"/>
  <c r="AO14" i="6"/>
  <c r="AF120" i="6"/>
  <c r="P135" i="6"/>
  <c r="P13" i="6" s="1"/>
  <c r="P9" i="6" s="1"/>
  <c r="AS99" i="6"/>
  <c r="AR100" i="6"/>
  <c r="AS100" i="6" s="1"/>
  <c r="AN357" i="6"/>
  <c r="AN355" i="6" s="1"/>
  <c r="AN136" i="6" s="1"/>
  <c r="AN137" i="6" s="1"/>
  <c r="AN15" i="6" s="1"/>
  <c r="AF355" i="6"/>
  <c r="AL355" i="6" s="1"/>
  <c r="AL357" i="6"/>
  <c r="AI357" i="6"/>
  <c r="AA225" i="6"/>
  <c r="AA223" i="6" s="1"/>
  <c r="X223" i="6"/>
  <c r="O378" i="6"/>
  <c r="P401" i="6"/>
  <c r="N403" i="6"/>
  <c r="N401" i="6" s="1"/>
  <c r="F332" i="6"/>
  <c r="F335" i="6"/>
  <c r="P384" i="6"/>
  <c r="N384" i="6" s="1"/>
  <c r="O384" i="6"/>
  <c r="F358" i="6"/>
  <c r="F355" i="6"/>
  <c r="P327" i="6"/>
  <c r="N327" i="6" s="1"/>
  <c r="O327" i="6"/>
  <c r="O355" i="6"/>
  <c r="F286" i="6"/>
  <c r="F289" i="6"/>
  <c r="X249" i="6"/>
  <c r="AA249" i="6" s="1"/>
  <c r="Z249" i="6"/>
  <c r="Z230" i="6"/>
  <c r="X230" i="6"/>
  <c r="AA230" i="6" s="1"/>
  <c r="O142" i="6"/>
  <c r="P142" i="6"/>
  <c r="N142" i="6" s="1"/>
  <c r="AT135" i="6"/>
  <c r="AT13" i="6" s="1"/>
  <c r="AT9" i="6" s="1"/>
  <c r="AI118" i="6"/>
  <c r="AI25" i="6" s="1"/>
  <c r="BE14" i="6"/>
  <c r="BE11" i="6"/>
  <c r="BE10" i="6" s="1"/>
  <c r="P81" i="6"/>
  <c r="N82" i="6"/>
  <c r="P82" i="6" s="1"/>
  <c r="BT119" i="6"/>
  <c r="AR120" i="6"/>
  <c r="Q42" i="6"/>
  <c r="Q24" i="6" s="1"/>
  <c r="O43" i="6"/>
  <c r="O24" i="6"/>
  <c r="E204" i="6"/>
  <c r="F206" i="6"/>
  <c r="F204" i="6" s="1"/>
  <c r="X135" i="6"/>
  <c r="X13" i="6" s="1"/>
  <c r="X9" i="6" s="1"/>
  <c r="AS46" i="6"/>
  <c r="AR43" i="6"/>
  <c r="AS43" i="6" s="1"/>
  <c r="AI403" i="6"/>
  <c r="AF401" i="6"/>
  <c r="AF404" i="6"/>
  <c r="AM404" i="6" s="1"/>
  <c r="AM403" i="6"/>
  <c r="P404" i="6"/>
  <c r="N404" i="6" s="1"/>
  <c r="O404" i="6"/>
  <c r="AJ381" i="6"/>
  <c r="AJ378" i="6"/>
  <c r="O390" i="6"/>
  <c r="P390" i="6"/>
  <c r="N390" i="6" s="1"/>
  <c r="N357" i="6"/>
  <c r="N355" i="6" s="1"/>
  <c r="P355" i="6"/>
  <c r="P244" i="6"/>
  <c r="N244" i="6" s="1"/>
  <c r="O244" i="6"/>
  <c r="F238" i="6"/>
  <c r="F235" i="6"/>
  <c r="F179" i="6"/>
  <c r="F176" i="6"/>
  <c r="P162" i="6"/>
  <c r="N162" i="6" s="1"/>
  <c r="O162" i="6"/>
  <c r="P233" i="6"/>
  <c r="N233" i="6" s="1"/>
  <c r="O233" i="6"/>
  <c r="U123" i="6"/>
  <c r="Z123" i="6"/>
  <c r="Z119" i="6" s="1"/>
  <c r="T119" i="6"/>
  <c r="T13" i="6" s="1"/>
  <c r="T9" i="6" s="1"/>
  <c r="AW14" i="6"/>
  <c r="AW11" i="6"/>
  <c r="AW10" i="6" s="1"/>
  <c r="X193" i="6"/>
  <c r="AA193" i="6" s="1"/>
  <c r="AA192" i="6"/>
  <c r="Z120" i="6"/>
  <c r="X210" i="6"/>
  <c r="AA210" i="6" s="1"/>
  <c r="AA209" i="6"/>
  <c r="AA204" i="6" s="1"/>
  <c r="AR136" i="6"/>
  <c r="AR137" i="6" s="1"/>
  <c r="P105" i="6"/>
  <c r="N106" i="6"/>
  <c r="P106" i="6" s="1"/>
  <c r="P111" i="6"/>
  <c r="N112" i="6"/>
  <c r="P112" i="6" s="1"/>
  <c r="I9" i="6"/>
  <c r="AM11" i="5"/>
  <c r="AM10" i="5" s="1"/>
  <c r="AM14" i="5"/>
  <c r="AV13" i="5"/>
  <c r="AV9" i="5" s="1"/>
  <c r="AN11" i="5"/>
  <c r="AN10" i="5" s="1"/>
  <c r="AN14" i="5"/>
  <c r="Z13" i="5"/>
  <c r="Z9" i="5" s="1"/>
  <c r="N135" i="5"/>
  <c r="N13" i="5" s="1"/>
  <c r="N9" i="5" s="1"/>
  <c r="AD332" i="5"/>
  <c r="AD335" i="5"/>
  <c r="N378" i="5"/>
  <c r="X210" i="5"/>
  <c r="AA210" i="5" s="1"/>
  <c r="AA209" i="5"/>
  <c r="AA204" i="5" s="1"/>
  <c r="O238" i="5"/>
  <c r="P238" i="5"/>
  <c r="N238" i="5" s="1"/>
  <c r="AJ42" i="5"/>
  <c r="AI24" i="5"/>
  <c r="AU11" i="5"/>
  <c r="AU10" i="5" s="1"/>
  <c r="AU14" i="5"/>
  <c r="P327" i="5"/>
  <c r="N327" i="5" s="1"/>
  <c r="O327" i="5"/>
  <c r="P222" i="5"/>
  <c r="N222" i="5" s="1"/>
  <c r="O222" i="5"/>
  <c r="P393" i="5"/>
  <c r="N393" i="5" s="1"/>
  <c r="O393" i="5"/>
  <c r="P396" i="5"/>
  <c r="N396" i="5" s="1"/>
  <c r="O396" i="5"/>
  <c r="X136" i="5"/>
  <c r="X137" i="5" s="1"/>
  <c r="O269" i="5"/>
  <c r="P269" i="5"/>
  <c r="N269" i="5" s="1"/>
  <c r="O207" i="5"/>
  <c r="P207" i="5"/>
  <c r="N207" i="5" s="1"/>
  <c r="P258" i="5"/>
  <c r="N258" i="5" s="1"/>
  <c r="O258" i="5"/>
  <c r="O235" i="5"/>
  <c r="O136" i="5" s="1"/>
  <c r="O137" i="5" s="1"/>
  <c r="X204" i="5"/>
  <c r="AF136" i="5"/>
  <c r="AF137" i="5" s="1"/>
  <c r="AF15" i="5" s="1"/>
  <c r="P131" i="5"/>
  <c r="P122" i="5" s="1"/>
  <c r="P16" i="5" s="1"/>
  <c r="P12" i="5" s="1"/>
  <c r="Q122" i="5"/>
  <c r="Q16" i="5" s="1"/>
  <c r="Q12" i="5" s="1"/>
  <c r="AA175" i="5"/>
  <c r="P147" i="5"/>
  <c r="N141" i="5"/>
  <c r="N139" i="5" s="1"/>
  <c r="P139" i="5"/>
  <c r="AS110" i="5"/>
  <c r="AR111" i="5"/>
  <c r="N176" i="5"/>
  <c r="P39" i="5"/>
  <c r="N40" i="5"/>
  <c r="P40" i="5" s="1"/>
  <c r="N70" i="5"/>
  <c r="P70" i="5" s="1"/>
  <c r="P69" i="5"/>
  <c r="AG25" i="5"/>
  <c r="AJ43" i="5"/>
  <c r="AS46" i="5"/>
  <c r="P284" i="5"/>
  <c r="N284" i="5" s="1"/>
  <c r="O284" i="5"/>
  <c r="O404" i="5"/>
  <c r="P404" i="5"/>
  <c r="N404" i="5" s="1"/>
  <c r="N91" i="5"/>
  <c r="P91" i="5" s="1"/>
  <c r="P90" i="5"/>
  <c r="BH110" i="5"/>
  <c r="AL110" i="5"/>
  <c r="AI110" i="5"/>
  <c r="AG110" i="5"/>
  <c r="AJ110" i="5" s="1"/>
  <c r="N334" i="5"/>
  <c r="N332" i="5" s="1"/>
  <c r="P332" i="5"/>
  <c r="X262" i="5"/>
  <c r="O216" i="5"/>
  <c r="P216" i="5"/>
  <c r="N216" i="5" s="1"/>
  <c r="AJ204" i="5"/>
  <c r="AS120" i="5"/>
  <c r="AS16" i="5"/>
  <c r="AS12" i="5" s="1"/>
  <c r="J224" i="5"/>
  <c r="J136" i="5" s="1"/>
  <c r="J137" i="5" s="1"/>
  <c r="J15" i="5" s="1"/>
  <c r="J227" i="5"/>
  <c r="AJ145" i="5"/>
  <c r="AJ139" i="5"/>
  <c r="F179" i="5"/>
  <c r="F176" i="5"/>
  <c r="Q125" i="5"/>
  <c r="Q121" i="5" s="1"/>
  <c r="Q120" i="5" s="1"/>
  <c r="P121" i="5"/>
  <c r="N125" i="5"/>
  <c r="N100" i="5"/>
  <c r="P100" i="5" s="1"/>
  <c r="P99" i="5"/>
  <c r="AS136" i="5"/>
  <c r="AS137" i="5" s="1"/>
  <c r="AR136" i="5"/>
  <c r="AR137" i="5" s="1"/>
  <c r="AY14" i="5"/>
  <c r="AY11" i="5"/>
  <c r="AY10" i="5" s="1"/>
  <c r="P111" i="5"/>
  <c r="N112" i="5"/>
  <c r="P112" i="5" s="1"/>
  <c r="P162" i="5"/>
  <c r="N162" i="5" s="1"/>
  <c r="O162" i="5"/>
  <c r="N76" i="5"/>
  <c r="P76" i="5" s="1"/>
  <c r="P75" i="5"/>
  <c r="O25" i="5"/>
  <c r="P204" i="5"/>
  <c r="N206" i="5"/>
  <c r="N204" i="5" s="1"/>
  <c r="O307" i="5"/>
  <c r="P307" i="5"/>
  <c r="N307" i="5" s="1"/>
  <c r="AK135" i="5"/>
  <c r="P355" i="5"/>
  <c r="N147" i="5"/>
  <c r="P28" i="5"/>
  <c r="J312" i="5"/>
  <c r="J309" i="5"/>
  <c r="AA466" i="5"/>
  <c r="AA465" i="5"/>
  <c r="P295" i="5"/>
  <c r="N295" i="5" s="1"/>
  <c r="O295" i="5"/>
  <c r="P321" i="5"/>
  <c r="N321" i="5" s="1"/>
  <c r="O321" i="5"/>
  <c r="P347" i="5"/>
  <c r="N347" i="5" s="1"/>
  <c r="O347" i="5"/>
  <c r="P263" i="5"/>
  <c r="AJ266" i="5"/>
  <c r="AJ263" i="5"/>
  <c r="AA262" i="5"/>
  <c r="O182" i="5"/>
  <c r="P182" i="5"/>
  <c r="N182" i="5" s="1"/>
  <c r="AL289" i="5"/>
  <c r="AI289" i="5"/>
  <c r="P246" i="5"/>
  <c r="N248" i="5"/>
  <c r="N246" i="5" s="1"/>
  <c r="Z230" i="5"/>
  <c r="X230" i="5"/>
  <c r="AA230" i="5" s="1"/>
  <c r="I120" i="5"/>
  <c r="I136" i="5"/>
  <c r="I137" i="5" s="1"/>
  <c r="I15" i="5" s="1"/>
  <c r="X156" i="5"/>
  <c r="AA156" i="5" s="1"/>
  <c r="AA155" i="5"/>
  <c r="AA147" i="5" s="1"/>
  <c r="AA136" i="5" s="1"/>
  <c r="AA137" i="5" s="1"/>
  <c r="E204" i="5"/>
  <c r="E136" i="5" s="1"/>
  <c r="E137" i="5" s="1"/>
  <c r="F206" i="5"/>
  <c r="F204" i="5" s="1"/>
  <c r="J43" i="5"/>
  <c r="J25" i="5" s="1"/>
  <c r="I25" i="5"/>
  <c r="E43" i="5"/>
  <c r="Z187" i="5"/>
  <c r="X187" i="5"/>
  <c r="AA187" i="5" s="1"/>
  <c r="AI355" i="5"/>
  <c r="AJ357" i="5"/>
  <c r="AI358" i="5"/>
  <c r="P193" i="5"/>
  <c r="N193" i="5" s="1"/>
  <c r="O193" i="5"/>
  <c r="P272" i="5"/>
  <c r="N272" i="5" s="1"/>
  <c r="O272" i="5"/>
  <c r="X234" i="5"/>
  <c r="AA236" i="5"/>
  <c r="AA234" i="5" s="1"/>
  <c r="AJ147" i="5"/>
  <c r="AJ184" i="5"/>
  <c r="AA197" i="5"/>
  <c r="AA183" i="5" s="1"/>
  <c r="X183" i="5"/>
  <c r="U119" i="5"/>
  <c r="U13" i="5" s="1"/>
  <c r="U9" i="5" s="1"/>
  <c r="AA123" i="5"/>
  <c r="AA119" i="5" s="1"/>
  <c r="AA134" i="5"/>
  <c r="AA121" i="5" s="1"/>
  <c r="X121" i="5"/>
  <c r="P23" i="5"/>
  <c r="P13" i="5" s="1"/>
  <c r="P9" i="5" s="1"/>
  <c r="N64" i="5"/>
  <c r="P64" i="5" s="1"/>
  <c r="P63" i="5"/>
  <c r="F42" i="5"/>
  <c r="F24" i="5" s="1"/>
  <c r="E24" i="5"/>
  <c r="J118" i="5"/>
  <c r="F118" i="5" s="1"/>
  <c r="F117" i="5"/>
  <c r="AS99" i="5"/>
  <c r="AR100" i="5"/>
  <c r="AS100" i="5" s="1"/>
  <c r="N55" i="5"/>
  <c r="P55" i="5" s="1"/>
  <c r="P54" i="5"/>
  <c r="AW14" i="5"/>
  <c r="AW11" i="5"/>
  <c r="AW10" i="5" s="1"/>
  <c r="O233" i="5"/>
  <c r="P233" i="5"/>
  <c r="N233" i="5" s="1"/>
  <c r="AJ288" i="5"/>
  <c r="AJ286" i="5" s="1"/>
  <c r="AD286" i="5"/>
  <c r="AD136" i="5" s="1"/>
  <c r="AD137" i="5" s="1"/>
  <c r="AD15" i="5" s="1"/>
  <c r="AD289" i="5"/>
  <c r="AJ289" i="5" s="1"/>
  <c r="AS465" i="5"/>
  <c r="AS466" i="5"/>
  <c r="P350" i="5"/>
  <c r="N350" i="5" s="1"/>
  <c r="O350" i="5"/>
  <c r="N355" i="5"/>
  <c r="X203" i="5"/>
  <c r="AA214" i="5"/>
  <c r="AA203" i="5" s="1"/>
  <c r="O263" i="5"/>
  <c r="O219" i="5"/>
  <c r="P219" i="5"/>
  <c r="N219" i="5" s="1"/>
  <c r="AA212" i="5"/>
  <c r="X213" i="5"/>
  <c r="AA213" i="5" s="1"/>
  <c r="O249" i="5"/>
  <c r="P249" i="5"/>
  <c r="N249" i="5" s="1"/>
  <c r="AA226" i="5"/>
  <c r="AA224" i="5" s="1"/>
  <c r="X224" i="5"/>
  <c r="Z204" i="5"/>
  <c r="Z136" i="5" s="1"/>
  <c r="Z137" i="5" s="1"/>
  <c r="AO14" i="5"/>
  <c r="AO11" i="5"/>
  <c r="AO10" i="5" s="1"/>
  <c r="F335" i="5"/>
  <c r="F332" i="5"/>
  <c r="F136" i="5" s="1"/>
  <c r="F137" i="5" s="1"/>
  <c r="P179" i="5"/>
  <c r="N179" i="5" s="1"/>
  <c r="O179" i="5"/>
  <c r="AA148" i="5"/>
  <c r="AA146" i="5" s="1"/>
  <c r="X146" i="5"/>
  <c r="F312" i="5"/>
  <c r="F309" i="5"/>
  <c r="N131" i="5"/>
  <c r="N122" i="5" s="1"/>
  <c r="N16" i="5" s="1"/>
  <c r="N12" i="5" s="1"/>
  <c r="O122" i="5"/>
  <c r="O16" i="5" s="1"/>
  <c r="O12" i="5" s="1"/>
  <c r="AR113" i="5"/>
  <c r="AR23" i="5" s="1"/>
  <c r="AR13" i="5" s="1"/>
  <c r="AR9" i="5" s="1"/>
  <c r="AF113" i="5"/>
  <c r="P153" i="5"/>
  <c r="N153" i="5" s="1"/>
  <c r="O153" i="5"/>
  <c r="AG136" i="5"/>
  <c r="AG137" i="5" s="1"/>
  <c r="AG15" i="5" s="1"/>
  <c r="Z120" i="5"/>
  <c r="Z15" i="5"/>
  <c r="N58" i="5"/>
  <c r="P58" i="5" s="1"/>
  <c r="P57" i="5"/>
  <c r="P24" i="5" s="1"/>
  <c r="BF14" i="5"/>
  <c r="BF11" i="5"/>
  <c r="BF10" i="5" s="1"/>
  <c r="Q24" i="5"/>
  <c r="BL11" i="5"/>
  <c r="BL10" i="5" s="1"/>
  <c r="BL14" i="5"/>
  <c r="Q309" i="5"/>
  <c r="Q136" i="5" s="1"/>
  <c r="Q137" i="5" s="1"/>
  <c r="P311" i="5"/>
  <c r="Q312" i="5"/>
  <c r="O311" i="5"/>
  <c r="O309" i="5" s="1"/>
  <c r="Z196" i="5"/>
  <c r="X196" i="5"/>
  <c r="AA196" i="5" s="1"/>
  <c r="F135" i="5"/>
  <c r="F13" i="5" s="1"/>
  <c r="F9" i="5" s="1"/>
  <c r="BG14" i="5"/>
  <c r="BG11" i="5"/>
  <c r="BG10" i="5" s="1"/>
  <c r="N88" i="5"/>
  <c r="P88" i="5" s="1"/>
  <c r="P87" i="5"/>
  <c r="AJ24" i="5"/>
  <c r="Q25" i="5"/>
  <c r="AD118" i="5"/>
  <c r="AJ118" i="5" s="1"/>
  <c r="AJ25" i="5" s="1"/>
  <c r="AL118" i="5"/>
  <c r="AI118" i="5"/>
  <c r="AI25" i="5" s="1"/>
  <c r="AF120" i="5"/>
  <c r="AF16" i="5"/>
  <c r="AF12" i="5" s="1"/>
  <c r="AJ334" i="5"/>
  <c r="AI335" i="5"/>
  <c r="AI332" i="5"/>
  <c r="AI136" i="5" s="1"/>
  <c r="AI137" i="5" s="1"/>
  <c r="AA265" i="5"/>
  <c r="AA263" i="5" s="1"/>
  <c r="X263" i="5"/>
  <c r="P378" i="5"/>
  <c r="W136" i="5"/>
  <c r="W137" i="5" s="1"/>
  <c r="W15" i="5" s="1"/>
  <c r="AA186" i="5"/>
  <c r="AA184" i="5" s="1"/>
  <c r="X184" i="5"/>
  <c r="O246" i="5"/>
  <c r="N237" i="5"/>
  <c r="N235" i="5" s="1"/>
  <c r="P235" i="5"/>
  <c r="BE14" i="5"/>
  <c r="BE11" i="5"/>
  <c r="BE10" i="5" s="1"/>
  <c r="F286" i="5"/>
  <c r="F289" i="5"/>
  <c r="Z146" i="5"/>
  <c r="Z135" i="5" s="1"/>
  <c r="P114" i="5"/>
  <c r="N115" i="5"/>
  <c r="P115" i="5" s="1"/>
  <c r="BT119" i="5"/>
  <c r="P142" i="5"/>
  <c r="N142" i="5" s="1"/>
  <c r="O142" i="5"/>
  <c r="AG119" i="5"/>
  <c r="AG13" i="5" s="1"/>
  <c r="AG9" i="5" s="1"/>
  <c r="W120" i="5"/>
  <c r="U120" i="5"/>
  <c r="U16" i="5"/>
  <c r="U12" i="5" s="1"/>
  <c r="N52" i="5"/>
  <c r="P52" i="5" s="1"/>
  <c r="P51" i="5"/>
  <c r="AX14" i="5"/>
  <c r="AX11" i="5"/>
  <c r="AX10" i="5" s="1"/>
  <c r="AS28" i="5"/>
  <c r="AL13" i="5"/>
  <c r="AC9" i="5"/>
  <c r="AL9" i="5" s="1"/>
  <c r="AR42" i="5"/>
  <c r="BC14" i="5"/>
  <c r="BC11" i="5"/>
  <c r="BC10" i="5" s="1"/>
  <c r="J136" i="8" l="1"/>
  <c r="J137" i="8" s="1"/>
  <c r="F227" i="8"/>
  <c r="F224" i="8"/>
  <c r="O136" i="8"/>
  <c r="O137" i="8" s="1"/>
  <c r="O9" i="8"/>
  <c r="AA204" i="8"/>
  <c r="P25" i="8"/>
  <c r="AF137" i="8"/>
  <c r="AF15" i="8" s="1"/>
  <c r="AF11" i="8" s="1"/>
  <c r="AF10" i="8" s="1"/>
  <c r="N25" i="8"/>
  <c r="AA135" i="8"/>
  <c r="P136" i="8"/>
  <c r="P137" i="8" s="1"/>
  <c r="P24" i="8"/>
  <c r="AL12" i="8"/>
  <c r="AL16" i="8"/>
  <c r="O15" i="8"/>
  <c r="O11" i="8" s="1"/>
  <c r="O10" i="8" s="1"/>
  <c r="Z135" i="6"/>
  <c r="AA135" i="6"/>
  <c r="AM11" i="6"/>
  <c r="AM10" i="6" s="1"/>
  <c r="BS13" i="6"/>
  <c r="P309" i="6"/>
  <c r="O136" i="6"/>
  <c r="O137" i="6" s="1"/>
  <c r="AF136" i="6"/>
  <c r="AF137" i="6" s="1"/>
  <c r="AF15" i="6" s="1"/>
  <c r="AF14" i="6" s="1"/>
  <c r="E136" i="10"/>
  <c r="E137" i="10" s="1"/>
  <c r="AJ120" i="10"/>
  <c r="AI13" i="10"/>
  <c r="AG14" i="10"/>
  <c r="AG11" i="10"/>
  <c r="AG10" i="10" s="1"/>
  <c r="AI14" i="10"/>
  <c r="AI11" i="10"/>
  <c r="AI10" i="10" s="1"/>
  <c r="AJ136" i="10"/>
  <c r="AJ137" i="10" s="1"/>
  <c r="AJ15" i="10" s="1"/>
  <c r="J15" i="10"/>
  <c r="AD11" i="10"/>
  <c r="AD10" i="10" s="1"/>
  <c r="AD14" i="10"/>
  <c r="O25" i="10"/>
  <c r="O15" i="10" s="1"/>
  <c r="Q43" i="10"/>
  <c r="Q25" i="10" s="1"/>
  <c r="Q128" i="10"/>
  <c r="Q121" i="10" s="1"/>
  <c r="P121" i="10"/>
  <c r="N43" i="10"/>
  <c r="P43" i="10" s="1"/>
  <c r="P42" i="10"/>
  <c r="P312" i="10"/>
  <c r="N312" i="10" s="1"/>
  <c r="O312" i="10"/>
  <c r="Z14" i="10"/>
  <c r="Z11" i="10"/>
  <c r="Z10" i="10" s="1"/>
  <c r="AS16" i="10"/>
  <c r="AS12" i="10" s="1"/>
  <c r="AS120" i="10"/>
  <c r="AL137" i="10"/>
  <c r="AC15" i="10"/>
  <c r="N380" i="10"/>
  <c r="N378" i="10" s="1"/>
  <c r="P378" i="10"/>
  <c r="E204" i="10"/>
  <c r="F206" i="10"/>
  <c r="F204" i="10" s="1"/>
  <c r="F136" i="10" s="1"/>
  <c r="F137" i="10" s="1"/>
  <c r="AF14" i="10"/>
  <c r="AF11" i="10"/>
  <c r="AF10" i="10" s="1"/>
  <c r="P13" i="10"/>
  <c r="P9" i="10" s="1"/>
  <c r="AR16" i="10"/>
  <c r="AR12" i="10" s="1"/>
  <c r="AR120" i="10"/>
  <c r="AA13" i="10"/>
  <c r="AA9" i="10" s="1"/>
  <c r="O381" i="10"/>
  <c r="P381" i="10"/>
  <c r="N381" i="10" s="1"/>
  <c r="BH13" i="10"/>
  <c r="BH9" i="10" s="1"/>
  <c r="BS23" i="10"/>
  <c r="BT23" i="10" s="1"/>
  <c r="BL11" i="10"/>
  <c r="BL10" i="10" s="1"/>
  <c r="BL14" i="10"/>
  <c r="N357" i="10"/>
  <c r="N355" i="10" s="1"/>
  <c r="P355" i="10"/>
  <c r="J43" i="10"/>
  <c r="J25" i="10" s="1"/>
  <c r="E43" i="10"/>
  <c r="I25" i="10"/>
  <c r="I15" i="10" s="1"/>
  <c r="AJ23" i="10"/>
  <c r="AJ13" i="10" s="1"/>
  <c r="AJ9" i="10" s="1"/>
  <c r="P24" i="10"/>
  <c r="AS24" i="10"/>
  <c r="F42" i="10"/>
  <c r="F24" i="10" s="1"/>
  <c r="E24" i="10"/>
  <c r="AL13" i="10"/>
  <c r="AC9" i="10"/>
  <c r="AL9" i="10" s="1"/>
  <c r="AS15" i="10"/>
  <c r="P309" i="10"/>
  <c r="P136" i="10" s="1"/>
  <c r="P137" i="10" s="1"/>
  <c r="N311" i="10"/>
  <c r="N309" i="10" s="1"/>
  <c r="N136" i="10"/>
  <c r="N137" i="10" s="1"/>
  <c r="N24" i="10"/>
  <c r="AJ355" i="10"/>
  <c r="AJ358" i="10"/>
  <c r="AA120" i="10"/>
  <c r="AA15" i="10"/>
  <c r="AJ403" i="10"/>
  <c r="AJ404" i="10" s="1"/>
  <c r="AI404" i="10"/>
  <c r="P28" i="10"/>
  <c r="P25" i="10" s="1"/>
  <c r="AS43" i="10"/>
  <c r="AS25" i="10" s="1"/>
  <c r="AR25" i="10"/>
  <c r="AR15" i="10" s="1"/>
  <c r="X120" i="10"/>
  <c r="X15" i="10"/>
  <c r="P358" i="10"/>
  <c r="N358" i="10" s="1"/>
  <c r="O358" i="10"/>
  <c r="N120" i="10"/>
  <c r="AJ381" i="9"/>
  <c r="AJ378" i="9"/>
  <c r="AD136" i="9"/>
  <c r="AD137" i="9" s="1"/>
  <c r="AD15" i="9" s="1"/>
  <c r="AD14" i="9" s="1"/>
  <c r="Z11" i="9"/>
  <c r="Z10" i="9" s="1"/>
  <c r="Z14" i="9"/>
  <c r="J11" i="9"/>
  <c r="J10" i="9" s="1"/>
  <c r="J14" i="9"/>
  <c r="AS13" i="9"/>
  <c r="AS9" i="9" s="1"/>
  <c r="AM14" i="9"/>
  <c r="AM11" i="9"/>
  <c r="AM10" i="9" s="1"/>
  <c r="AA123" i="9"/>
  <c r="AA119" i="9" s="1"/>
  <c r="AA13" i="9" s="1"/>
  <c r="AA9" i="9" s="1"/>
  <c r="U119" i="9"/>
  <c r="U13" i="9" s="1"/>
  <c r="U9" i="9" s="1"/>
  <c r="E25" i="9"/>
  <c r="F43" i="9"/>
  <c r="F25" i="9" s="1"/>
  <c r="O125" i="9"/>
  <c r="O121" i="9" s="1"/>
  <c r="N121" i="9"/>
  <c r="N120" i="9" s="1"/>
  <c r="E136" i="9"/>
  <c r="E137" i="9" s="1"/>
  <c r="E15" i="9" s="1"/>
  <c r="O136" i="9"/>
  <c r="O137" i="9" s="1"/>
  <c r="F206" i="9"/>
  <c r="F204" i="9" s="1"/>
  <c r="E204" i="9"/>
  <c r="P136" i="9"/>
  <c r="P137" i="9" s="1"/>
  <c r="P22" i="9"/>
  <c r="P19" i="9" s="1"/>
  <c r="N19" i="9"/>
  <c r="I14" i="9"/>
  <c r="I11" i="9"/>
  <c r="I10" i="9" s="1"/>
  <c r="AJ335" i="9"/>
  <c r="AJ332" i="9"/>
  <c r="N136" i="9"/>
  <c r="N137" i="9" s="1"/>
  <c r="Q120" i="9"/>
  <c r="Q15" i="9"/>
  <c r="AS43" i="9"/>
  <c r="AG13" i="9"/>
  <c r="AG9" i="9" s="1"/>
  <c r="AL357" i="9"/>
  <c r="AI357" i="9"/>
  <c r="AF355" i="9"/>
  <c r="AL355" i="9" s="1"/>
  <c r="AN357" i="9"/>
  <c r="AN355" i="9" s="1"/>
  <c r="AN136" i="9" s="1"/>
  <c r="AN137" i="9" s="1"/>
  <c r="AN15" i="9" s="1"/>
  <c r="AL16" i="9"/>
  <c r="AC12" i="9"/>
  <c r="AL12" i="9" s="1"/>
  <c r="AL13" i="9"/>
  <c r="AC9" i="9"/>
  <c r="AL9" i="9" s="1"/>
  <c r="BH110" i="9"/>
  <c r="BH23" i="9" s="1"/>
  <c r="AI110" i="9"/>
  <c r="AI23" i="9" s="1"/>
  <c r="AG110" i="9"/>
  <c r="AJ110" i="9" s="1"/>
  <c r="AJ23" i="9" s="1"/>
  <c r="AJ13" i="9" s="1"/>
  <c r="AJ9" i="9" s="1"/>
  <c r="AL110" i="9"/>
  <c r="W14" i="9"/>
  <c r="W11" i="9"/>
  <c r="W10" i="9" s="1"/>
  <c r="AA136" i="9"/>
  <c r="AA137" i="9" s="1"/>
  <c r="AA15" i="9" s="1"/>
  <c r="AA120" i="9"/>
  <c r="AR111" i="9"/>
  <c r="AS110" i="9"/>
  <c r="AS23" i="9" s="1"/>
  <c r="F179" i="9"/>
  <c r="F176" i="9"/>
  <c r="F136" i="9" s="1"/>
  <c r="F137" i="9" s="1"/>
  <c r="F15" i="9" s="1"/>
  <c r="U16" i="9"/>
  <c r="U12" i="9" s="1"/>
  <c r="U120" i="9"/>
  <c r="X13" i="9"/>
  <c r="X9" i="9" s="1"/>
  <c r="X136" i="9"/>
  <c r="X137" i="9" s="1"/>
  <c r="X15" i="9" s="1"/>
  <c r="AC137" i="9"/>
  <c r="AJ403" i="9"/>
  <c r="AJ404" i="9" s="1"/>
  <c r="AI404" i="9"/>
  <c r="AR115" i="9"/>
  <c r="AS115" i="9" s="1"/>
  <c r="AS114" i="9"/>
  <c r="AN14" i="8"/>
  <c r="AN11" i="8"/>
  <c r="AN10" i="8" s="1"/>
  <c r="Q11" i="8"/>
  <c r="Q10" i="8" s="1"/>
  <c r="Q14" i="8"/>
  <c r="W11" i="8"/>
  <c r="W10" i="8" s="1"/>
  <c r="W14" i="8"/>
  <c r="E43" i="8"/>
  <c r="I25" i="8"/>
  <c r="I15" i="8" s="1"/>
  <c r="J43" i="8"/>
  <c r="J25" i="8" s="1"/>
  <c r="J15" i="8" s="1"/>
  <c r="E120" i="8"/>
  <c r="AJ335" i="8"/>
  <c r="AJ332" i="8"/>
  <c r="O120" i="8"/>
  <c r="O476" i="8"/>
  <c r="O475" i="8"/>
  <c r="P15" i="8"/>
  <c r="E24" i="8"/>
  <c r="F42" i="8"/>
  <c r="F24" i="8" s="1"/>
  <c r="Z13" i="8"/>
  <c r="Z9" i="8" s="1"/>
  <c r="AA184" i="8"/>
  <c r="F120" i="8"/>
  <c r="N136" i="8"/>
  <c r="N137" i="8" s="1"/>
  <c r="N15" i="8" s="1"/>
  <c r="AR114" i="8"/>
  <c r="AS113" i="8"/>
  <c r="AS23" i="8" s="1"/>
  <c r="AS13" i="8" s="1"/>
  <c r="AS9" i="8" s="1"/>
  <c r="AJ357" i="8"/>
  <c r="AI358" i="8"/>
  <c r="AI355" i="8"/>
  <c r="AI136" i="8" s="1"/>
  <c r="AI137" i="8" s="1"/>
  <c r="AI15" i="8" s="1"/>
  <c r="X147" i="8"/>
  <c r="X136" i="8" s="1"/>
  <c r="X137" i="8" s="1"/>
  <c r="X15" i="8" s="1"/>
  <c r="AA149" i="8"/>
  <c r="AA147" i="8" s="1"/>
  <c r="AL13" i="8"/>
  <c r="AC9" i="8"/>
  <c r="AL9" i="8" s="1"/>
  <c r="AR13" i="8"/>
  <c r="AR9" i="8" s="1"/>
  <c r="U119" i="8"/>
  <c r="U13" i="8" s="1"/>
  <c r="U9" i="8" s="1"/>
  <c r="AA123" i="8"/>
  <c r="AA119" i="8" s="1"/>
  <c r="BH113" i="8"/>
  <c r="BH23" i="8" s="1"/>
  <c r="AG113" i="8"/>
  <c r="AJ113" i="8" s="1"/>
  <c r="AJ23" i="8" s="1"/>
  <c r="AJ13" i="8" s="1"/>
  <c r="AJ9" i="8" s="1"/>
  <c r="AL113" i="8"/>
  <c r="AI113" i="8"/>
  <c r="AI23" i="8" s="1"/>
  <c r="AA120" i="8"/>
  <c r="U120" i="8"/>
  <c r="U16" i="8"/>
  <c r="U12" i="8" s="1"/>
  <c r="AY13" i="8"/>
  <c r="AY9" i="8" s="1"/>
  <c r="BS119" i="8"/>
  <c r="BT119" i="8" s="1"/>
  <c r="AD11" i="8"/>
  <c r="Z14" i="8"/>
  <c r="Z11" i="8"/>
  <c r="Z10" i="8" s="1"/>
  <c r="E204" i="8"/>
  <c r="E136" i="8" s="1"/>
  <c r="E137" i="8" s="1"/>
  <c r="F206" i="8"/>
  <c r="F204" i="8" s="1"/>
  <c r="F136" i="8" s="1"/>
  <c r="F137" i="8" s="1"/>
  <c r="AG11" i="8"/>
  <c r="AG10" i="8" s="1"/>
  <c r="AG14" i="8"/>
  <c r="AJ120" i="8"/>
  <c r="AS43" i="8"/>
  <c r="AR112" i="8"/>
  <c r="AS112" i="8" s="1"/>
  <c r="AS111" i="8"/>
  <c r="AJ25" i="6"/>
  <c r="Z136" i="6"/>
  <c r="Z137" i="6" s="1"/>
  <c r="Z15" i="6" s="1"/>
  <c r="Z14" i="6" s="1"/>
  <c r="E136" i="6"/>
  <c r="E137" i="6" s="1"/>
  <c r="N380" i="6"/>
  <c r="N378" i="6" s="1"/>
  <c r="N136" i="6" s="1"/>
  <c r="N137" i="6" s="1"/>
  <c r="P378" i="6"/>
  <c r="AJ120" i="6"/>
  <c r="P312" i="6"/>
  <c r="N312" i="6" s="1"/>
  <c r="O312" i="6"/>
  <c r="J43" i="6"/>
  <c r="J25" i="6" s="1"/>
  <c r="E43" i="6"/>
  <c r="I25" i="6"/>
  <c r="I15" i="6" s="1"/>
  <c r="F42" i="6"/>
  <c r="F24" i="6" s="1"/>
  <c r="E24" i="6"/>
  <c r="O122" i="6"/>
  <c r="O16" i="6" s="1"/>
  <c r="O12" i="6" s="1"/>
  <c r="N131" i="6"/>
  <c r="N122" i="6" s="1"/>
  <c r="N16" i="6" s="1"/>
  <c r="N12" i="6" s="1"/>
  <c r="P381" i="6"/>
  <c r="N381" i="6" s="1"/>
  <c r="O381" i="6"/>
  <c r="AF11" i="6"/>
  <c r="AF10" i="6" s="1"/>
  <c r="AI358" i="6"/>
  <c r="AJ357" i="6"/>
  <c r="AI355" i="6"/>
  <c r="AI136" i="6" s="1"/>
  <c r="AI137" i="6" s="1"/>
  <c r="AI15" i="6" s="1"/>
  <c r="P24" i="6"/>
  <c r="P25" i="6"/>
  <c r="F224" i="6"/>
  <c r="F136" i="6" s="1"/>
  <c r="F137" i="6" s="1"/>
  <c r="F227" i="6"/>
  <c r="AG120" i="6"/>
  <c r="AG15" i="6"/>
  <c r="N25" i="6"/>
  <c r="AA184" i="6"/>
  <c r="AN14" i="6"/>
  <c r="AN11" i="6"/>
  <c r="AN10" i="6" s="1"/>
  <c r="AJ403" i="6"/>
  <c r="AJ404" i="6" s="1"/>
  <c r="AI404" i="6"/>
  <c r="U120" i="6"/>
  <c r="U16" i="6"/>
  <c r="U12" i="6" s="1"/>
  <c r="AC12" i="6"/>
  <c r="AL12" i="6" s="1"/>
  <c r="AL16" i="6"/>
  <c r="Z13" i="6"/>
  <c r="Z9" i="6" s="1"/>
  <c r="Q43" i="6"/>
  <c r="Q25" i="6" s="1"/>
  <c r="Q15" i="6" s="1"/>
  <c r="O25" i="6"/>
  <c r="AA120" i="6"/>
  <c r="AR112" i="6"/>
  <c r="AS112" i="6" s="1"/>
  <c r="AS111" i="6"/>
  <c r="BH113" i="6"/>
  <c r="BH23" i="6" s="1"/>
  <c r="AI113" i="6"/>
  <c r="AI23" i="6" s="1"/>
  <c r="AL113" i="6"/>
  <c r="AG113" i="6"/>
  <c r="AJ113" i="6" s="1"/>
  <c r="AJ23" i="6" s="1"/>
  <c r="AJ13" i="6" s="1"/>
  <c r="AJ9" i="6" s="1"/>
  <c r="AR24" i="6"/>
  <c r="AA149" i="6"/>
  <c r="AA147" i="6" s="1"/>
  <c r="AA136" i="6" s="1"/>
  <c r="AA137" i="6" s="1"/>
  <c r="AA15" i="6" s="1"/>
  <c r="X147" i="6"/>
  <c r="X136" i="6" s="1"/>
  <c r="X137" i="6" s="1"/>
  <c r="X15" i="6" s="1"/>
  <c r="AR114" i="6"/>
  <c r="AS113" i="6"/>
  <c r="AS23" i="6" s="1"/>
  <c r="AS13" i="6" s="1"/>
  <c r="AS9" i="6" s="1"/>
  <c r="AR23" i="6"/>
  <c r="AR13" i="6" s="1"/>
  <c r="AR9" i="6" s="1"/>
  <c r="W11" i="6"/>
  <c r="W10" i="6" s="1"/>
  <c r="W14" i="6"/>
  <c r="U119" i="6"/>
  <c r="U13" i="6" s="1"/>
  <c r="U9" i="6" s="1"/>
  <c r="AA123" i="6"/>
  <c r="AA119" i="6" s="1"/>
  <c r="AD11" i="6"/>
  <c r="AD10" i="6" s="1"/>
  <c r="AD14" i="6"/>
  <c r="X120" i="6"/>
  <c r="AC137" i="6"/>
  <c r="O125" i="6"/>
  <c r="O121" i="6" s="1"/>
  <c r="O120" i="6" s="1"/>
  <c r="N121" i="6"/>
  <c r="J136" i="6"/>
  <c r="J137" i="6" s="1"/>
  <c r="J15" i="6" s="1"/>
  <c r="I14" i="5"/>
  <c r="I11" i="5"/>
  <c r="I10" i="5" s="1"/>
  <c r="AG11" i="5"/>
  <c r="AG10" i="5" s="1"/>
  <c r="AG14" i="5"/>
  <c r="J14" i="5"/>
  <c r="J11" i="5"/>
  <c r="J10" i="5" s="1"/>
  <c r="AI15" i="5"/>
  <c r="Z11" i="5"/>
  <c r="Z10" i="5" s="1"/>
  <c r="Z14" i="5"/>
  <c r="AJ335" i="5"/>
  <c r="AJ332" i="5"/>
  <c r="AJ136" i="5" s="1"/>
  <c r="AJ137" i="5" s="1"/>
  <c r="AJ15" i="5" s="1"/>
  <c r="X120" i="5"/>
  <c r="X15" i="5"/>
  <c r="E25" i="5"/>
  <c r="E15" i="5" s="1"/>
  <c r="F43" i="5"/>
  <c r="F25" i="5" s="1"/>
  <c r="F15" i="5" s="1"/>
  <c r="BH23" i="5"/>
  <c r="AI23" i="5"/>
  <c r="O312" i="5"/>
  <c r="P312" i="5"/>
  <c r="N312" i="5" s="1"/>
  <c r="AA120" i="5"/>
  <c r="AA15" i="5"/>
  <c r="AJ355" i="5"/>
  <c r="AJ358" i="5"/>
  <c r="AC137" i="5"/>
  <c r="AL136" i="5"/>
  <c r="W14" i="5"/>
  <c r="W11" i="5"/>
  <c r="W10" i="5" s="1"/>
  <c r="N311" i="5"/>
  <c r="N309" i="5" s="1"/>
  <c r="N136" i="5" s="1"/>
  <c r="N137" i="5" s="1"/>
  <c r="P309" i="5"/>
  <c r="P136" i="5" s="1"/>
  <c r="P137" i="5" s="1"/>
  <c r="P15" i="5" s="1"/>
  <c r="X135" i="5"/>
  <c r="X13" i="5" s="1"/>
  <c r="X9" i="5" s="1"/>
  <c r="Q15" i="5"/>
  <c r="AS42" i="5"/>
  <c r="AR24" i="5"/>
  <c r="BH113" i="5"/>
  <c r="AL113" i="5"/>
  <c r="AI113" i="5"/>
  <c r="AG113" i="5"/>
  <c r="AJ113" i="5" s="1"/>
  <c r="AJ23" i="5" s="1"/>
  <c r="AJ13" i="5" s="1"/>
  <c r="AJ9" i="5" s="1"/>
  <c r="AA135" i="5"/>
  <c r="AA13" i="5"/>
  <c r="AA9" i="5" s="1"/>
  <c r="P25" i="5"/>
  <c r="AR43" i="5"/>
  <c r="AS111" i="5"/>
  <c r="AR112" i="5"/>
  <c r="AS112" i="5" s="1"/>
  <c r="AF11" i="5"/>
  <c r="AF10" i="5" s="1"/>
  <c r="AF14" i="5"/>
  <c r="AR114" i="5"/>
  <c r="AS113" i="5"/>
  <c r="AS23" i="5" s="1"/>
  <c r="AS13" i="5" s="1"/>
  <c r="AS9" i="5" s="1"/>
  <c r="AD14" i="5"/>
  <c r="AD11" i="5"/>
  <c r="AD10" i="5" s="1"/>
  <c r="N25" i="5"/>
  <c r="O125" i="5"/>
  <c r="O121" i="5" s="1"/>
  <c r="N121" i="5"/>
  <c r="P120" i="5"/>
  <c r="AF14" i="8" l="1"/>
  <c r="AL136" i="8"/>
  <c r="AA13" i="8"/>
  <c r="AA9" i="8" s="1"/>
  <c r="AA136" i="8"/>
  <c r="AA137" i="8" s="1"/>
  <c r="AA15" i="8" s="1"/>
  <c r="AA11" i="8" s="1"/>
  <c r="AA10" i="8" s="1"/>
  <c r="O14" i="8"/>
  <c r="AL136" i="6"/>
  <c r="AA13" i="6"/>
  <c r="AA9" i="6" s="1"/>
  <c r="P136" i="6"/>
  <c r="P137" i="6" s="1"/>
  <c r="P15" i="6" s="1"/>
  <c r="Z11" i="6"/>
  <c r="Z10" i="6" s="1"/>
  <c r="N15" i="10"/>
  <c r="F15" i="10"/>
  <c r="O14" i="10"/>
  <c r="O11" i="10"/>
  <c r="O10" i="10" s="1"/>
  <c r="P120" i="10"/>
  <c r="P15" i="10"/>
  <c r="F43" i="10"/>
  <c r="F25" i="10" s="1"/>
  <c r="E25" i="10"/>
  <c r="E15" i="10" s="1"/>
  <c r="Q120" i="10"/>
  <c r="Q15" i="10"/>
  <c r="N25" i="10"/>
  <c r="AC11" i="10"/>
  <c r="AC14" i="10"/>
  <c r="AL14" i="10" s="1"/>
  <c r="AL15" i="10"/>
  <c r="AI9" i="10"/>
  <c r="BT9" i="10" s="1"/>
  <c r="BT13" i="10"/>
  <c r="X11" i="10"/>
  <c r="X10" i="10" s="1"/>
  <c r="X14" i="10"/>
  <c r="AA14" i="10"/>
  <c r="AA11" i="10"/>
  <c r="AA10" i="10" s="1"/>
  <c r="J14" i="10"/>
  <c r="J11" i="10"/>
  <c r="J10" i="10" s="1"/>
  <c r="AJ14" i="10"/>
  <c r="AJ11" i="10"/>
  <c r="AJ10" i="10" s="1"/>
  <c r="AR11" i="10"/>
  <c r="AR10" i="10" s="1"/>
  <c r="AR14" i="10"/>
  <c r="AS11" i="10"/>
  <c r="AS10" i="10" s="1"/>
  <c r="AS14" i="10"/>
  <c r="I14" i="10"/>
  <c r="I11" i="10"/>
  <c r="I10" i="10" s="1"/>
  <c r="AD11" i="9"/>
  <c r="AD10" i="9" s="1"/>
  <c r="N15" i="9"/>
  <c r="O120" i="9"/>
  <c r="O15" i="9"/>
  <c r="AA14" i="9"/>
  <c r="AA11" i="9"/>
  <c r="AA10" i="9" s="1"/>
  <c r="F14" i="9"/>
  <c r="F11" i="9"/>
  <c r="F10" i="9" s="1"/>
  <c r="Q11" i="9"/>
  <c r="Q10" i="9" s="1"/>
  <c r="Q14" i="9"/>
  <c r="P15" i="9"/>
  <c r="AN11" i="9"/>
  <c r="AN10" i="9" s="1"/>
  <c r="AN14" i="9"/>
  <c r="AC15" i="9"/>
  <c r="AS111" i="9"/>
  <c r="AS24" i="9" s="1"/>
  <c r="AR112" i="9"/>
  <c r="AR24" i="9"/>
  <c r="AI13" i="9"/>
  <c r="AI358" i="9"/>
  <c r="AI355" i="9"/>
  <c r="AI136" i="9" s="1"/>
  <c r="AI137" i="9" s="1"/>
  <c r="AI15" i="9" s="1"/>
  <c r="AJ357" i="9"/>
  <c r="E11" i="9"/>
  <c r="E10" i="9" s="1"/>
  <c r="E14" i="9"/>
  <c r="X14" i="9"/>
  <c r="X11" i="9"/>
  <c r="X10" i="9" s="1"/>
  <c r="AF136" i="9"/>
  <c r="BH13" i="9"/>
  <c r="BH9" i="9" s="1"/>
  <c r="BS23" i="9"/>
  <c r="BT23" i="9" s="1"/>
  <c r="X11" i="8"/>
  <c r="X10" i="8" s="1"/>
  <c r="X14" i="8"/>
  <c r="J11" i="8"/>
  <c r="J10" i="8" s="1"/>
  <c r="J14" i="8"/>
  <c r="N14" i="8"/>
  <c r="N11" i="8"/>
  <c r="N10" i="8" s="1"/>
  <c r="AI13" i="8"/>
  <c r="AA14" i="8"/>
  <c r="P11" i="8"/>
  <c r="P10" i="8" s="1"/>
  <c r="P14" i="8"/>
  <c r="AL137" i="8"/>
  <c r="F43" i="8"/>
  <c r="F25" i="8" s="1"/>
  <c r="F15" i="8" s="1"/>
  <c r="E25" i="8"/>
  <c r="E15" i="8" s="1"/>
  <c r="BH13" i="8"/>
  <c r="BH9" i="8" s="1"/>
  <c r="BS23" i="8"/>
  <c r="BT23" i="8" s="1"/>
  <c r="AI11" i="8"/>
  <c r="AI10" i="8" s="1"/>
  <c r="AI14" i="8"/>
  <c r="AJ358" i="8"/>
  <c r="AJ355" i="8"/>
  <c r="AJ136" i="8" s="1"/>
  <c r="AJ137" i="8" s="1"/>
  <c r="AJ15" i="8" s="1"/>
  <c r="AS114" i="8"/>
  <c r="AS24" i="8" s="1"/>
  <c r="AR115" i="8"/>
  <c r="AR24" i="8"/>
  <c r="I11" i="8"/>
  <c r="I10" i="8" s="1"/>
  <c r="I14" i="8"/>
  <c r="I11" i="6"/>
  <c r="I10" i="6" s="1"/>
  <c r="I14" i="6"/>
  <c r="F43" i="6"/>
  <c r="F25" i="6" s="1"/>
  <c r="F15" i="6" s="1"/>
  <c r="E25" i="6"/>
  <c r="E15" i="6"/>
  <c r="AA14" i="6"/>
  <c r="AA11" i="6"/>
  <c r="AA10" i="6" s="1"/>
  <c r="Q11" i="6"/>
  <c r="Q10" i="6" s="1"/>
  <c r="Q14" i="6"/>
  <c r="AI13" i="6"/>
  <c r="AJ358" i="6"/>
  <c r="AJ355" i="6"/>
  <c r="AJ136" i="6" s="1"/>
  <c r="AJ137" i="6" s="1"/>
  <c r="AJ15" i="6" s="1"/>
  <c r="X11" i="6"/>
  <c r="X10" i="6" s="1"/>
  <c r="X14" i="6"/>
  <c r="BH13" i="6"/>
  <c r="BH9" i="6" s="1"/>
  <c r="BS23" i="6"/>
  <c r="BT23" i="6" s="1"/>
  <c r="AL137" i="6"/>
  <c r="AC15" i="6"/>
  <c r="J11" i="6"/>
  <c r="J10" i="6" s="1"/>
  <c r="J14" i="6"/>
  <c r="AG11" i="6"/>
  <c r="AG10" i="6" s="1"/>
  <c r="AG14" i="6"/>
  <c r="O15" i="6"/>
  <c r="N120" i="6"/>
  <c r="N15" i="6"/>
  <c r="AS114" i="6"/>
  <c r="AR115" i="6"/>
  <c r="AS115" i="6" s="1"/>
  <c r="AS25" i="6" s="1"/>
  <c r="AS15" i="6" s="1"/>
  <c r="AS24" i="6"/>
  <c r="AI11" i="6"/>
  <c r="AI10" i="6" s="1"/>
  <c r="AI14" i="6"/>
  <c r="F11" i="5"/>
  <c r="F10" i="5" s="1"/>
  <c r="F14" i="5"/>
  <c r="E11" i="5"/>
  <c r="E10" i="5" s="1"/>
  <c r="E14" i="5"/>
  <c r="P11" i="5"/>
  <c r="P10" i="5" s="1"/>
  <c r="P14" i="5"/>
  <c r="AI13" i="5"/>
  <c r="BH13" i="5"/>
  <c r="BH9" i="5" s="1"/>
  <c r="BS23" i="5"/>
  <c r="BT23" i="5" s="1"/>
  <c r="AS43" i="5"/>
  <c r="AR25" i="5"/>
  <c r="AR15" i="5" s="1"/>
  <c r="AA11" i="5"/>
  <c r="AA10" i="5" s="1"/>
  <c r="AA14" i="5"/>
  <c r="O120" i="5"/>
  <c r="O15" i="5"/>
  <c r="AI14" i="5"/>
  <c r="AI11" i="5"/>
  <c r="AI10" i="5" s="1"/>
  <c r="AJ14" i="5"/>
  <c r="AJ11" i="5"/>
  <c r="AJ10" i="5" s="1"/>
  <c r="AS24" i="5"/>
  <c r="Q14" i="5"/>
  <c r="Q11" i="5"/>
  <c r="Q10" i="5" s="1"/>
  <c r="AL137" i="5"/>
  <c r="AC15" i="5"/>
  <c r="AS114" i="5"/>
  <c r="AR115" i="5"/>
  <c r="AS115" i="5" s="1"/>
  <c r="N120" i="5"/>
  <c r="N15" i="5"/>
  <c r="X11" i="5"/>
  <c r="X10" i="5" s="1"/>
  <c r="X14" i="5"/>
  <c r="P11" i="6" l="1"/>
  <c r="P10" i="6" s="1"/>
  <c r="P14" i="6"/>
  <c r="E14" i="10"/>
  <c r="E11" i="10"/>
  <c r="E10" i="10" s="1"/>
  <c r="Q14" i="10"/>
  <c r="Q11" i="10"/>
  <c r="Q10" i="10" s="1"/>
  <c r="P11" i="10"/>
  <c r="P10" i="10" s="1"/>
  <c r="P14" i="10"/>
  <c r="AL11" i="10"/>
  <c r="AC10" i="10"/>
  <c r="AL10" i="10" s="1"/>
  <c r="F14" i="10"/>
  <c r="F11" i="10"/>
  <c r="F10" i="10" s="1"/>
  <c r="N14" i="10"/>
  <c r="N11" i="10"/>
  <c r="N10" i="10" s="1"/>
  <c r="AJ358" i="9"/>
  <c r="AJ355" i="9"/>
  <c r="AJ136" i="9" s="1"/>
  <c r="AJ137" i="9" s="1"/>
  <c r="AJ15" i="9" s="1"/>
  <c r="AC11" i="9"/>
  <c r="AC14" i="9"/>
  <c r="AS112" i="9"/>
  <c r="AS25" i="9" s="1"/>
  <c r="AS15" i="9" s="1"/>
  <c r="AR25" i="9"/>
  <c r="AR15" i="9" s="1"/>
  <c r="AI11" i="9"/>
  <c r="AI10" i="9" s="1"/>
  <c r="AI14" i="9"/>
  <c r="AF137" i="9"/>
  <c r="AL136" i="9"/>
  <c r="P11" i="9"/>
  <c r="P10" i="9" s="1"/>
  <c r="P14" i="9"/>
  <c r="AI9" i="9"/>
  <c r="BT9" i="9" s="1"/>
  <c r="BT13" i="9"/>
  <c r="O14" i="9"/>
  <c r="O11" i="9"/>
  <c r="O10" i="9" s="1"/>
  <c r="N11" i="9"/>
  <c r="N10" i="9" s="1"/>
  <c r="N14" i="9"/>
  <c r="AJ11" i="8"/>
  <c r="AJ10" i="8" s="1"/>
  <c r="AJ14" i="8"/>
  <c r="E11" i="8"/>
  <c r="E10" i="8" s="1"/>
  <c r="E14" i="8"/>
  <c r="AS115" i="8"/>
  <c r="AS25" i="8" s="1"/>
  <c r="AS15" i="8" s="1"/>
  <c r="AR25" i="8"/>
  <c r="AR15" i="8" s="1"/>
  <c r="F11" i="8"/>
  <c r="F10" i="8" s="1"/>
  <c r="F14" i="8"/>
  <c r="AC14" i="8"/>
  <c r="AL15" i="8"/>
  <c r="BT13" i="8"/>
  <c r="AI9" i="8"/>
  <c r="BT9" i="8" s="1"/>
  <c r="F11" i="6"/>
  <c r="F10" i="6" s="1"/>
  <c r="F14" i="6"/>
  <c r="AR25" i="6"/>
  <c r="AR15" i="6" s="1"/>
  <c r="AR14" i="6" s="1"/>
  <c r="E11" i="6"/>
  <c r="E10" i="6" s="1"/>
  <c r="E14" i="6"/>
  <c r="AS11" i="6"/>
  <c r="AS10" i="6" s="1"/>
  <c r="AS14" i="6"/>
  <c r="O14" i="6"/>
  <c r="O11" i="6"/>
  <c r="O10" i="6" s="1"/>
  <c r="AJ11" i="6"/>
  <c r="AJ10" i="6" s="1"/>
  <c r="AJ14" i="6"/>
  <c r="BT13" i="6"/>
  <c r="AI9" i="6"/>
  <c r="BT9" i="6" s="1"/>
  <c r="N14" i="6"/>
  <c r="N11" i="6"/>
  <c r="N10" i="6" s="1"/>
  <c r="AC14" i="6"/>
  <c r="AL14" i="6" s="1"/>
  <c r="AC11" i="6"/>
  <c r="AL15" i="6"/>
  <c r="O11" i="5"/>
  <c r="O10" i="5" s="1"/>
  <c r="O14" i="5"/>
  <c r="BT13" i="5"/>
  <c r="AI9" i="5"/>
  <c r="BT9" i="5" s="1"/>
  <c r="N14" i="5"/>
  <c r="N11" i="5"/>
  <c r="N10" i="5" s="1"/>
  <c r="AR11" i="5"/>
  <c r="AR10" i="5" s="1"/>
  <c r="AR14" i="5"/>
  <c r="AS25" i="5"/>
  <c r="AS15" i="5" s="1"/>
  <c r="AC11" i="5"/>
  <c r="AC14" i="5"/>
  <c r="AL14" i="5" s="1"/>
  <c r="AL15" i="5"/>
  <c r="AL14" i="8" l="1"/>
  <c r="AD14" i="8"/>
  <c r="AR14" i="9"/>
  <c r="AR11" i="9"/>
  <c r="AR10" i="9" s="1"/>
  <c r="AS11" i="9"/>
  <c r="AS10" i="9" s="1"/>
  <c r="AS14" i="9"/>
  <c r="AC10" i="9"/>
  <c r="AJ14" i="9"/>
  <c r="AJ11" i="9"/>
  <c r="AJ10" i="9" s="1"/>
  <c r="AF15" i="9"/>
  <c r="AL137" i="9"/>
  <c r="AL11" i="8"/>
  <c r="AC10" i="8"/>
  <c r="AS11" i="8"/>
  <c r="AS10" i="8" s="1"/>
  <c r="AS14" i="8"/>
  <c r="AR11" i="8"/>
  <c r="AR10" i="8" s="1"/>
  <c r="AR14" i="8"/>
  <c r="AR11" i="6"/>
  <c r="AR10" i="6" s="1"/>
  <c r="AC10" i="6"/>
  <c r="AL10" i="6" s="1"/>
  <c r="AL11" i="6"/>
  <c r="AC10" i="5"/>
  <c r="AL10" i="5" s="1"/>
  <c r="AL11" i="5"/>
  <c r="AS11" i="5"/>
  <c r="AS10" i="5" s="1"/>
  <c r="AS14" i="5"/>
  <c r="AL10" i="8" l="1"/>
  <c r="AD10" i="8"/>
  <c r="AF11" i="9"/>
  <c r="AF14" i="9"/>
  <c r="AL14" i="9" s="1"/>
  <c r="AL15" i="9"/>
  <c r="AD490" i="4"/>
  <c r="AE489" i="4"/>
  <c r="AE491" i="4" s="1"/>
  <c r="AS486" i="4"/>
  <c r="AS484" i="4" s="1"/>
  <c r="AS466" i="4" s="1"/>
  <c r="AR486" i="4"/>
  <c r="AL486" i="4"/>
  <c r="AI486" i="4"/>
  <c r="AG486" i="4"/>
  <c r="AG484" i="4" s="1"/>
  <c r="AG466" i="4" s="1"/>
  <c r="AD486" i="4"/>
  <c r="AD484" i="4" s="1"/>
  <c r="AD466" i="4" s="1"/>
  <c r="Z486" i="4"/>
  <c r="Z484" i="4" s="1"/>
  <c r="X486" i="4"/>
  <c r="U486" i="4"/>
  <c r="AA486" i="4" s="1"/>
  <c r="AA484" i="4" s="1"/>
  <c r="Q486" i="4"/>
  <c r="N486" i="4"/>
  <c r="N484" i="4" s="1"/>
  <c r="J486" i="4"/>
  <c r="J484" i="4" s="1"/>
  <c r="I486" i="4"/>
  <c r="F486" i="4"/>
  <c r="F484" i="4" s="1"/>
  <c r="E486" i="4"/>
  <c r="BH485" i="4"/>
  <c r="BH483" i="4" s="1"/>
  <c r="AS485" i="4"/>
  <c r="AL485" i="4"/>
  <c r="AI485" i="4"/>
  <c r="AI483" i="4" s="1"/>
  <c r="AG485" i="4"/>
  <c r="AD485" i="4"/>
  <c r="AJ485" i="4" s="1"/>
  <c r="AJ483" i="4" s="1"/>
  <c r="AJ464" i="4" s="1"/>
  <c r="Z485" i="4"/>
  <c r="Z483" i="4" s="1"/>
  <c r="X485" i="4"/>
  <c r="U485" i="4"/>
  <c r="AA485" i="4" s="1"/>
  <c r="AA483" i="4" s="1"/>
  <c r="AA464" i="4" s="1"/>
  <c r="Q485" i="4"/>
  <c r="O485" i="4"/>
  <c r="O486" i="4" s="1"/>
  <c r="O484" i="4" s="1"/>
  <c r="N485" i="4"/>
  <c r="J485" i="4"/>
  <c r="J483" i="4" s="1"/>
  <c r="F485" i="4"/>
  <c r="BM484" i="4"/>
  <c r="BM466" i="4" s="1"/>
  <c r="BL484" i="4"/>
  <c r="BK484" i="4"/>
  <c r="BJ484" i="4"/>
  <c r="BH484" i="4"/>
  <c r="BG484" i="4"/>
  <c r="BF484" i="4"/>
  <c r="BE484" i="4"/>
  <c r="BD484" i="4"/>
  <c r="BD466" i="4" s="1"/>
  <c r="BC484" i="4"/>
  <c r="BB484" i="4"/>
  <c r="BA484" i="4"/>
  <c r="AZ484" i="4"/>
  <c r="AY484" i="4"/>
  <c r="AX484" i="4"/>
  <c r="AW484" i="4"/>
  <c r="AV484" i="4"/>
  <c r="AV466" i="4" s="1"/>
  <c r="AU484" i="4"/>
  <c r="AT484" i="4"/>
  <c r="AR484" i="4"/>
  <c r="AO484" i="4"/>
  <c r="AN484" i="4"/>
  <c r="AM484" i="4"/>
  <c r="AK484" i="4"/>
  <c r="AI484" i="4"/>
  <c r="AH484" i="4"/>
  <c r="AF484" i="4"/>
  <c r="AC484" i="4"/>
  <c r="AL484" i="4" s="1"/>
  <c r="X484" i="4"/>
  <c r="W484" i="4"/>
  <c r="W465" i="4" s="1"/>
  <c r="T484" i="4"/>
  <c r="Q484" i="4"/>
  <c r="P484" i="4"/>
  <c r="I484" i="4"/>
  <c r="E484" i="4"/>
  <c r="BM483" i="4"/>
  <c r="BL483" i="4"/>
  <c r="BK483" i="4"/>
  <c r="BJ483" i="4"/>
  <c r="BG483" i="4"/>
  <c r="BF483" i="4"/>
  <c r="BE483" i="4"/>
  <c r="BD483" i="4"/>
  <c r="BC483" i="4"/>
  <c r="BB483" i="4"/>
  <c r="BA483" i="4"/>
  <c r="AZ483" i="4"/>
  <c r="AY483" i="4"/>
  <c r="AX483" i="4"/>
  <c r="AW483" i="4"/>
  <c r="AV483" i="4"/>
  <c r="AU483" i="4"/>
  <c r="AT483" i="4"/>
  <c r="AS483" i="4"/>
  <c r="AR483" i="4"/>
  <c r="AO483" i="4"/>
  <c r="AN483" i="4"/>
  <c r="AM483" i="4"/>
  <c r="AK483" i="4"/>
  <c r="AH483" i="4"/>
  <c r="AG483" i="4"/>
  <c r="AG464" i="4" s="1"/>
  <c r="AF483" i="4"/>
  <c r="AD483" i="4"/>
  <c r="AC483" i="4"/>
  <c r="AL483" i="4" s="1"/>
  <c r="X483" i="4"/>
  <c r="W483" i="4"/>
  <c r="U483" i="4"/>
  <c r="U464" i="4" s="1"/>
  <c r="T483" i="4"/>
  <c r="Q483" i="4"/>
  <c r="P483" i="4"/>
  <c r="O483" i="4"/>
  <c r="N483" i="4"/>
  <c r="I483" i="4"/>
  <c r="F483" i="4"/>
  <c r="F464" i="4" s="1"/>
  <c r="E483" i="4"/>
  <c r="AL482" i="4"/>
  <c r="AI482" i="4"/>
  <c r="AG482" i="4"/>
  <c r="AJ482" i="4" s="1"/>
  <c r="AA482" i="4"/>
  <c r="Z482" i="4"/>
  <c r="X482" i="4"/>
  <c r="U482" i="4"/>
  <c r="Q482" i="4"/>
  <c r="P482" i="4"/>
  <c r="AR482" i="4" s="1"/>
  <c r="AS482" i="4" s="1"/>
  <c r="N482" i="4"/>
  <c r="O482" i="4" s="1"/>
  <c r="AL481" i="4"/>
  <c r="AI481" i="4"/>
  <c r="AG481" i="4"/>
  <c r="AJ481" i="4" s="1"/>
  <c r="Z481" i="4"/>
  <c r="AR481" i="4" s="1"/>
  <c r="AS481" i="4" s="1"/>
  <c r="X481" i="4"/>
  <c r="AA481" i="4" s="1"/>
  <c r="U481" i="4"/>
  <c r="Q481" i="4"/>
  <c r="N481" i="4"/>
  <c r="O481" i="4" s="1"/>
  <c r="AL480" i="4"/>
  <c r="AI480" i="4"/>
  <c r="AG480" i="4"/>
  <c r="AJ480" i="4" s="1"/>
  <c r="Z480" i="4"/>
  <c r="X480" i="4"/>
  <c r="U480" i="4"/>
  <c r="AA480" i="4" s="1"/>
  <c r="P480" i="4"/>
  <c r="Q480" i="4" s="1"/>
  <c r="N480" i="4"/>
  <c r="O480" i="4" s="1"/>
  <c r="AL479" i="4"/>
  <c r="AI479" i="4"/>
  <c r="AG479" i="4"/>
  <c r="AJ479" i="4" s="1"/>
  <c r="Z479" i="4"/>
  <c r="AR479" i="4" s="1"/>
  <c r="AS479" i="4" s="1"/>
  <c r="X479" i="4"/>
  <c r="U479" i="4"/>
  <c r="AA479" i="4" s="1"/>
  <c r="Q479" i="4"/>
  <c r="N479" i="4"/>
  <c r="O479" i="4" s="1"/>
  <c r="AL478" i="4"/>
  <c r="AI478" i="4"/>
  <c r="AG478" i="4"/>
  <c r="AJ478" i="4" s="1"/>
  <c r="Z478" i="4"/>
  <c r="X478" i="4"/>
  <c r="AA478" i="4" s="1"/>
  <c r="U478" i="4"/>
  <c r="Q478" i="4"/>
  <c r="P478" i="4"/>
  <c r="AR478" i="4" s="1"/>
  <c r="AS478" i="4" s="1"/>
  <c r="O478" i="4"/>
  <c r="N478" i="4"/>
  <c r="AS477" i="4"/>
  <c r="AL477" i="4"/>
  <c r="AI477" i="4"/>
  <c r="BH477" i="4" s="1"/>
  <c r="AG477" i="4"/>
  <c r="AJ477" i="4" s="1"/>
  <c r="AD477" i="4"/>
  <c r="Z477" i="4"/>
  <c r="U477" i="4"/>
  <c r="AA477" i="4" s="1"/>
  <c r="Q477" i="4"/>
  <c r="N477" i="4"/>
  <c r="O477" i="4" s="1"/>
  <c r="AL476" i="4"/>
  <c r="AI476" i="4"/>
  <c r="AG476" i="4"/>
  <c r="AJ476" i="4" s="1"/>
  <c r="Z476" i="4"/>
  <c r="AR476" i="4" s="1"/>
  <c r="AS476" i="4" s="1"/>
  <c r="X476" i="4"/>
  <c r="U476" i="4"/>
  <c r="AA476" i="4" s="1"/>
  <c r="P476" i="4"/>
  <c r="Q476" i="4" s="1"/>
  <c r="N476" i="4"/>
  <c r="O476" i="4" s="1"/>
  <c r="AS475" i="4"/>
  <c r="AL475" i="4"/>
  <c r="AJ475" i="4"/>
  <c r="AI475" i="4"/>
  <c r="BH475" i="4" s="1"/>
  <c r="AG475" i="4"/>
  <c r="AD475" i="4"/>
  <c r="Z475" i="4"/>
  <c r="X475" i="4"/>
  <c r="AA475" i="4" s="1"/>
  <c r="U475" i="4"/>
  <c r="Q475" i="4"/>
  <c r="N475" i="4"/>
  <c r="O475" i="4" s="1"/>
  <c r="AS474" i="4"/>
  <c r="AL474" i="4"/>
  <c r="AI474" i="4"/>
  <c r="AG474" i="4"/>
  <c r="AJ474" i="4" s="1"/>
  <c r="AD474" i="4"/>
  <c r="Z474" i="4"/>
  <c r="X474" i="4"/>
  <c r="U474" i="4"/>
  <c r="AA474" i="4" s="1"/>
  <c r="P474" i="4"/>
  <c r="Q474" i="4" s="1"/>
  <c r="AR473" i="4"/>
  <c r="AS473" i="4" s="1"/>
  <c r="AL473" i="4"/>
  <c r="AJ473" i="4"/>
  <c r="AI473" i="4"/>
  <c r="AA473" i="4"/>
  <c r="Z473" i="4"/>
  <c r="X473" i="4"/>
  <c r="U473" i="4"/>
  <c r="Q473" i="4"/>
  <c r="N473" i="4"/>
  <c r="O473" i="4" s="1"/>
  <c r="BM468" i="4"/>
  <c r="BL468" i="4"/>
  <c r="BL465" i="4" s="1"/>
  <c r="BK468" i="4"/>
  <c r="BK466" i="4" s="1"/>
  <c r="BJ468" i="4"/>
  <c r="BJ465" i="4" s="1"/>
  <c r="BH468" i="4"/>
  <c r="BH466" i="4" s="1"/>
  <c r="BG468" i="4"/>
  <c r="BG465" i="4" s="1"/>
  <c r="BF468" i="4"/>
  <c r="BF466" i="4" s="1"/>
  <c r="BE468" i="4"/>
  <c r="BE465" i="4" s="1"/>
  <c r="BD468" i="4"/>
  <c r="BC468" i="4"/>
  <c r="BC465" i="4" s="1"/>
  <c r="BB468" i="4"/>
  <c r="BB466" i="4" s="1"/>
  <c r="BA468" i="4"/>
  <c r="BA465" i="4" s="1"/>
  <c r="AZ468" i="4"/>
  <c r="AZ466" i="4" s="1"/>
  <c r="AY468" i="4"/>
  <c r="AY465" i="4" s="1"/>
  <c r="AX468" i="4"/>
  <c r="AX466" i="4" s="1"/>
  <c r="AW468" i="4"/>
  <c r="AW465" i="4" s="1"/>
  <c r="AV468" i="4"/>
  <c r="AU468" i="4"/>
  <c r="AU465" i="4" s="1"/>
  <c r="AT468" i="4"/>
  <c r="AT466" i="4" s="1"/>
  <c r="AS468" i="4"/>
  <c r="AS465" i="4" s="1"/>
  <c r="AR468" i="4"/>
  <c r="AR466" i="4" s="1"/>
  <c r="AO468" i="4"/>
  <c r="AO465" i="4" s="1"/>
  <c r="AN468" i="4"/>
  <c r="AN466" i="4" s="1"/>
  <c r="AM468" i="4"/>
  <c r="AM465" i="4" s="1"/>
  <c r="AJ468" i="4"/>
  <c r="AI468" i="4"/>
  <c r="AI466" i="4" s="1"/>
  <c r="AG468" i="4"/>
  <c r="AF468" i="4"/>
  <c r="AF466" i="4" s="1"/>
  <c r="AD468" i="4"/>
  <c r="AD465" i="4" s="1"/>
  <c r="AC468" i="4"/>
  <c r="AL468" i="4" s="1"/>
  <c r="AA468" i="4"/>
  <c r="AA465" i="4" s="1"/>
  <c r="Z468" i="4"/>
  <c r="X468" i="4"/>
  <c r="X465" i="4" s="1"/>
  <c r="W468" i="4"/>
  <c r="W466" i="4" s="1"/>
  <c r="U468" i="4"/>
  <c r="T468" i="4"/>
  <c r="T466" i="4" s="1"/>
  <c r="R468" i="4"/>
  <c r="Q468" i="4"/>
  <c r="Q465" i="4" s="1"/>
  <c r="P468" i="4"/>
  <c r="P466" i="4" s="1"/>
  <c r="O468" i="4"/>
  <c r="N468" i="4"/>
  <c r="J468" i="4"/>
  <c r="I468" i="4"/>
  <c r="I466" i="4" s="1"/>
  <c r="H468" i="4"/>
  <c r="F468" i="4"/>
  <c r="E468" i="4"/>
  <c r="E466" i="4" s="1"/>
  <c r="BM467" i="4"/>
  <c r="BM464" i="4" s="1"/>
  <c r="BL467" i="4"/>
  <c r="BK467" i="4"/>
  <c r="BK464" i="4" s="1"/>
  <c r="BJ467" i="4"/>
  <c r="BH467" i="4"/>
  <c r="BH464" i="4" s="1"/>
  <c r="BG467" i="4"/>
  <c r="BF467" i="4"/>
  <c r="BF464" i="4" s="1"/>
  <c r="BE467" i="4"/>
  <c r="BD467" i="4"/>
  <c r="BD464" i="4" s="1"/>
  <c r="BC467" i="4"/>
  <c r="BB467" i="4"/>
  <c r="BB464" i="4" s="1"/>
  <c r="BA467" i="4"/>
  <c r="AZ467" i="4"/>
  <c r="AZ464" i="4" s="1"/>
  <c r="AY467" i="4"/>
  <c r="AX467" i="4"/>
  <c r="AX464" i="4" s="1"/>
  <c r="AW467" i="4"/>
  <c r="AV467" i="4"/>
  <c r="AV464" i="4" s="1"/>
  <c r="BS464" i="4" s="1"/>
  <c r="AU467" i="4"/>
  <c r="AT467" i="4"/>
  <c r="AT464" i="4" s="1"/>
  <c r="AS467" i="4"/>
  <c r="AR467" i="4"/>
  <c r="AR464" i="4" s="1"/>
  <c r="AO467" i="4"/>
  <c r="AN467" i="4"/>
  <c r="AN464" i="4" s="1"/>
  <c r="AM467" i="4"/>
  <c r="AL467" i="4"/>
  <c r="AJ467" i="4"/>
  <c r="AI467" i="4"/>
  <c r="AG467" i="4"/>
  <c r="AF467" i="4"/>
  <c r="AF464" i="4" s="1"/>
  <c r="AD467" i="4"/>
  <c r="AC467" i="4"/>
  <c r="AC464" i="4" s="1"/>
  <c r="AL464" i="4" s="1"/>
  <c r="AA467" i="4"/>
  <c r="Z467" i="4"/>
  <c r="Z464" i="4" s="1"/>
  <c r="X467" i="4"/>
  <c r="W467" i="4"/>
  <c r="W464" i="4" s="1"/>
  <c r="U467" i="4"/>
  <c r="T467" i="4"/>
  <c r="T464" i="4" s="1"/>
  <c r="R467" i="4"/>
  <c r="Q467" i="4"/>
  <c r="P467" i="4"/>
  <c r="P464" i="4" s="1"/>
  <c r="O467" i="4"/>
  <c r="N467" i="4"/>
  <c r="J467" i="4"/>
  <c r="J464" i="4" s="1"/>
  <c r="I467" i="4"/>
  <c r="H467" i="4"/>
  <c r="F467" i="4"/>
  <c r="E467" i="4"/>
  <c r="BL466" i="4"/>
  <c r="BJ466" i="4"/>
  <c r="BG466" i="4"/>
  <c r="BC466" i="4"/>
  <c r="BA466" i="4"/>
  <c r="AY466" i="4"/>
  <c r="AU466" i="4"/>
  <c r="AO466" i="4"/>
  <c r="X466" i="4"/>
  <c r="Q466" i="4"/>
  <c r="BM465" i="4"/>
  <c r="BK465" i="4"/>
  <c r="BH465" i="4"/>
  <c r="BF465" i="4"/>
  <c r="BD465" i="4"/>
  <c r="BB465" i="4"/>
  <c r="AZ465" i="4"/>
  <c r="AX465" i="4"/>
  <c r="AV465" i="4"/>
  <c r="AT465" i="4"/>
  <c r="AR465" i="4"/>
  <c r="AN465" i="4"/>
  <c r="AI465" i="4"/>
  <c r="AF465" i="4"/>
  <c r="AC465" i="4"/>
  <c r="AL465" i="4" s="1"/>
  <c r="T465" i="4"/>
  <c r="P465" i="4"/>
  <c r="E465" i="4"/>
  <c r="BL464" i="4"/>
  <c r="BJ464" i="4"/>
  <c r="BG464" i="4"/>
  <c r="BE464" i="4"/>
  <c r="BC464" i="4"/>
  <c r="BA464" i="4"/>
  <c r="AY464" i="4"/>
  <c r="AW464" i="4"/>
  <c r="AU464" i="4"/>
  <c r="AS464" i="4"/>
  <c r="AO464" i="4"/>
  <c r="AM464" i="4"/>
  <c r="AD464" i="4"/>
  <c r="X464" i="4"/>
  <c r="Q464" i="4"/>
  <c r="O464" i="4"/>
  <c r="N464" i="4"/>
  <c r="I464" i="4"/>
  <c r="E464" i="4"/>
  <c r="BT430" i="4"/>
  <c r="BS430" i="4"/>
  <c r="AS404" i="4"/>
  <c r="AL404" i="4"/>
  <c r="AA404" i="4"/>
  <c r="X404" i="4"/>
  <c r="W404" i="4"/>
  <c r="Z404" i="4" s="1"/>
  <c r="AS403" i="4"/>
  <c r="AL403" i="4"/>
  <c r="AG403" i="4"/>
  <c r="AG404" i="4" s="1"/>
  <c r="AF403" i="4"/>
  <c r="AF404" i="4" s="1"/>
  <c r="AM404" i="4" s="1"/>
  <c r="AD403" i="4"/>
  <c r="AD404" i="4" s="1"/>
  <c r="AA403" i="4"/>
  <c r="Z403" i="4"/>
  <c r="X403" i="4"/>
  <c r="BS402" i="4"/>
  <c r="BT402" i="4" s="1"/>
  <c r="AS402" i="4"/>
  <c r="AL402" i="4"/>
  <c r="AK402" i="4"/>
  <c r="AI402" i="4"/>
  <c r="AJ402" i="4" s="1"/>
  <c r="AD402" i="4"/>
  <c r="AB402" i="4"/>
  <c r="AA402" i="4"/>
  <c r="Z402" i="4"/>
  <c r="X402" i="4"/>
  <c r="Q402" i="4"/>
  <c r="Q403" i="4" s="1"/>
  <c r="O402" i="4"/>
  <c r="N402" i="4"/>
  <c r="BM401" i="4"/>
  <c r="BL401" i="4"/>
  <c r="BK401" i="4"/>
  <c r="BH401" i="4"/>
  <c r="BG401" i="4"/>
  <c r="BF401" i="4"/>
  <c r="BE401" i="4"/>
  <c r="BD401" i="4"/>
  <c r="BC401" i="4"/>
  <c r="BB401" i="4"/>
  <c r="BA401" i="4"/>
  <c r="AZ401" i="4"/>
  <c r="AY401" i="4"/>
  <c r="AX401" i="4"/>
  <c r="AW401" i="4"/>
  <c r="AV401" i="4"/>
  <c r="AU401" i="4"/>
  <c r="AT401" i="4"/>
  <c r="AS401" i="4"/>
  <c r="AR401" i="4"/>
  <c r="AL401" i="4"/>
  <c r="AG401" i="4"/>
  <c r="AF401" i="4"/>
  <c r="AA401" i="4"/>
  <c r="Z401" i="4"/>
  <c r="X401" i="4"/>
  <c r="W401" i="4"/>
  <c r="U401" i="4"/>
  <c r="T401" i="4"/>
  <c r="BM400" i="4"/>
  <c r="BL400" i="4"/>
  <c r="BK400" i="4"/>
  <c r="BH400" i="4"/>
  <c r="BG400" i="4"/>
  <c r="BF400" i="4"/>
  <c r="BE400" i="4"/>
  <c r="BD400" i="4"/>
  <c r="BC400" i="4"/>
  <c r="BB400" i="4"/>
  <c r="BA400" i="4"/>
  <c r="AZ400" i="4"/>
  <c r="AY400" i="4"/>
  <c r="AX400" i="4"/>
  <c r="AW400" i="4"/>
  <c r="AV400" i="4"/>
  <c r="AU400" i="4"/>
  <c r="AT400" i="4"/>
  <c r="AS400" i="4"/>
  <c r="AR400" i="4"/>
  <c r="AL400" i="4"/>
  <c r="AB400" i="4"/>
  <c r="AA400" i="4"/>
  <c r="Z400" i="4"/>
  <c r="Y400" i="4"/>
  <c r="X400" i="4"/>
  <c r="W400" i="4"/>
  <c r="V400" i="4"/>
  <c r="U400" i="4"/>
  <c r="T400" i="4"/>
  <c r="Q400" i="4"/>
  <c r="P400" i="4"/>
  <c r="O400" i="4"/>
  <c r="N400" i="4"/>
  <c r="AL399" i="4"/>
  <c r="AI399" i="4"/>
  <c r="AG399" i="4"/>
  <c r="AF399" i="4"/>
  <c r="AR399" i="4" s="1"/>
  <c r="AS399" i="4" s="1"/>
  <c r="W399" i="4"/>
  <c r="Q399" i="4"/>
  <c r="P399" i="4" s="1"/>
  <c r="N399" i="4" s="1"/>
  <c r="O399" i="4"/>
  <c r="AR398" i="4"/>
  <c r="AS398" i="4" s="1"/>
  <c r="AN398" i="4"/>
  <c r="AL398" i="4"/>
  <c r="AJ398" i="4"/>
  <c r="AJ399" i="4" s="1"/>
  <c r="AG398" i="4"/>
  <c r="AA398" i="4"/>
  <c r="Z398" i="4"/>
  <c r="X398" i="4"/>
  <c r="Q398" i="4"/>
  <c r="P398" i="4" s="1"/>
  <c r="N398" i="4" s="1"/>
  <c r="O398" i="4"/>
  <c r="AS397" i="4"/>
  <c r="AL397" i="4"/>
  <c r="AK397" i="4"/>
  <c r="AJ397" i="4"/>
  <c r="AG397" i="4"/>
  <c r="AB397" i="4"/>
  <c r="AA397" i="4"/>
  <c r="AA377" i="4" s="1"/>
  <c r="Z397" i="4"/>
  <c r="X397" i="4"/>
  <c r="P397" i="4"/>
  <c r="N397" i="4" s="1"/>
  <c r="O397" i="4"/>
  <c r="AN396" i="4"/>
  <c r="AL396" i="4"/>
  <c r="AI396" i="4"/>
  <c r="AG396" i="4"/>
  <c r="AF396" i="4"/>
  <c r="AR396" i="4" s="1"/>
  <c r="AS396" i="4" s="1"/>
  <c r="X396" i="4"/>
  <c r="AA396" i="4" s="1"/>
  <c r="W396" i="4"/>
  <c r="Z396" i="4" s="1"/>
  <c r="P396" i="4"/>
  <c r="N396" i="4" s="1"/>
  <c r="AR395" i="4"/>
  <c r="AS395" i="4" s="1"/>
  <c r="AN395" i="4"/>
  <c r="AL395" i="4"/>
  <c r="AJ395" i="4"/>
  <c r="AJ396" i="4" s="1"/>
  <c r="AG395" i="4"/>
  <c r="AA395" i="4"/>
  <c r="Z395" i="4"/>
  <c r="X395" i="4"/>
  <c r="Q395" i="4"/>
  <c r="Q396" i="4" s="1"/>
  <c r="O396" i="4" s="1"/>
  <c r="P395" i="4"/>
  <c r="N395" i="4" s="1"/>
  <c r="O395" i="4"/>
  <c r="AS394" i="4"/>
  <c r="AS377" i="4" s="1"/>
  <c r="AL394" i="4"/>
  <c r="AK394" i="4"/>
  <c r="AJ394" i="4"/>
  <c r="AG394" i="4"/>
  <c r="AB394" i="4"/>
  <c r="Z394" i="4"/>
  <c r="X394" i="4"/>
  <c r="AA394" i="4" s="1"/>
  <c r="P394" i="4"/>
  <c r="N394" i="4" s="1"/>
  <c r="O394" i="4"/>
  <c r="AR393" i="4"/>
  <c r="AS393" i="4" s="1"/>
  <c r="AN393" i="4"/>
  <c r="AL393" i="4"/>
  <c r="AI393" i="4"/>
  <c r="AG393" i="4"/>
  <c r="AF393" i="4"/>
  <c r="Z393" i="4"/>
  <c r="X393" i="4"/>
  <c r="AA393" i="4" s="1"/>
  <c r="W393" i="4"/>
  <c r="AR392" i="4"/>
  <c r="AS392" i="4" s="1"/>
  <c r="AN392" i="4"/>
  <c r="AL392" i="4"/>
  <c r="AJ392" i="4"/>
  <c r="AJ393" i="4" s="1"/>
  <c r="AG392" i="4"/>
  <c r="AA392" i="4"/>
  <c r="Z392" i="4"/>
  <c r="X392" i="4"/>
  <c r="Q392" i="4"/>
  <c r="AS391" i="4"/>
  <c r="AL391" i="4"/>
  <c r="AK391" i="4"/>
  <c r="AJ391" i="4"/>
  <c r="AG391" i="4"/>
  <c r="AB391" i="4"/>
  <c r="AA391" i="4"/>
  <c r="Z391" i="4"/>
  <c r="Z377" i="4" s="1"/>
  <c r="X391" i="4"/>
  <c r="P391" i="4"/>
  <c r="N391" i="4" s="1"/>
  <c r="O391" i="4"/>
  <c r="AS390" i="4"/>
  <c r="AR390" i="4"/>
  <c r="AN390" i="4"/>
  <c r="AL390" i="4"/>
  <c r="AI390" i="4"/>
  <c r="AG390" i="4"/>
  <c r="AF390" i="4"/>
  <c r="W390" i="4"/>
  <c r="AS389" i="4"/>
  <c r="AR389" i="4"/>
  <c r="AN389" i="4"/>
  <c r="AL389" i="4"/>
  <c r="AJ389" i="4"/>
  <c r="AJ390" i="4" s="1"/>
  <c r="AG389" i="4"/>
  <c r="Z389" i="4"/>
  <c r="X389" i="4"/>
  <c r="Q389" i="4"/>
  <c r="P389" i="4" s="1"/>
  <c r="N389" i="4" s="1"/>
  <c r="O389" i="4"/>
  <c r="AS388" i="4"/>
  <c r="AL388" i="4"/>
  <c r="AK388" i="4"/>
  <c r="AJ388" i="4"/>
  <c r="AG388" i="4"/>
  <c r="AB388" i="4"/>
  <c r="AA388" i="4"/>
  <c r="Z388" i="4"/>
  <c r="X388" i="4"/>
  <c r="P388" i="4"/>
  <c r="O388" i="4"/>
  <c r="N388" i="4"/>
  <c r="AN387" i="4"/>
  <c r="AL387" i="4"/>
  <c r="AI387" i="4"/>
  <c r="AF387" i="4"/>
  <c r="Z387" i="4"/>
  <c r="X387" i="4"/>
  <c r="AA387" i="4" s="1"/>
  <c r="W387" i="4"/>
  <c r="AR386" i="4"/>
  <c r="AS386" i="4" s="1"/>
  <c r="AN386" i="4"/>
  <c r="AN378" i="4" s="1"/>
  <c r="AL386" i="4"/>
  <c r="AJ386" i="4"/>
  <c r="AJ387" i="4" s="1"/>
  <c r="AG386" i="4"/>
  <c r="Z386" i="4"/>
  <c r="Z378" i="4" s="1"/>
  <c r="X386" i="4"/>
  <c r="AA386" i="4" s="1"/>
  <c r="Q386" i="4"/>
  <c r="O386" i="4" s="1"/>
  <c r="P386" i="4"/>
  <c r="N386" i="4" s="1"/>
  <c r="AS385" i="4"/>
  <c r="AL385" i="4"/>
  <c r="AK385" i="4"/>
  <c r="AK377" i="4" s="1"/>
  <c r="AJ385" i="4"/>
  <c r="AG385" i="4"/>
  <c r="AB385" i="4"/>
  <c r="AA385" i="4"/>
  <c r="Z385" i="4"/>
  <c r="X385" i="4"/>
  <c r="P385" i="4"/>
  <c r="O385" i="4"/>
  <c r="N385" i="4"/>
  <c r="AR384" i="4"/>
  <c r="AS384" i="4" s="1"/>
  <c r="AL384" i="4"/>
  <c r="AI384" i="4"/>
  <c r="AG384" i="4"/>
  <c r="AF384" i="4"/>
  <c r="AN384" i="4" s="1"/>
  <c r="AA384" i="4"/>
  <c r="Z384" i="4"/>
  <c r="X384" i="4"/>
  <c r="W384" i="4"/>
  <c r="AR383" i="4"/>
  <c r="AN383" i="4"/>
  <c r="AL383" i="4"/>
  <c r="AJ383" i="4"/>
  <c r="AJ384" i="4" s="1"/>
  <c r="AG383" i="4"/>
  <c r="AA383" i="4"/>
  <c r="Z383" i="4"/>
  <c r="X383" i="4"/>
  <c r="Q383" i="4"/>
  <c r="AS382" i="4"/>
  <c r="AL382" i="4"/>
  <c r="AK382" i="4"/>
  <c r="AJ382" i="4"/>
  <c r="AG382" i="4"/>
  <c r="AB382" i="4"/>
  <c r="AA382" i="4"/>
  <c r="Z382" i="4"/>
  <c r="X382" i="4"/>
  <c r="P382" i="4"/>
  <c r="O382" i="4"/>
  <c r="AS381" i="4"/>
  <c r="AM381" i="4"/>
  <c r="AL381" i="4"/>
  <c r="AD381" i="4"/>
  <c r="Z381" i="4"/>
  <c r="X381" i="4"/>
  <c r="AA381" i="4" s="1"/>
  <c r="W381" i="4"/>
  <c r="I381" i="4"/>
  <c r="AS380" i="4"/>
  <c r="AM380" i="4"/>
  <c r="AL380" i="4"/>
  <c r="AJ380" i="4"/>
  <c r="AI380" i="4"/>
  <c r="AI381" i="4" s="1"/>
  <c r="AD380" i="4"/>
  <c r="AD378" i="4" s="1"/>
  <c r="AA380" i="4"/>
  <c r="Z380" i="4"/>
  <c r="X380" i="4"/>
  <c r="O380" i="4"/>
  <c r="J380" i="4"/>
  <c r="J381" i="4" s="1"/>
  <c r="F380" i="4"/>
  <c r="F378" i="4" s="1"/>
  <c r="E380" i="4"/>
  <c r="E381" i="4" s="1"/>
  <c r="AS379" i="4"/>
  <c r="AL379" i="4"/>
  <c r="AK379" i="4"/>
  <c r="AI379" i="4"/>
  <c r="AI377" i="4" s="1"/>
  <c r="AD379" i="4"/>
  <c r="AB379" i="4"/>
  <c r="AA379" i="4"/>
  <c r="Z379" i="4"/>
  <c r="X379" i="4"/>
  <c r="Q379" i="4"/>
  <c r="Q380" i="4" s="1"/>
  <c r="O379" i="4"/>
  <c r="O377" i="4" s="1"/>
  <c r="N379" i="4"/>
  <c r="J379" i="4"/>
  <c r="F379" i="4"/>
  <c r="F377" i="4" s="1"/>
  <c r="BM378" i="4"/>
  <c r="BL378" i="4"/>
  <c r="BK378" i="4"/>
  <c r="BH378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AT378" i="4"/>
  <c r="AO378" i="4"/>
  <c r="AM378" i="4"/>
  <c r="AL378" i="4"/>
  <c r="AI378" i="4"/>
  <c r="AC378" i="4"/>
  <c r="W378" i="4"/>
  <c r="U378" i="4"/>
  <c r="T378" i="4"/>
  <c r="J378" i="4"/>
  <c r="I378" i="4"/>
  <c r="E378" i="4"/>
  <c r="BM377" i="4"/>
  <c r="BL377" i="4"/>
  <c r="BK377" i="4"/>
  <c r="BH377" i="4"/>
  <c r="BG377" i="4"/>
  <c r="BF377" i="4"/>
  <c r="BE377" i="4"/>
  <c r="BD377" i="4"/>
  <c r="BC377" i="4"/>
  <c r="BB377" i="4"/>
  <c r="BA377" i="4"/>
  <c r="AZ377" i="4"/>
  <c r="AY377" i="4"/>
  <c r="AX377" i="4"/>
  <c r="AW377" i="4"/>
  <c r="AV377" i="4"/>
  <c r="AU377" i="4"/>
  <c r="AT377" i="4"/>
  <c r="AR377" i="4"/>
  <c r="AO377" i="4"/>
  <c r="AN377" i="4"/>
  <c r="AM377" i="4"/>
  <c r="AE377" i="4"/>
  <c r="AD377" i="4"/>
  <c r="AC377" i="4"/>
  <c r="AL377" i="4" s="1"/>
  <c r="Y377" i="4"/>
  <c r="W377" i="4"/>
  <c r="V377" i="4"/>
  <c r="U377" i="4"/>
  <c r="T377" i="4"/>
  <c r="S377" i="4"/>
  <c r="Q377" i="4"/>
  <c r="J377" i="4"/>
  <c r="I377" i="4"/>
  <c r="H377" i="4"/>
  <c r="E377" i="4"/>
  <c r="AR376" i="4"/>
  <c r="AS376" i="4" s="1"/>
  <c r="AN376" i="4"/>
  <c r="AL376" i="4"/>
  <c r="AJ376" i="4"/>
  <c r="AI376" i="4"/>
  <c r="W376" i="4"/>
  <c r="AS375" i="4"/>
  <c r="AR375" i="4"/>
  <c r="AN375" i="4"/>
  <c r="AL375" i="4"/>
  <c r="AJ375" i="4"/>
  <c r="AA375" i="4"/>
  <c r="Z375" i="4"/>
  <c r="Z355" i="4" s="1"/>
  <c r="X375" i="4"/>
  <c r="Q375" i="4"/>
  <c r="Q376" i="4" s="1"/>
  <c r="P376" i="4" s="1"/>
  <c r="N376" i="4" s="1"/>
  <c r="AS374" i="4"/>
  <c r="AL374" i="4"/>
  <c r="AK374" i="4"/>
  <c r="AJ374" i="4"/>
  <c r="AB374" i="4"/>
  <c r="Z374" i="4"/>
  <c r="X374" i="4"/>
  <c r="P374" i="4"/>
  <c r="O374" i="4"/>
  <c r="N374" i="4"/>
  <c r="AS373" i="4"/>
  <c r="AR373" i="4"/>
  <c r="AN373" i="4"/>
  <c r="AL373" i="4"/>
  <c r="AJ373" i="4"/>
  <c r="AI373" i="4"/>
  <c r="AA373" i="4"/>
  <c r="Z373" i="4"/>
  <c r="X373" i="4"/>
  <c r="W373" i="4"/>
  <c r="AR372" i="4"/>
  <c r="AS372" i="4" s="1"/>
  <c r="AN372" i="4"/>
  <c r="AL372" i="4"/>
  <c r="AJ372" i="4"/>
  <c r="Z372" i="4"/>
  <c r="X372" i="4"/>
  <c r="AA372" i="4" s="1"/>
  <c r="Q372" i="4"/>
  <c r="O372" i="4" s="1"/>
  <c r="P372" i="4"/>
  <c r="N372" i="4" s="1"/>
  <c r="AS371" i="4"/>
  <c r="AL371" i="4"/>
  <c r="AK371" i="4"/>
  <c r="AJ371" i="4"/>
  <c r="AB371" i="4"/>
  <c r="AA371" i="4"/>
  <c r="Z371" i="4"/>
  <c r="X371" i="4"/>
  <c r="P371" i="4"/>
  <c r="O371" i="4"/>
  <c r="N371" i="4"/>
  <c r="AR370" i="4"/>
  <c r="AS370" i="4" s="1"/>
  <c r="AN370" i="4"/>
  <c r="AL370" i="4"/>
  <c r="AI370" i="4"/>
  <c r="Z370" i="4"/>
  <c r="W370" i="4"/>
  <c r="X370" i="4" s="1"/>
  <c r="AA370" i="4" s="1"/>
  <c r="Q370" i="4"/>
  <c r="AR369" i="4"/>
  <c r="AN369" i="4"/>
  <c r="AL369" i="4"/>
  <c r="AJ369" i="4"/>
  <c r="AJ370" i="4" s="1"/>
  <c r="AA369" i="4"/>
  <c r="Z369" i="4"/>
  <c r="X369" i="4"/>
  <c r="Q369" i="4"/>
  <c r="P369" i="4"/>
  <c r="N369" i="4" s="1"/>
  <c r="O369" i="4"/>
  <c r="AS368" i="4"/>
  <c r="AL368" i="4"/>
  <c r="AK368" i="4"/>
  <c r="AJ368" i="4"/>
  <c r="AB368" i="4"/>
  <c r="AA368" i="4"/>
  <c r="Z368" i="4"/>
  <c r="X368" i="4"/>
  <c r="P368" i="4"/>
  <c r="N368" i="4" s="1"/>
  <c r="O368" i="4"/>
  <c r="AR367" i="4"/>
  <c r="AS367" i="4" s="1"/>
  <c r="AN367" i="4"/>
  <c r="AL367" i="4"/>
  <c r="AI367" i="4"/>
  <c r="Z367" i="4"/>
  <c r="W367" i="4"/>
  <c r="X367" i="4" s="1"/>
  <c r="AA367" i="4" s="1"/>
  <c r="Q367" i="4"/>
  <c r="AS366" i="4"/>
  <c r="AR366" i="4"/>
  <c r="AN366" i="4"/>
  <c r="AL366" i="4"/>
  <c r="AJ366" i="4"/>
  <c r="AJ367" i="4" s="1"/>
  <c r="Z366" i="4"/>
  <c r="X366" i="4"/>
  <c r="AA366" i="4" s="1"/>
  <c r="Q366" i="4"/>
  <c r="P366" i="4" s="1"/>
  <c r="N366" i="4" s="1"/>
  <c r="AS365" i="4"/>
  <c r="AL365" i="4"/>
  <c r="AK365" i="4"/>
  <c r="AJ365" i="4"/>
  <c r="AB365" i="4"/>
  <c r="AA365" i="4"/>
  <c r="Z365" i="4"/>
  <c r="X365" i="4"/>
  <c r="P365" i="4"/>
  <c r="O365" i="4"/>
  <c r="AS364" i="4"/>
  <c r="AR364" i="4"/>
  <c r="AN364" i="4"/>
  <c r="AL364" i="4"/>
  <c r="AI364" i="4"/>
  <c r="Z364" i="4"/>
  <c r="X364" i="4"/>
  <c r="AA364" i="4" s="1"/>
  <c r="W364" i="4"/>
  <c r="AR363" i="4"/>
  <c r="AS363" i="4" s="1"/>
  <c r="AN363" i="4"/>
  <c r="AL363" i="4"/>
  <c r="AJ363" i="4"/>
  <c r="AJ364" i="4" s="1"/>
  <c r="Z363" i="4"/>
  <c r="X363" i="4"/>
  <c r="AA363" i="4" s="1"/>
  <c r="Q363" i="4"/>
  <c r="Q364" i="4" s="1"/>
  <c r="P363" i="4"/>
  <c r="N363" i="4" s="1"/>
  <c r="O363" i="4"/>
  <c r="AS362" i="4"/>
  <c r="AL362" i="4"/>
  <c r="AK362" i="4"/>
  <c r="AJ362" i="4"/>
  <c r="AB362" i="4"/>
  <c r="AA362" i="4"/>
  <c r="Z362" i="4"/>
  <c r="X362" i="4"/>
  <c r="P362" i="4"/>
  <c r="N362" i="4" s="1"/>
  <c r="O362" i="4"/>
  <c r="AS361" i="4"/>
  <c r="AR361" i="4"/>
  <c r="AN361" i="4"/>
  <c r="AL361" i="4"/>
  <c r="AI361" i="4"/>
  <c r="X361" i="4"/>
  <c r="AA361" i="4" s="1"/>
  <c r="W361" i="4"/>
  <c r="Z361" i="4" s="1"/>
  <c r="Q361" i="4"/>
  <c r="O361" i="4" s="1"/>
  <c r="P361" i="4"/>
  <c r="N361" i="4" s="1"/>
  <c r="AS360" i="4"/>
  <c r="AR360" i="4"/>
  <c r="AN360" i="4"/>
  <c r="AL360" i="4"/>
  <c r="AJ360" i="4"/>
  <c r="AJ361" i="4" s="1"/>
  <c r="AA360" i="4"/>
  <c r="Z360" i="4"/>
  <c r="X360" i="4"/>
  <c r="Q360" i="4"/>
  <c r="P360" i="4" s="1"/>
  <c r="N360" i="4" s="1"/>
  <c r="O360" i="4"/>
  <c r="AS359" i="4"/>
  <c r="AL359" i="4"/>
  <c r="AK359" i="4"/>
  <c r="AJ359" i="4"/>
  <c r="AB359" i="4"/>
  <c r="Z359" i="4"/>
  <c r="X359" i="4"/>
  <c r="AA359" i="4" s="1"/>
  <c r="P359" i="4"/>
  <c r="N359" i="4" s="1"/>
  <c r="O359" i="4"/>
  <c r="AS358" i="4"/>
  <c r="AG358" i="4"/>
  <c r="AG357" i="4" s="1"/>
  <c r="AG355" i="4" s="1"/>
  <c r="AF358" i="4"/>
  <c r="W358" i="4"/>
  <c r="I358" i="4"/>
  <c r="E358" i="4"/>
  <c r="AS357" i="4"/>
  <c r="AD357" i="4"/>
  <c r="Z357" i="4"/>
  <c r="X357" i="4"/>
  <c r="J357" i="4"/>
  <c r="E357" i="4"/>
  <c r="F357" i="4" s="1"/>
  <c r="AS356" i="4"/>
  <c r="AL356" i="4"/>
  <c r="AK356" i="4"/>
  <c r="AI356" i="4"/>
  <c r="AJ356" i="4" s="1"/>
  <c r="AD356" i="4"/>
  <c r="AD354" i="4" s="1"/>
  <c r="AB356" i="4"/>
  <c r="AA356" i="4"/>
  <c r="Z356" i="4"/>
  <c r="X356" i="4"/>
  <c r="Q356" i="4"/>
  <c r="Q357" i="4" s="1"/>
  <c r="N356" i="4"/>
  <c r="J356" i="4"/>
  <c r="J354" i="4" s="1"/>
  <c r="F356" i="4"/>
  <c r="BM355" i="4"/>
  <c r="BL355" i="4"/>
  <c r="BK355" i="4"/>
  <c r="BH355" i="4"/>
  <c r="BG355" i="4"/>
  <c r="BF355" i="4"/>
  <c r="BE355" i="4"/>
  <c r="BD355" i="4"/>
  <c r="BC355" i="4"/>
  <c r="BB355" i="4"/>
  <c r="BA355" i="4"/>
  <c r="AZ355" i="4"/>
  <c r="AY355" i="4"/>
  <c r="AX355" i="4"/>
  <c r="AW355" i="4"/>
  <c r="AV355" i="4"/>
  <c r="AU355" i="4"/>
  <c r="AT355" i="4"/>
  <c r="AO355" i="4"/>
  <c r="AM355" i="4"/>
  <c r="AC355" i="4"/>
  <c r="W355" i="4"/>
  <c r="U355" i="4"/>
  <c r="T355" i="4"/>
  <c r="I355" i="4"/>
  <c r="E355" i="4"/>
  <c r="BM354" i="4"/>
  <c r="BL354" i="4"/>
  <c r="BK354" i="4"/>
  <c r="BH354" i="4"/>
  <c r="BG354" i="4"/>
  <c r="BF354" i="4"/>
  <c r="BE354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O354" i="4"/>
  <c r="AN354" i="4"/>
  <c r="AM354" i="4"/>
  <c r="AI354" i="4"/>
  <c r="AC354" i="4"/>
  <c r="AL354" i="4" s="1"/>
  <c r="AB354" i="4"/>
  <c r="Y354" i="4"/>
  <c r="W354" i="4"/>
  <c r="V354" i="4"/>
  <c r="U354" i="4"/>
  <c r="T354" i="4"/>
  <c r="S354" i="4"/>
  <c r="Q354" i="4"/>
  <c r="I354" i="4"/>
  <c r="F354" i="4"/>
  <c r="E354" i="4"/>
  <c r="AS353" i="4"/>
  <c r="AR353" i="4"/>
  <c r="AN353" i="4"/>
  <c r="AL353" i="4"/>
  <c r="AJ353" i="4"/>
  <c r="AI353" i="4"/>
  <c r="AA353" i="4"/>
  <c r="Z353" i="4"/>
  <c r="X353" i="4"/>
  <c r="W353" i="4"/>
  <c r="AS352" i="4"/>
  <c r="AR352" i="4"/>
  <c r="AN352" i="4"/>
  <c r="AL352" i="4"/>
  <c r="AJ352" i="4"/>
  <c r="AA352" i="4"/>
  <c r="Z352" i="4"/>
  <c r="X352" i="4"/>
  <c r="Q352" i="4"/>
  <c r="AS351" i="4"/>
  <c r="AL351" i="4"/>
  <c r="AK351" i="4"/>
  <c r="AJ351" i="4"/>
  <c r="AB351" i="4"/>
  <c r="AA351" i="4"/>
  <c r="Z351" i="4"/>
  <c r="X351" i="4"/>
  <c r="P351" i="4"/>
  <c r="O351" i="4"/>
  <c r="N351" i="4"/>
  <c r="AR350" i="4"/>
  <c r="AS350" i="4" s="1"/>
  <c r="AN350" i="4"/>
  <c r="AL350" i="4"/>
  <c r="AI350" i="4"/>
  <c r="W350" i="4"/>
  <c r="AS349" i="4"/>
  <c r="AR349" i="4"/>
  <c r="AN349" i="4"/>
  <c r="AL349" i="4"/>
  <c r="AJ349" i="4"/>
  <c r="AJ350" i="4" s="1"/>
  <c r="AA349" i="4"/>
  <c r="Z349" i="4"/>
  <c r="X349" i="4"/>
  <c r="Q349" i="4"/>
  <c r="AS348" i="4"/>
  <c r="AL348" i="4"/>
  <c r="AK348" i="4"/>
  <c r="AJ348" i="4"/>
  <c r="AB348" i="4"/>
  <c r="Z348" i="4"/>
  <c r="X348" i="4"/>
  <c r="AA348" i="4" s="1"/>
  <c r="P348" i="4"/>
  <c r="N348" i="4" s="1"/>
  <c r="O348" i="4"/>
  <c r="AR347" i="4"/>
  <c r="AS347" i="4" s="1"/>
  <c r="AN347" i="4"/>
  <c r="AL347" i="4"/>
  <c r="AJ347" i="4"/>
  <c r="AI347" i="4"/>
  <c r="W347" i="4"/>
  <c r="AS346" i="4"/>
  <c r="AR346" i="4"/>
  <c r="AN346" i="4"/>
  <c r="AL346" i="4"/>
  <c r="AJ346" i="4"/>
  <c r="Z346" i="4"/>
  <c r="X346" i="4"/>
  <c r="AA346" i="4" s="1"/>
  <c r="Q346" i="4"/>
  <c r="Q347" i="4" s="1"/>
  <c r="P347" i="4" s="1"/>
  <c r="N347" i="4" s="1"/>
  <c r="AS345" i="4"/>
  <c r="AL345" i="4"/>
  <c r="AK345" i="4"/>
  <c r="AJ345" i="4"/>
  <c r="AB345" i="4"/>
  <c r="Z345" i="4"/>
  <c r="X345" i="4"/>
  <c r="AA345" i="4" s="1"/>
  <c r="P345" i="4"/>
  <c r="O345" i="4"/>
  <c r="N345" i="4"/>
  <c r="AS344" i="4"/>
  <c r="AR344" i="4"/>
  <c r="AN344" i="4"/>
  <c r="AL344" i="4"/>
  <c r="AJ344" i="4"/>
  <c r="AI344" i="4"/>
  <c r="Z344" i="4"/>
  <c r="X344" i="4"/>
  <c r="AA344" i="4" s="1"/>
  <c r="W344" i="4"/>
  <c r="AS343" i="4"/>
  <c r="AR343" i="4"/>
  <c r="AN343" i="4"/>
  <c r="AL343" i="4"/>
  <c r="AJ343" i="4"/>
  <c r="Z343" i="4"/>
  <c r="X343" i="4"/>
  <c r="AA343" i="4" s="1"/>
  <c r="Q343" i="4"/>
  <c r="Q344" i="4" s="1"/>
  <c r="P344" i="4" s="1"/>
  <c r="N344" i="4" s="1"/>
  <c r="P343" i="4"/>
  <c r="N343" i="4" s="1"/>
  <c r="O343" i="4"/>
  <c r="AS342" i="4"/>
  <c r="AL342" i="4"/>
  <c r="AK342" i="4"/>
  <c r="AJ342" i="4"/>
  <c r="AB342" i="4"/>
  <c r="AA342" i="4"/>
  <c r="Z342" i="4"/>
  <c r="X342" i="4"/>
  <c r="P342" i="4"/>
  <c r="O342" i="4"/>
  <c r="N342" i="4"/>
  <c r="AS341" i="4"/>
  <c r="AR341" i="4"/>
  <c r="AN341" i="4"/>
  <c r="AL341" i="4"/>
  <c r="AJ341" i="4"/>
  <c r="AI341" i="4"/>
  <c r="Z341" i="4"/>
  <c r="X341" i="4"/>
  <c r="AA341" i="4" s="1"/>
  <c r="W341" i="4"/>
  <c r="AR340" i="4"/>
  <c r="AS340" i="4" s="1"/>
  <c r="AS332" i="4" s="1"/>
  <c r="AN340" i="4"/>
  <c r="AL340" i="4"/>
  <c r="AJ340" i="4"/>
  <c r="AA340" i="4"/>
  <c r="Z340" i="4"/>
  <c r="X340" i="4"/>
  <c r="Q340" i="4"/>
  <c r="Q341" i="4" s="1"/>
  <c r="O341" i="4" s="1"/>
  <c r="P340" i="4"/>
  <c r="O340" i="4"/>
  <c r="N340" i="4"/>
  <c r="AS339" i="4"/>
  <c r="AL339" i="4"/>
  <c r="AK339" i="4"/>
  <c r="AJ339" i="4"/>
  <c r="AB339" i="4"/>
  <c r="Z339" i="4"/>
  <c r="X339" i="4"/>
  <c r="AA339" i="4" s="1"/>
  <c r="P339" i="4"/>
  <c r="O339" i="4"/>
  <c r="N339" i="4"/>
  <c r="N331" i="4" s="1"/>
  <c r="AR338" i="4"/>
  <c r="AS338" i="4" s="1"/>
  <c r="AN338" i="4"/>
  <c r="AL338" i="4"/>
  <c r="AJ338" i="4"/>
  <c r="AI338" i="4"/>
  <c r="X338" i="4"/>
  <c r="AA338" i="4" s="1"/>
  <c r="W338" i="4"/>
  <c r="Z338" i="4" s="1"/>
  <c r="Q338" i="4"/>
  <c r="P338" i="4"/>
  <c r="O338" i="4"/>
  <c r="N338" i="4"/>
  <c r="AS337" i="4"/>
  <c r="AR337" i="4"/>
  <c r="AN337" i="4"/>
  <c r="AL337" i="4"/>
  <c r="AJ337" i="4"/>
  <c r="Z337" i="4"/>
  <c r="X337" i="4"/>
  <c r="Q337" i="4"/>
  <c r="P337" i="4" s="1"/>
  <c r="N337" i="4" s="1"/>
  <c r="O337" i="4"/>
  <c r="AS336" i="4"/>
  <c r="AL336" i="4"/>
  <c r="AK336" i="4"/>
  <c r="AJ336" i="4"/>
  <c r="AB336" i="4"/>
  <c r="Z336" i="4"/>
  <c r="Z331" i="4" s="1"/>
  <c r="X336" i="4"/>
  <c r="AA336" i="4" s="1"/>
  <c r="P336" i="4"/>
  <c r="O336" i="4"/>
  <c r="N336" i="4"/>
  <c r="AS335" i="4"/>
  <c r="AN335" i="4"/>
  <c r="AL335" i="4"/>
  <c r="Z335" i="4"/>
  <c r="X335" i="4"/>
  <c r="AA335" i="4" s="1"/>
  <c r="W335" i="4"/>
  <c r="J335" i="4"/>
  <c r="I335" i="4"/>
  <c r="AS334" i="4"/>
  <c r="AN334" i="4"/>
  <c r="AL334" i="4"/>
  <c r="AI334" i="4"/>
  <c r="AI335" i="4" s="1"/>
  <c r="AG334" i="4"/>
  <c r="AC334" i="4"/>
  <c r="AD334" i="4" s="1"/>
  <c r="Z334" i="4"/>
  <c r="X334" i="4"/>
  <c r="AA334" i="4" s="1"/>
  <c r="J334" i="4"/>
  <c r="E334" i="4"/>
  <c r="AS333" i="4"/>
  <c r="AL333" i="4"/>
  <c r="AK333" i="4"/>
  <c r="AK331" i="4" s="1"/>
  <c r="AI333" i="4"/>
  <c r="AG333" i="4"/>
  <c r="AG331" i="4" s="1"/>
  <c r="AD333" i="4"/>
  <c r="AB333" i="4"/>
  <c r="AB331" i="4" s="1"/>
  <c r="Z333" i="4"/>
  <c r="X333" i="4"/>
  <c r="AA333" i="4" s="1"/>
  <c r="AA331" i="4" s="1"/>
  <c r="Q333" i="4"/>
  <c r="Q334" i="4" s="1"/>
  <c r="O333" i="4"/>
  <c r="O331" i="4" s="1"/>
  <c r="N333" i="4"/>
  <c r="J333" i="4"/>
  <c r="F333" i="4"/>
  <c r="BM332" i="4"/>
  <c r="BL332" i="4"/>
  <c r="BK332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O332" i="4"/>
  <c r="AM332" i="4"/>
  <c r="AG332" i="4"/>
  <c r="AF332" i="4"/>
  <c r="AC332" i="4"/>
  <c r="Z332" i="4"/>
  <c r="W332" i="4"/>
  <c r="U332" i="4"/>
  <c r="T332" i="4"/>
  <c r="Q332" i="4"/>
  <c r="J332" i="4"/>
  <c r="I332" i="4"/>
  <c r="BM331" i="4"/>
  <c r="BL331" i="4"/>
  <c r="BK331" i="4"/>
  <c r="BH331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O331" i="4"/>
  <c r="AN331" i="4"/>
  <c r="AM331" i="4"/>
  <c r="AF331" i="4"/>
  <c r="AE331" i="4"/>
  <c r="AD331" i="4"/>
  <c r="AC331" i="4"/>
  <c r="Y331" i="4"/>
  <c r="W331" i="4"/>
  <c r="V331" i="4"/>
  <c r="U331" i="4"/>
  <c r="T331" i="4"/>
  <c r="S331" i="4"/>
  <c r="Q331" i="4"/>
  <c r="P331" i="4"/>
  <c r="J331" i="4"/>
  <c r="I331" i="4"/>
  <c r="F331" i="4"/>
  <c r="E331" i="4"/>
  <c r="AR330" i="4"/>
  <c r="AS330" i="4" s="1"/>
  <c r="AN330" i="4"/>
  <c r="AL330" i="4"/>
  <c r="AJ330" i="4"/>
  <c r="AI330" i="4"/>
  <c r="W330" i="4"/>
  <c r="AS329" i="4"/>
  <c r="AR329" i="4"/>
  <c r="AN329" i="4"/>
  <c r="AL329" i="4"/>
  <c r="AJ329" i="4"/>
  <c r="Z329" i="4"/>
  <c r="X329" i="4"/>
  <c r="AA329" i="4" s="1"/>
  <c r="Q329" i="4"/>
  <c r="AS328" i="4"/>
  <c r="AL328" i="4"/>
  <c r="AK328" i="4"/>
  <c r="AJ328" i="4"/>
  <c r="AB328" i="4"/>
  <c r="AB308" i="4" s="1"/>
  <c r="Z328" i="4"/>
  <c r="X328" i="4"/>
  <c r="AA328" i="4" s="1"/>
  <c r="P328" i="4"/>
  <c r="O328" i="4"/>
  <c r="N328" i="4"/>
  <c r="AR327" i="4"/>
  <c r="AS327" i="4" s="1"/>
  <c r="AN327" i="4"/>
  <c r="AL327" i="4"/>
  <c r="AJ327" i="4"/>
  <c r="AI327" i="4"/>
  <c r="W327" i="4"/>
  <c r="AR326" i="4"/>
  <c r="AS326" i="4" s="1"/>
  <c r="AN326" i="4"/>
  <c r="AL326" i="4"/>
  <c r="AJ326" i="4"/>
  <c r="Z326" i="4"/>
  <c r="X326" i="4"/>
  <c r="AA326" i="4" s="1"/>
  <c r="Q326" i="4"/>
  <c r="Q327" i="4" s="1"/>
  <c r="P326" i="4"/>
  <c r="O326" i="4"/>
  <c r="N326" i="4"/>
  <c r="AS325" i="4"/>
  <c r="AL325" i="4"/>
  <c r="AK325" i="4"/>
  <c r="AJ325" i="4"/>
  <c r="AB325" i="4"/>
  <c r="Z325" i="4"/>
  <c r="X325" i="4"/>
  <c r="AA325" i="4" s="1"/>
  <c r="P325" i="4"/>
  <c r="O325" i="4"/>
  <c r="N325" i="4"/>
  <c r="AR324" i="4"/>
  <c r="AS324" i="4" s="1"/>
  <c r="AN324" i="4"/>
  <c r="AL324" i="4"/>
  <c r="AJ324" i="4"/>
  <c r="AI324" i="4"/>
  <c r="Z324" i="4"/>
  <c r="W324" i="4"/>
  <c r="X324" i="4" s="1"/>
  <c r="AA324" i="4" s="1"/>
  <c r="Q324" i="4"/>
  <c r="P324" i="4" s="1"/>
  <c r="N324" i="4" s="1"/>
  <c r="O324" i="4"/>
  <c r="AR323" i="4"/>
  <c r="AS323" i="4" s="1"/>
  <c r="AN323" i="4"/>
  <c r="AL323" i="4"/>
  <c r="AJ323" i="4"/>
  <c r="AA323" i="4"/>
  <c r="Z323" i="4"/>
  <c r="X323" i="4"/>
  <c r="Q323" i="4"/>
  <c r="O323" i="4" s="1"/>
  <c r="P323" i="4"/>
  <c r="N323" i="4" s="1"/>
  <c r="AS322" i="4"/>
  <c r="AL322" i="4"/>
  <c r="AK322" i="4"/>
  <c r="AJ322" i="4"/>
  <c r="AB322" i="4"/>
  <c r="AA322" i="4"/>
  <c r="Z322" i="4"/>
  <c r="X322" i="4"/>
  <c r="P322" i="4"/>
  <c r="O322" i="4"/>
  <c r="N322" i="4"/>
  <c r="AR321" i="4"/>
  <c r="AS321" i="4" s="1"/>
  <c r="AN321" i="4"/>
  <c r="AL321" i="4"/>
  <c r="AI321" i="4"/>
  <c r="Z321" i="4"/>
  <c r="W321" i="4"/>
  <c r="X321" i="4" s="1"/>
  <c r="AA321" i="4" s="1"/>
  <c r="Q321" i="4"/>
  <c r="AR320" i="4"/>
  <c r="AN320" i="4"/>
  <c r="AL320" i="4"/>
  <c r="AJ320" i="4"/>
  <c r="AJ321" i="4" s="1"/>
  <c r="Z320" i="4"/>
  <c r="X320" i="4"/>
  <c r="AA320" i="4" s="1"/>
  <c r="Q320" i="4"/>
  <c r="O320" i="4" s="1"/>
  <c r="P320" i="4"/>
  <c r="N320" i="4" s="1"/>
  <c r="AS319" i="4"/>
  <c r="AL319" i="4"/>
  <c r="AK319" i="4"/>
  <c r="AJ319" i="4"/>
  <c r="AB319" i="4"/>
  <c r="AA319" i="4"/>
  <c r="Z319" i="4"/>
  <c r="X319" i="4"/>
  <c r="P319" i="4"/>
  <c r="N319" i="4" s="1"/>
  <c r="O319" i="4"/>
  <c r="AS318" i="4"/>
  <c r="AR318" i="4"/>
  <c r="AN318" i="4"/>
  <c r="AL318" i="4"/>
  <c r="AI318" i="4"/>
  <c r="X318" i="4"/>
  <c r="AA318" i="4" s="1"/>
  <c r="W318" i="4"/>
  <c r="Z318" i="4" s="1"/>
  <c r="Q318" i="4"/>
  <c r="AR317" i="4"/>
  <c r="AS317" i="4" s="1"/>
  <c r="AN317" i="4"/>
  <c r="AL317" i="4"/>
  <c r="AJ317" i="4"/>
  <c r="AJ318" i="4" s="1"/>
  <c r="Z317" i="4"/>
  <c r="X317" i="4"/>
  <c r="AA317" i="4" s="1"/>
  <c r="Q317" i="4"/>
  <c r="P317" i="4"/>
  <c r="O317" i="4"/>
  <c r="N317" i="4"/>
  <c r="AS316" i="4"/>
  <c r="AS308" i="4" s="1"/>
  <c r="AL316" i="4"/>
  <c r="AK316" i="4"/>
  <c r="AJ316" i="4"/>
  <c r="AB316" i="4"/>
  <c r="Z316" i="4"/>
  <c r="X316" i="4"/>
  <c r="AA316" i="4" s="1"/>
  <c r="P316" i="4"/>
  <c r="O316" i="4"/>
  <c r="AS315" i="4"/>
  <c r="AR315" i="4"/>
  <c r="AN315" i="4"/>
  <c r="AL315" i="4"/>
  <c r="AJ315" i="4"/>
  <c r="AI315" i="4"/>
  <c r="Z315" i="4"/>
  <c r="X315" i="4"/>
  <c r="AA315" i="4" s="1"/>
  <c r="W315" i="4"/>
  <c r="Q315" i="4"/>
  <c r="P315" i="4"/>
  <c r="O315" i="4"/>
  <c r="N315" i="4"/>
  <c r="AR314" i="4"/>
  <c r="AS314" i="4" s="1"/>
  <c r="AN314" i="4"/>
  <c r="AL314" i="4"/>
  <c r="AJ314" i="4"/>
  <c r="Z314" i="4"/>
  <c r="X314" i="4"/>
  <c r="Q314" i="4"/>
  <c r="P314" i="4"/>
  <c r="N314" i="4" s="1"/>
  <c r="O314" i="4"/>
  <c r="AS313" i="4"/>
  <c r="AL313" i="4"/>
  <c r="AK313" i="4"/>
  <c r="AJ313" i="4"/>
  <c r="AB313" i="4"/>
  <c r="AA313" i="4"/>
  <c r="Z313" i="4"/>
  <c r="Z308" i="4" s="1"/>
  <c r="X313" i="4"/>
  <c r="P313" i="4"/>
  <c r="O313" i="4"/>
  <c r="N313" i="4"/>
  <c r="AS312" i="4"/>
  <c r="AR312" i="4"/>
  <c r="AN312" i="4"/>
  <c r="AL312" i="4"/>
  <c r="AI312" i="4"/>
  <c r="AD312" i="4"/>
  <c r="AC312" i="4"/>
  <c r="W312" i="4"/>
  <c r="AR311" i="4"/>
  <c r="AS311" i="4" s="1"/>
  <c r="AN311" i="4"/>
  <c r="AL311" i="4"/>
  <c r="AJ311" i="4"/>
  <c r="AD311" i="4"/>
  <c r="AA311" i="4"/>
  <c r="Z311" i="4"/>
  <c r="X311" i="4"/>
  <c r="I311" i="4"/>
  <c r="I312" i="4" s="1"/>
  <c r="AS310" i="4"/>
  <c r="AL310" i="4"/>
  <c r="AK310" i="4"/>
  <c r="AJ310" i="4"/>
  <c r="AJ308" i="4" s="1"/>
  <c r="AD310" i="4"/>
  <c r="AB310" i="4"/>
  <c r="AA310" i="4"/>
  <c r="Z310" i="4"/>
  <c r="X310" i="4"/>
  <c r="Q310" i="4"/>
  <c r="Q311" i="4" s="1"/>
  <c r="N310" i="4"/>
  <c r="J310" i="4"/>
  <c r="E310" i="4"/>
  <c r="BM309" i="4"/>
  <c r="BL309" i="4"/>
  <c r="BK309" i="4"/>
  <c r="BH309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O309" i="4"/>
  <c r="AM309" i="4"/>
  <c r="AL309" i="4"/>
  <c r="AI309" i="4"/>
  <c r="AD309" i="4"/>
  <c r="AC309" i="4"/>
  <c r="W309" i="4"/>
  <c r="U309" i="4"/>
  <c r="T309" i="4"/>
  <c r="I309" i="4"/>
  <c r="BM308" i="4"/>
  <c r="BL308" i="4"/>
  <c r="BK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R308" i="4"/>
  <c r="AO308" i="4"/>
  <c r="AN308" i="4"/>
  <c r="AM308" i="4"/>
  <c r="AI308" i="4"/>
  <c r="AE308" i="4"/>
  <c r="AD308" i="4"/>
  <c r="AC308" i="4"/>
  <c r="AL308" i="4" s="1"/>
  <c r="Y308" i="4"/>
  <c r="X308" i="4"/>
  <c r="W308" i="4"/>
  <c r="V308" i="4"/>
  <c r="U308" i="4"/>
  <c r="T308" i="4"/>
  <c r="S308" i="4"/>
  <c r="Q308" i="4"/>
  <c r="J308" i="4"/>
  <c r="I308" i="4"/>
  <c r="H308" i="4"/>
  <c r="AR307" i="4"/>
  <c r="AS307" i="4" s="1"/>
  <c r="AN307" i="4"/>
  <c r="AL307" i="4"/>
  <c r="AJ307" i="4"/>
  <c r="AI307" i="4"/>
  <c r="W307" i="4"/>
  <c r="AR306" i="4"/>
  <c r="AS306" i="4" s="1"/>
  <c r="AN306" i="4"/>
  <c r="AL306" i="4"/>
  <c r="AJ306" i="4"/>
  <c r="AA306" i="4"/>
  <c r="Z306" i="4"/>
  <c r="X306" i="4"/>
  <c r="Q306" i="4"/>
  <c r="Q307" i="4" s="1"/>
  <c r="P307" i="4" s="1"/>
  <c r="N307" i="4" s="1"/>
  <c r="P306" i="4"/>
  <c r="O306" i="4"/>
  <c r="N306" i="4"/>
  <c r="BU305" i="4"/>
  <c r="AS305" i="4"/>
  <c r="AL305" i="4"/>
  <c r="AK305" i="4"/>
  <c r="BV305" i="4" s="1"/>
  <c r="AJ305" i="4"/>
  <c r="AB305" i="4"/>
  <c r="AA305" i="4"/>
  <c r="Z305" i="4"/>
  <c r="X305" i="4"/>
  <c r="P305" i="4"/>
  <c r="N305" i="4" s="1"/>
  <c r="O305" i="4"/>
  <c r="AS304" i="4"/>
  <c r="AR304" i="4"/>
  <c r="AN304" i="4"/>
  <c r="AL304" i="4"/>
  <c r="AI304" i="4"/>
  <c r="X304" i="4"/>
  <c r="AA304" i="4" s="1"/>
  <c r="W304" i="4"/>
  <c r="Z304" i="4" s="1"/>
  <c r="Q304" i="4"/>
  <c r="AR303" i="4"/>
  <c r="AS303" i="4" s="1"/>
  <c r="AN303" i="4"/>
  <c r="AL303" i="4"/>
  <c r="AJ303" i="4"/>
  <c r="AJ304" i="4" s="1"/>
  <c r="Z303" i="4"/>
  <c r="X303" i="4"/>
  <c r="AA303" i="4" s="1"/>
  <c r="Q303" i="4"/>
  <c r="P303" i="4"/>
  <c r="O303" i="4"/>
  <c r="N303" i="4"/>
  <c r="BV302" i="4"/>
  <c r="BU302" i="4"/>
  <c r="AS302" i="4"/>
  <c r="AL302" i="4"/>
  <c r="AK302" i="4"/>
  <c r="AJ302" i="4"/>
  <c r="AB302" i="4"/>
  <c r="AA302" i="4"/>
  <c r="Z302" i="4"/>
  <c r="X302" i="4"/>
  <c r="P302" i="4"/>
  <c r="N302" i="4" s="1"/>
  <c r="O302" i="4"/>
  <c r="AR301" i="4"/>
  <c r="AS301" i="4" s="1"/>
  <c r="AN301" i="4"/>
  <c r="AL301" i="4"/>
  <c r="AI301" i="4"/>
  <c r="W301" i="4"/>
  <c r="Z301" i="4" s="1"/>
  <c r="AS300" i="4"/>
  <c r="AR300" i="4"/>
  <c r="AN300" i="4"/>
  <c r="AL300" i="4"/>
  <c r="AJ300" i="4"/>
  <c r="AJ301" i="4" s="1"/>
  <c r="AA300" i="4"/>
  <c r="Z300" i="4"/>
  <c r="X300" i="4"/>
  <c r="Q300" i="4"/>
  <c r="BU299" i="4"/>
  <c r="AS299" i="4"/>
  <c r="AL299" i="4"/>
  <c r="AK299" i="4"/>
  <c r="AJ299" i="4"/>
  <c r="AB299" i="4"/>
  <c r="Z299" i="4"/>
  <c r="X299" i="4"/>
  <c r="AA299" i="4" s="1"/>
  <c r="P299" i="4"/>
  <c r="N299" i="4" s="1"/>
  <c r="O299" i="4"/>
  <c r="AS298" i="4"/>
  <c r="AR298" i="4"/>
  <c r="AN298" i="4"/>
  <c r="AL298" i="4"/>
  <c r="AJ298" i="4"/>
  <c r="AI298" i="4"/>
  <c r="Z298" i="4"/>
  <c r="X298" i="4"/>
  <c r="AA298" i="4" s="1"/>
  <c r="W298" i="4"/>
  <c r="AR297" i="4"/>
  <c r="AS297" i="4" s="1"/>
  <c r="AN297" i="4"/>
  <c r="AL297" i="4"/>
  <c r="AJ297" i="4"/>
  <c r="Z297" i="4"/>
  <c r="X297" i="4"/>
  <c r="AA297" i="4" s="1"/>
  <c r="Q297" i="4"/>
  <c r="Q298" i="4" s="1"/>
  <c r="P297" i="4"/>
  <c r="N297" i="4" s="1"/>
  <c r="O297" i="4"/>
  <c r="BU296" i="4"/>
  <c r="AS296" i="4"/>
  <c r="AL296" i="4"/>
  <c r="AK296" i="4"/>
  <c r="BV296" i="4" s="1"/>
  <c r="AJ296" i="4"/>
  <c r="AB296" i="4"/>
  <c r="Z296" i="4"/>
  <c r="X296" i="4"/>
  <c r="AA296" i="4" s="1"/>
  <c r="P296" i="4"/>
  <c r="N296" i="4" s="1"/>
  <c r="O296" i="4"/>
  <c r="AR295" i="4"/>
  <c r="AS295" i="4" s="1"/>
  <c r="AN295" i="4"/>
  <c r="AL295" i="4"/>
  <c r="AJ295" i="4"/>
  <c r="AI295" i="4"/>
  <c r="W295" i="4"/>
  <c r="AS294" i="4"/>
  <c r="AR294" i="4"/>
  <c r="AN294" i="4"/>
  <c r="AL294" i="4"/>
  <c r="AJ294" i="4"/>
  <c r="Z294" i="4"/>
  <c r="X294" i="4"/>
  <c r="AA294" i="4" s="1"/>
  <c r="Q294" i="4"/>
  <c r="BU293" i="4"/>
  <c r="AS293" i="4"/>
  <c r="AL293" i="4"/>
  <c r="AK293" i="4"/>
  <c r="AJ293" i="4"/>
  <c r="AJ285" i="4" s="1"/>
  <c r="AB293" i="4"/>
  <c r="AA293" i="4"/>
  <c r="Z293" i="4"/>
  <c r="Z285" i="4" s="1"/>
  <c r="X293" i="4"/>
  <c r="P293" i="4"/>
  <c r="O293" i="4"/>
  <c r="O285" i="4" s="1"/>
  <c r="N293" i="4"/>
  <c r="AS292" i="4"/>
  <c r="AR292" i="4"/>
  <c r="AN292" i="4"/>
  <c r="AL292" i="4"/>
  <c r="AI292" i="4"/>
  <c r="Z292" i="4"/>
  <c r="X292" i="4"/>
  <c r="AA292" i="4" s="1"/>
  <c r="W292" i="4"/>
  <c r="P292" i="4"/>
  <c r="N292" i="4" s="1"/>
  <c r="AS291" i="4"/>
  <c r="AR291" i="4"/>
  <c r="AN291" i="4"/>
  <c r="AL291" i="4"/>
  <c r="AJ291" i="4"/>
  <c r="AJ292" i="4" s="1"/>
  <c r="AA291" i="4"/>
  <c r="AA286" i="4" s="1"/>
  <c r="Z291" i="4"/>
  <c r="X291" i="4"/>
  <c r="Q291" i="4"/>
  <c r="Q292" i="4" s="1"/>
  <c r="O292" i="4" s="1"/>
  <c r="O291" i="4"/>
  <c r="BU290" i="4"/>
  <c r="AS290" i="4"/>
  <c r="AL290" i="4"/>
  <c r="AK290" i="4"/>
  <c r="BV290" i="4" s="1"/>
  <c r="AJ290" i="4"/>
  <c r="AB290" i="4"/>
  <c r="AB285" i="4" s="1"/>
  <c r="Z290" i="4"/>
  <c r="X290" i="4"/>
  <c r="P290" i="4"/>
  <c r="O290" i="4"/>
  <c r="N290" i="4"/>
  <c r="AR289" i="4"/>
  <c r="AS289" i="4" s="1"/>
  <c r="AN289" i="4"/>
  <c r="AC289" i="4"/>
  <c r="AL289" i="4" s="1"/>
  <c r="Z289" i="4"/>
  <c r="W289" i="4"/>
  <c r="X289" i="4" s="1"/>
  <c r="AA289" i="4" s="1"/>
  <c r="Q289" i="4"/>
  <c r="P289" i="4" s="1"/>
  <c r="J289" i="4"/>
  <c r="I289" i="4"/>
  <c r="AS288" i="4"/>
  <c r="AN288" i="4"/>
  <c r="AI288" i="4"/>
  <c r="AI286" i="4" s="1"/>
  <c r="AD288" i="4"/>
  <c r="AC288" i="4"/>
  <c r="AL288" i="4" s="1"/>
  <c r="AA288" i="4"/>
  <c r="Z288" i="4"/>
  <c r="Z286" i="4" s="1"/>
  <c r="X288" i="4"/>
  <c r="Q288" i="4"/>
  <c r="P288" i="4"/>
  <c r="O288" i="4"/>
  <c r="N288" i="4"/>
  <c r="J288" i="4"/>
  <c r="E288" i="4"/>
  <c r="BU287" i="4"/>
  <c r="AS287" i="4"/>
  <c r="AL287" i="4"/>
  <c r="AK287" i="4"/>
  <c r="AJ287" i="4"/>
  <c r="AD287" i="4"/>
  <c r="AB287" i="4"/>
  <c r="AA287" i="4"/>
  <c r="Z287" i="4"/>
  <c r="X287" i="4"/>
  <c r="P287" i="4"/>
  <c r="N287" i="4"/>
  <c r="J287" i="4"/>
  <c r="E287" i="4"/>
  <c r="F287" i="4" s="1"/>
  <c r="BM286" i="4"/>
  <c r="BL286" i="4"/>
  <c r="BK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R286" i="4"/>
  <c r="AO286" i="4"/>
  <c r="AN286" i="4"/>
  <c r="AM286" i="4"/>
  <c r="AG286" i="4"/>
  <c r="AF286" i="4"/>
  <c r="AC286" i="4"/>
  <c r="AL286" i="4" s="1"/>
  <c r="W286" i="4"/>
  <c r="U286" i="4"/>
  <c r="T286" i="4"/>
  <c r="J286" i="4"/>
  <c r="I286" i="4"/>
  <c r="BM285" i="4"/>
  <c r="BL285" i="4"/>
  <c r="BK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R285" i="4"/>
  <c r="AO285" i="4"/>
  <c r="AN285" i="4"/>
  <c r="AM285" i="4"/>
  <c r="AL285" i="4"/>
  <c r="AI285" i="4"/>
  <c r="AH285" i="4"/>
  <c r="AG285" i="4"/>
  <c r="AF285" i="4"/>
  <c r="AE285" i="4"/>
  <c r="AD285" i="4"/>
  <c r="AC285" i="4"/>
  <c r="Y285" i="4"/>
  <c r="W285" i="4"/>
  <c r="V285" i="4"/>
  <c r="U285" i="4"/>
  <c r="T285" i="4"/>
  <c r="S285" i="4"/>
  <c r="Q285" i="4"/>
  <c r="P285" i="4"/>
  <c r="J285" i="4"/>
  <c r="I285" i="4"/>
  <c r="F285" i="4"/>
  <c r="E285" i="4"/>
  <c r="AR284" i="4"/>
  <c r="AS284" i="4" s="1"/>
  <c r="AM284" i="4"/>
  <c r="AL284" i="4"/>
  <c r="AI284" i="4"/>
  <c r="AG284" i="4"/>
  <c r="AF284" i="4"/>
  <c r="Z284" i="4"/>
  <c r="W284" i="4"/>
  <c r="X284" i="4" s="1"/>
  <c r="AA284" i="4" s="1"/>
  <c r="AR283" i="4"/>
  <c r="AM283" i="4"/>
  <c r="AL283" i="4"/>
  <c r="AJ283" i="4"/>
  <c r="AJ284" i="4" s="1"/>
  <c r="AG283" i="4"/>
  <c r="AA283" i="4"/>
  <c r="Z283" i="4"/>
  <c r="X283" i="4"/>
  <c r="Q283" i="4"/>
  <c r="AS282" i="4"/>
  <c r="AL282" i="4"/>
  <c r="AK282" i="4"/>
  <c r="AJ282" i="4"/>
  <c r="AG282" i="4"/>
  <c r="Z282" i="4"/>
  <c r="Y282" i="4"/>
  <c r="AB282" i="4" s="1"/>
  <c r="X282" i="4"/>
  <c r="AA282" i="4" s="1"/>
  <c r="W282" i="4"/>
  <c r="P282" i="4"/>
  <c r="N282" i="4" s="1"/>
  <c r="O282" i="4"/>
  <c r="AR281" i="4"/>
  <c r="AS281" i="4" s="1"/>
  <c r="AM281" i="4"/>
  <c r="AL281" i="4"/>
  <c r="AI281" i="4"/>
  <c r="AG281" i="4"/>
  <c r="AF281" i="4"/>
  <c r="Z281" i="4"/>
  <c r="W281" i="4"/>
  <c r="X281" i="4" s="1"/>
  <c r="AA281" i="4" s="1"/>
  <c r="AR280" i="4"/>
  <c r="AS280" i="4" s="1"/>
  <c r="AM280" i="4"/>
  <c r="AL280" i="4"/>
  <c r="AJ280" i="4"/>
  <c r="AJ281" i="4" s="1"/>
  <c r="AG280" i="4"/>
  <c r="AA280" i="4"/>
  <c r="Z280" i="4"/>
  <c r="X280" i="4"/>
  <c r="Q280" i="4"/>
  <c r="O280" i="4"/>
  <c r="AS279" i="4"/>
  <c r="AL279" i="4"/>
  <c r="AK279" i="4"/>
  <c r="AJ279" i="4"/>
  <c r="AG279" i="4"/>
  <c r="AB279" i="4"/>
  <c r="Z279" i="4"/>
  <c r="Y279" i="4"/>
  <c r="X279" i="4"/>
  <c r="AA279" i="4" s="1"/>
  <c r="P279" i="4"/>
  <c r="O279" i="4"/>
  <c r="N279" i="4"/>
  <c r="AR278" i="4"/>
  <c r="AS278" i="4" s="1"/>
  <c r="AL278" i="4"/>
  <c r="AJ278" i="4"/>
  <c r="AI278" i="4"/>
  <c r="AF278" i="4"/>
  <c r="Z278" i="4"/>
  <c r="W278" i="4"/>
  <c r="X278" i="4" s="1"/>
  <c r="AA278" i="4" s="1"/>
  <c r="AR277" i="4"/>
  <c r="AS277" i="4" s="1"/>
  <c r="AM277" i="4"/>
  <c r="AL277" i="4"/>
  <c r="AJ277" i="4"/>
  <c r="AG277" i="4"/>
  <c r="Z277" i="4"/>
  <c r="X277" i="4"/>
  <c r="AA277" i="4" s="1"/>
  <c r="Q277" i="4"/>
  <c r="AS276" i="4"/>
  <c r="AL276" i="4"/>
  <c r="AK276" i="4"/>
  <c r="AJ276" i="4"/>
  <c r="AG276" i="4"/>
  <c r="AA276" i="4"/>
  <c r="Z276" i="4"/>
  <c r="Y276" i="4"/>
  <c r="AB276" i="4" s="1"/>
  <c r="X276" i="4"/>
  <c r="P276" i="4"/>
  <c r="N276" i="4" s="1"/>
  <c r="O276" i="4"/>
  <c r="AM275" i="4"/>
  <c r="AL275" i="4"/>
  <c r="AI275" i="4"/>
  <c r="AF275" i="4"/>
  <c r="Z275" i="4"/>
  <c r="X275" i="4"/>
  <c r="AA275" i="4" s="1"/>
  <c r="W275" i="4"/>
  <c r="AR274" i="4"/>
  <c r="AS274" i="4" s="1"/>
  <c r="AM274" i="4"/>
  <c r="AL274" i="4"/>
  <c r="AJ274" i="4"/>
  <c r="AJ275" i="4" s="1"/>
  <c r="AG274" i="4"/>
  <c r="AG263" i="4" s="1"/>
  <c r="AA274" i="4"/>
  <c r="Z274" i="4"/>
  <c r="X274" i="4"/>
  <c r="Q274" i="4"/>
  <c r="O274" i="4" s="1"/>
  <c r="P274" i="4"/>
  <c r="N274" i="4" s="1"/>
  <c r="AS273" i="4"/>
  <c r="AL273" i="4"/>
  <c r="AK273" i="4"/>
  <c r="AJ273" i="4"/>
  <c r="AG273" i="4"/>
  <c r="Z273" i="4"/>
  <c r="Y273" i="4"/>
  <c r="AB273" i="4" s="1"/>
  <c r="X273" i="4"/>
  <c r="AA273" i="4" s="1"/>
  <c r="P273" i="4"/>
  <c r="N273" i="4" s="1"/>
  <c r="O273" i="4"/>
  <c r="AL272" i="4"/>
  <c r="AI272" i="4"/>
  <c r="AF272" i="4"/>
  <c r="AG272" i="4" s="1"/>
  <c r="W272" i="4"/>
  <c r="Q272" i="4"/>
  <c r="O272" i="4" s="1"/>
  <c r="P272" i="4"/>
  <c r="N272" i="4" s="1"/>
  <c r="AS271" i="4"/>
  <c r="AR271" i="4"/>
  <c r="AM271" i="4"/>
  <c r="AL271" i="4"/>
  <c r="AJ271" i="4"/>
  <c r="AJ272" i="4" s="1"/>
  <c r="AG271" i="4"/>
  <c r="Z271" i="4"/>
  <c r="X271" i="4"/>
  <c r="AA271" i="4" s="1"/>
  <c r="Q271" i="4"/>
  <c r="P271" i="4" s="1"/>
  <c r="N271" i="4" s="1"/>
  <c r="O271" i="4"/>
  <c r="AS270" i="4"/>
  <c r="AL270" i="4"/>
  <c r="AK270" i="4"/>
  <c r="AJ270" i="4"/>
  <c r="AG270" i="4"/>
  <c r="AA270" i="4"/>
  <c r="Z270" i="4"/>
  <c r="Y270" i="4"/>
  <c r="AB270" i="4" s="1"/>
  <c r="W270" i="4"/>
  <c r="X270" i="4" s="1"/>
  <c r="P270" i="4"/>
  <c r="O270" i="4"/>
  <c r="AS269" i="4"/>
  <c r="AR269" i="4"/>
  <c r="AM269" i="4"/>
  <c r="AL269" i="4"/>
  <c r="AI269" i="4"/>
  <c r="AG269" i="4"/>
  <c r="AF269" i="4"/>
  <c r="AA269" i="4"/>
  <c r="Z269" i="4"/>
  <c r="X269" i="4"/>
  <c r="W269" i="4"/>
  <c r="AS268" i="4"/>
  <c r="AR268" i="4"/>
  <c r="AM268" i="4"/>
  <c r="AL268" i="4"/>
  <c r="AJ268" i="4"/>
  <c r="AJ269" i="4" s="1"/>
  <c r="AG268" i="4"/>
  <c r="Z268" i="4"/>
  <c r="X268" i="4"/>
  <c r="AA268" i="4" s="1"/>
  <c r="Q268" i="4"/>
  <c r="O268" i="4" s="1"/>
  <c r="P268" i="4"/>
  <c r="N268" i="4" s="1"/>
  <c r="AS267" i="4"/>
  <c r="AL267" i="4"/>
  <c r="AK267" i="4"/>
  <c r="AJ267" i="4"/>
  <c r="AJ262" i="4" s="1"/>
  <c r="AG267" i="4"/>
  <c r="Z267" i="4"/>
  <c r="Y267" i="4"/>
  <c r="X267" i="4"/>
  <c r="AA267" i="4" s="1"/>
  <c r="P267" i="4"/>
  <c r="O267" i="4"/>
  <c r="N267" i="4"/>
  <c r="AS266" i="4"/>
  <c r="AL266" i="4"/>
  <c r="AG266" i="4"/>
  <c r="AF266" i="4"/>
  <c r="AR266" i="4" s="1"/>
  <c r="AD266" i="4"/>
  <c r="AC266" i="4"/>
  <c r="Q266" i="4"/>
  <c r="P266" i="4" s="1"/>
  <c r="N266" i="4" s="1"/>
  <c r="O266" i="4"/>
  <c r="I266" i="4"/>
  <c r="AS265" i="4"/>
  <c r="AR265" i="4"/>
  <c r="AM265" i="4"/>
  <c r="AL265" i="4"/>
  <c r="AI265" i="4"/>
  <c r="AG265" i="4"/>
  <c r="AD265" i="4"/>
  <c r="Z265" i="4"/>
  <c r="X265" i="4"/>
  <c r="W265" i="4"/>
  <c r="W266" i="4" s="1"/>
  <c r="X266" i="4" s="1"/>
  <c r="AA266" i="4" s="1"/>
  <c r="Q265" i="4"/>
  <c r="O265" i="4" s="1"/>
  <c r="P265" i="4"/>
  <c r="N265" i="4" s="1"/>
  <c r="J265" i="4"/>
  <c r="E265" i="4"/>
  <c r="AS264" i="4"/>
  <c r="AL264" i="4"/>
  <c r="AK264" i="4"/>
  <c r="AJ264" i="4"/>
  <c r="AG264" i="4"/>
  <c r="AD264" i="4"/>
  <c r="AD262" i="4" s="1"/>
  <c r="AB264" i="4"/>
  <c r="AA264" i="4"/>
  <c r="AA262" i="4" s="1"/>
  <c r="Z264" i="4"/>
  <c r="Y264" i="4"/>
  <c r="X264" i="4"/>
  <c r="X262" i="4" s="1"/>
  <c r="P264" i="4"/>
  <c r="O264" i="4"/>
  <c r="N264" i="4"/>
  <c r="J264" i="4"/>
  <c r="F264" i="4"/>
  <c r="F262" i="4" s="1"/>
  <c r="BM263" i="4"/>
  <c r="BL263" i="4"/>
  <c r="BK263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AT263" i="4"/>
  <c r="AO263" i="4"/>
  <c r="AN263" i="4"/>
  <c r="AF263" i="4"/>
  <c r="AD263" i="4"/>
  <c r="AC263" i="4"/>
  <c r="AL263" i="4" s="1"/>
  <c r="Z263" i="4"/>
  <c r="W263" i="4"/>
  <c r="U263" i="4"/>
  <c r="T263" i="4"/>
  <c r="I263" i="4"/>
  <c r="BM262" i="4"/>
  <c r="BL262" i="4"/>
  <c r="BK26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AT262" i="4"/>
  <c r="AR262" i="4"/>
  <c r="AO262" i="4"/>
  <c r="AN262" i="4"/>
  <c r="AM262" i="4"/>
  <c r="AL262" i="4"/>
  <c r="AI262" i="4"/>
  <c r="AH262" i="4"/>
  <c r="AF262" i="4"/>
  <c r="AE262" i="4"/>
  <c r="AC262" i="4"/>
  <c r="W262" i="4"/>
  <c r="V262" i="4"/>
  <c r="U262" i="4"/>
  <c r="T262" i="4"/>
  <c r="S262" i="4"/>
  <c r="Q262" i="4"/>
  <c r="J262" i="4"/>
  <c r="I262" i="4"/>
  <c r="H262" i="4"/>
  <c r="E262" i="4"/>
  <c r="AM261" i="4"/>
  <c r="AL261" i="4"/>
  <c r="AI261" i="4"/>
  <c r="AF261" i="4"/>
  <c r="Z261" i="4"/>
  <c r="X261" i="4"/>
  <c r="AA261" i="4" s="1"/>
  <c r="W261" i="4"/>
  <c r="AR260" i="4"/>
  <c r="AS260" i="4" s="1"/>
  <c r="AM260" i="4"/>
  <c r="AL260" i="4"/>
  <c r="AJ260" i="4"/>
  <c r="AJ261" i="4" s="1"/>
  <c r="AG260" i="4"/>
  <c r="AA260" i="4"/>
  <c r="Z260" i="4"/>
  <c r="X260" i="4"/>
  <c r="Q260" i="4"/>
  <c r="P260" i="4"/>
  <c r="N260" i="4" s="1"/>
  <c r="AS259" i="4"/>
  <c r="AL259" i="4"/>
  <c r="AK259" i="4"/>
  <c r="AJ259" i="4"/>
  <c r="AG259" i="4"/>
  <c r="AB259" i="4"/>
  <c r="Z259" i="4"/>
  <c r="Y259" i="4"/>
  <c r="X259" i="4"/>
  <c r="AA259" i="4" s="1"/>
  <c r="P259" i="4"/>
  <c r="O259" i="4"/>
  <c r="N259" i="4"/>
  <c r="AR258" i="4"/>
  <c r="AS258" i="4" s="1"/>
  <c r="AL258" i="4"/>
  <c r="AI258" i="4"/>
  <c r="AF258" i="4"/>
  <c r="AA258" i="4"/>
  <c r="Z258" i="4"/>
  <c r="W258" i="4"/>
  <c r="X258" i="4" s="1"/>
  <c r="Q258" i="4"/>
  <c r="AS257" i="4"/>
  <c r="AR257" i="4"/>
  <c r="AM257" i="4"/>
  <c r="AL257" i="4"/>
  <c r="AJ257" i="4"/>
  <c r="AJ258" i="4" s="1"/>
  <c r="AG257" i="4"/>
  <c r="Z257" i="4"/>
  <c r="X257" i="4"/>
  <c r="AA257" i="4" s="1"/>
  <c r="Q257" i="4"/>
  <c r="AS256" i="4"/>
  <c r="AL256" i="4"/>
  <c r="AK256" i="4"/>
  <c r="AJ256" i="4"/>
  <c r="AG256" i="4"/>
  <c r="AA256" i="4"/>
  <c r="Z256" i="4"/>
  <c r="Y256" i="4"/>
  <c r="AB256" i="4" s="1"/>
  <c r="X256" i="4"/>
  <c r="P256" i="4"/>
  <c r="N256" i="4" s="1"/>
  <c r="O256" i="4"/>
  <c r="AM255" i="4"/>
  <c r="AL255" i="4"/>
  <c r="AI255" i="4"/>
  <c r="AG255" i="4"/>
  <c r="AF255" i="4"/>
  <c r="AR255" i="4" s="1"/>
  <c r="AS255" i="4" s="1"/>
  <c r="Z255" i="4"/>
  <c r="W255" i="4"/>
  <c r="X255" i="4" s="1"/>
  <c r="AA255" i="4" s="1"/>
  <c r="Q255" i="4"/>
  <c r="P255" i="4" s="1"/>
  <c r="N255" i="4" s="1"/>
  <c r="AR254" i="4"/>
  <c r="AS254" i="4" s="1"/>
  <c r="AM254" i="4"/>
  <c r="AL254" i="4"/>
  <c r="AJ254" i="4"/>
  <c r="AJ255" i="4" s="1"/>
  <c r="AG254" i="4"/>
  <c r="AA254" i="4"/>
  <c r="Z254" i="4"/>
  <c r="X254" i="4"/>
  <c r="Q254" i="4"/>
  <c r="O254" i="4" s="1"/>
  <c r="P254" i="4"/>
  <c r="N254" i="4" s="1"/>
  <c r="AS253" i="4"/>
  <c r="AL253" i="4"/>
  <c r="AK253" i="4"/>
  <c r="AK245" i="4" s="1"/>
  <c r="AJ253" i="4"/>
  <c r="AG253" i="4"/>
  <c r="AB253" i="4"/>
  <c r="Z253" i="4"/>
  <c r="Y253" i="4"/>
  <c r="X253" i="4"/>
  <c r="AA253" i="4" s="1"/>
  <c r="P253" i="4"/>
  <c r="N253" i="4" s="1"/>
  <c r="O253" i="4"/>
  <c r="AS252" i="4"/>
  <c r="AL252" i="4"/>
  <c r="AI252" i="4"/>
  <c r="AG252" i="4"/>
  <c r="AF252" i="4"/>
  <c r="AR252" i="4" s="1"/>
  <c r="W252" i="4"/>
  <c r="Q252" i="4"/>
  <c r="P252" i="4"/>
  <c r="N252" i="4" s="1"/>
  <c r="O252" i="4"/>
  <c r="AS251" i="4"/>
  <c r="AR251" i="4"/>
  <c r="AM251" i="4"/>
  <c r="AL251" i="4"/>
  <c r="AJ251" i="4"/>
  <c r="AJ252" i="4" s="1"/>
  <c r="AG251" i="4"/>
  <c r="Z251" i="4"/>
  <c r="X251" i="4"/>
  <c r="AA251" i="4" s="1"/>
  <c r="Q251" i="4"/>
  <c r="P251" i="4"/>
  <c r="N251" i="4" s="1"/>
  <c r="O251" i="4"/>
  <c r="AS250" i="4"/>
  <c r="AL250" i="4"/>
  <c r="AK250" i="4"/>
  <c r="AJ250" i="4"/>
  <c r="AG250" i="4"/>
  <c r="AA250" i="4"/>
  <c r="Y250" i="4"/>
  <c r="AB250" i="4" s="1"/>
  <c r="X250" i="4"/>
  <c r="W250" i="4"/>
  <c r="Z250" i="4" s="1"/>
  <c r="P250" i="4"/>
  <c r="N250" i="4" s="1"/>
  <c r="N245" i="4" s="1"/>
  <c r="O250" i="4"/>
  <c r="AM249" i="4"/>
  <c r="AL249" i="4"/>
  <c r="AI249" i="4"/>
  <c r="AF249" i="4"/>
  <c r="AG249" i="4" s="1"/>
  <c r="AC249" i="4"/>
  <c r="W249" i="4"/>
  <c r="J249" i="4"/>
  <c r="I249" i="4"/>
  <c r="AR248" i="4"/>
  <c r="AS248" i="4" s="1"/>
  <c r="AM248" i="4"/>
  <c r="AM246" i="4" s="1"/>
  <c r="AL248" i="4"/>
  <c r="AJ248" i="4"/>
  <c r="AI248" i="4"/>
  <c r="AG248" i="4"/>
  <c r="AD248" i="4"/>
  <c r="AD249" i="4" s="1"/>
  <c r="Z248" i="4"/>
  <c r="X248" i="4"/>
  <c r="W248" i="4"/>
  <c r="Q248" i="4"/>
  <c r="J248" i="4"/>
  <c r="E248" i="4"/>
  <c r="E249" i="4" s="1"/>
  <c r="AS247" i="4"/>
  <c r="AL247" i="4"/>
  <c r="AK247" i="4"/>
  <c r="AJ247" i="4"/>
  <c r="AG247" i="4"/>
  <c r="AG245" i="4" s="1"/>
  <c r="AD247" i="4"/>
  <c r="AA247" i="4"/>
  <c r="AA245" i="4" s="1"/>
  <c r="Z247" i="4"/>
  <c r="Y247" i="4"/>
  <c r="X247" i="4"/>
  <c r="P247" i="4"/>
  <c r="N247" i="4" s="1"/>
  <c r="O247" i="4"/>
  <c r="J247" i="4"/>
  <c r="F247" i="4"/>
  <c r="F245" i="4" s="1"/>
  <c r="BM246" i="4"/>
  <c r="BL246" i="4"/>
  <c r="BK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R246" i="4"/>
  <c r="AO246" i="4"/>
  <c r="AN246" i="4"/>
  <c r="AL246" i="4"/>
  <c r="AI246" i="4"/>
  <c r="AF246" i="4"/>
  <c r="AC246" i="4"/>
  <c r="Z246" i="4"/>
  <c r="W246" i="4"/>
  <c r="U246" i="4"/>
  <c r="T246" i="4"/>
  <c r="Q246" i="4"/>
  <c r="J246" i="4"/>
  <c r="I246" i="4"/>
  <c r="BM245" i="4"/>
  <c r="BL245" i="4"/>
  <c r="BK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R245" i="4"/>
  <c r="AO245" i="4"/>
  <c r="AN245" i="4"/>
  <c r="AM245" i="4"/>
  <c r="AI245" i="4"/>
  <c r="AH245" i="4"/>
  <c r="AF245" i="4"/>
  <c r="AE245" i="4"/>
  <c r="AD245" i="4"/>
  <c r="AC245" i="4"/>
  <c r="AL245" i="4" s="1"/>
  <c r="Z245" i="4"/>
  <c r="X245" i="4"/>
  <c r="W245" i="4"/>
  <c r="V245" i="4"/>
  <c r="U245" i="4"/>
  <c r="T245" i="4"/>
  <c r="S245" i="4"/>
  <c r="Q245" i="4"/>
  <c r="O245" i="4"/>
  <c r="J245" i="4"/>
  <c r="I245" i="4"/>
  <c r="H245" i="4"/>
  <c r="E245" i="4"/>
  <c r="AR244" i="4"/>
  <c r="AS244" i="4" s="1"/>
  <c r="AN244" i="4"/>
  <c r="AL244" i="4"/>
  <c r="AF244" i="4"/>
  <c r="AG244" i="4" s="1"/>
  <c r="Z244" i="4"/>
  <c r="X244" i="4"/>
  <c r="AA244" i="4" s="1"/>
  <c r="W244" i="4"/>
  <c r="Q244" i="4"/>
  <c r="AR243" i="4"/>
  <c r="AS243" i="4" s="1"/>
  <c r="AN243" i="4"/>
  <c r="AL243" i="4"/>
  <c r="AJ243" i="4"/>
  <c r="AJ244" i="4" s="1"/>
  <c r="AI243" i="4"/>
  <c r="AI244" i="4" s="1"/>
  <c r="AG243" i="4"/>
  <c r="Z243" i="4"/>
  <c r="X243" i="4"/>
  <c r="AA243" i="4" s="1"/>
  <c r="Q243" i="4"/>
  <c r="P243" i="4" s="1"/>
  <c r="N243" i="4" s="1"/>
  <c r="O243" i="4"/>
  <c r="AS242" i="4"/>
  <c r="AL242" i="4"/>
  <c r="AK242" i="4"/>
  <c r="AI242" i="4"/>
  <c r="AG242" i="4"/>
  <c r="AB242" i="4"/>
  <c r="Z242" i="4"/>
  <c r="X242" i="4"/>
  <c r="AA242" i="4" s="1"/>
  <c r="P242" i="4"/>
  <c r="O242" i="4"/>
  <c r="N242" i="4"/>
  <c r="AR241" i="4"/>
  <c r="AS241" i="4" s="1"/>
  <c r="AF241" i="4"/>
  <c r="AM241" i="4" s="1"/>
  <c r="AC241" i="4"/>
  <c r="AL241" i="4" s="1"/>
  <c r="Z241" i="4"/>
  <c r="X241" i="4"/>
  <c r="AA241" i="4" s="1"/>
  <c r="W241" i="4"/>
  <c r="Q241" i="4"/>
  <c r="O241" i="4" s="1"/>
  <c r="P241" i="4"/>
  <c r="N241" i="4" s="1"/>
  <c r="AR240" i="4"/>
  <c r="AS240" i="4" s="1"/>
  <c r="AM240" i="4"/>
  <c r="AM235" i="4" s="1"/>
  <c r="AL240" i="4"/>
  <c r="AI240" i="4"/>
  <c r="AG240" i="4"/>
  <c r="AG235" i="4" s="1"/>
  <c r="AD240" i="4"/>
  <c r="AD241" i="4" s="1"/>
  <c r="Z240" i="4"/>
  <c r="X240" i="4"/>
  <c r="AA240" i="4" s="1"/>
  <c r="Q240" i="4"/>
  <c r="P240" i="4"/>
  <c r="N240" i="4" s="1"/>
  <c r="O240" i="4"/>
  <c r="AS239" i="4"/>
  <c r="AS234" i="4" s="1"/>
  <c r="AL239" i="4"/>
  <c r="AK239" i="4"/>
  <c r="AJ239" i="4"/>
  <c r="AI239" i="4"/>
  <c r="AG239" i="4"/>
  <c r="AB239" i="4"/>
  <c r="AA239" i="4"/>
  <c r="Z239" i="4"/>
  <c r="Z234" i="4" s="1"/>
  <c r="X239" i="4"/>
  <c r="P239" i="4"/>
  <c r="N239" i="4" s="1"/>
  <c r="O239" i="4"/>
  <c r="O234" i="4" s="1"/>
  <c r="AR238" i="4"/>
  <c r="AS238" i="4" s="1"/>
  <c r="AM238" i="4"/>
  <c r="AG238" i="4"/>
  <c r="AF238" i="4"/>
  <c r="AD238" i="4"/>
  <c r="AC238" i="4"/>
  <c r="AL238" i="4" s="1"/>
  <c r="Q238" i="4"/>
  <c r="P238" i="4" s="1"/>
  <c r="N238" i="4" s="1"/>
  <c r="I238" i="4"/>
  <c r="AS237" i="4"/>
  <c r="AS235" i="4" s="1"/>
  <c r="AR237" i="4"/>
  <c r="AM237" i="4"/>
  <c r="AL237" i="4"/>
  <c r="AI237" i="4"/>
  <c r="AG237" i="4"/>
  <c r="AD237" i="4"/>
  <c r="X237" i="4"/>
  <c r="W237" i="4"/>
  <c r="Q237" i="4"/>
  <c r="O237" i="4" s="1"/>
  <c r="O235" i="4" s="1"/>
  <c r="P237" i="4"/>
  <c r="N237" i="4" s="1"/>
  <c r="J237" i="4"/>
  <c r="J238" i="4" s="1"/>
  <c r="E237" i="4"/>
  <c r="AS236" i="4"/>
  <c r="AL236" i="4"/>
  <c r="AK236" i="4"/>
  <c r="AK234" i="4" s="1"/>
  <c r="AI236" i="4"/>
  <c r="AJ236" i="4" s="1"/>
  <c r="AG236" i="4"/>
  <c r="AG234" i="4" s="1"/>
  <c r="AD236" i="4"/>
  <c r="Z236" i="4"/>
  <c r="Y236" i="4"/>
  <c r="W236" i="4"/>
  <c r="X236" i="4" s="1"/>
  <c r="P236" i="4"/>
  <c r="O236" i="4"/>
  <c r="J236" i="4"/>
  <c r="J234" i="4" s="1"/>
  <c r="F236" i="4"/>
  <c r="BM235" i="4"/>
  <c r="BL235" i="4"/>
  <c r="BK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O235" i="4"/>
  <c r="AN235" i="4"/>
  <c r="AF235" i="4"/>
  <c r="AC235" i="4"/>
  <c r="AL235" i="4" s="1"/>
  <c r="U235" i="4"/>
  <c r="T235" i="4"/>
  <c r="N235" i="4"/>
  <c r="J235" i="4"/>
  <c r="I235" i="4"/>
  <c r="E235" i="4"/>
  <c r="BM234" i="4"/>
  <c r="BL234" i="4"/>
  <c r="BK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R234" i="4"/>
  <c r="AO234" i="4"/>
  <c r="AN234" i="4"/>
  <c r="AM234" i="4"/>
  <c r="AL234" i="4"/>
  <c r="AH234" i="4"/>
  <c r="AF234" i="4"/>
  <c r="AE234" i="4"/>
  <c r="AD234" i="4"/>
  <c r="AC234" i="4"/>
  <c r="W234" i="4"/>
  <c r="V234" i="4"/>
  <c r="U234" i="4"/>
  <c r="T234" i="4"/>
  <c r="S234" i="4"/>
  <c r="I234" i="4"/>
  <c r="H234" i="4"/>
  <c r="F234" i="4"/>
  <c r="E234" i="4"/>
  <c r="AJ233" i="4"/>
  <c r="AI233" i="4"/>
  <c r="AF233" i="4"/>
  <c r="AD233" i="4"/>
  <c r="AC233" i="4"/>
  <c r="AL233" i="4" s="1"/>
  <c r="Q233" i="4"/>
  <c r="O233" i="4" s="1"/>
  <c r="P233" i="4"/>
  <c r="N233" i="4" s="1"/>
  <c r="AR232" i="4"/>
  <c r="AS232" i="4" s="1"/>
  <c r="AM232" i="4"/>
  <c r="AL232" i="4"/>
  <c r="AJ232" i="4"/>
  <c r="AG232" i="4"/>
  <c r="AG224" i="4" s="1"/>
  <c r="AD232" i="4"/>
  <c r="W232" i="4"/>
  <c r="Q232" i="4"/>
  <c r="P232" i="4"/>
  <c r="N232" i="4" s="1"/>
  <c r="O232" i="4"/>
  <c r="AS231" i="4"/>
  <c r="AL231" i="4"/>
  <c r="AK231" i="4"/>
  <c r="AJ231" i="4"/>
  <c r="AG231" i="4"/>
  <c r="AB231" i="4"/>
  <c r="AA231" i="4"/>
  <c r="Z231" i="4"/>
  <c r="Y231" i="4"/>
  <c r="W231" i="4"/>
  <c r="X231" i="4" s="1"/>
  <c r="P231" i="4"/>
  <c r="O231" i="4"/>
  <c r="N231" i="4"/>
  <c r="AS230" i="4"/>
  <c r="AR230" i="4"/>
  <c r="AM230" i="4"/>
  <c r="AJ230" i="4"/>
  <c r="AI230" i="4"/>
  <c r="AF230" i="4"/>
  <c r="AG230" i="4" s="1"/>
  <c r="AC230" i="4"/>
  <c r="AL230" i="4" s="1"/>
  <c r="W230" i="4"/>
  <c r="AS229" i="4"/>
  <c r="AR229" i="4"/>
  <c r="AM229" i="4"/>
  <c r="AL229" i="4"/>
  <c r="AJ229" i="4"/>
  <c r="AG229" i="4"/>
  <c r="AD229" i="4"/>
  <c r="AD230" i="4" s="1"/>
  <c r="AA229" i="4"/>
  <c r="Z229" i="4"/>
  <c r="W229" i="4"/>
  <c r="X229" i="4" s="1"/>
  <c r="Q229" i="4"/>
  <c r="AS228" i="4"/>
  <c r="AL228" i="4"/>
  <c r="AK228" i="4"/>
  <c r="AJ228" i="4"/>
  <c r="AG228" i="4"/>
  <c r="AA228" i="4"/>
  <c r="Z228" i="4"/>
  <c r="Y228" i="4"/>
  <c r="AB228" i="4" s="1"/>
  <c r="X228" i="4"/>
  <c r="W228" i="4"/>
  <c r="P228" i="4"/>
  <c r="N228" i="4" s="1"/>
  <c r="N223" i="4" s="1"/>
  <c r="O228" i="4"/>
  <c r="AR227" i="4"/>
  <c r="AS227" i="4" s="1"/>
  <c r="AM227" i="4"/>
  <c r="AL227" i="4"/>
  <c r="AI227" i="4"/>
  <c r="AG227" i="4"/>
  <c r="AF227" i="4"/>
  <c r="AD227" i="4"/>
  <c r="AC227" i="4"/>
  <c r="Z227" i="4"/>
  <c r="W227" i="4"/>
  <c r="X227" i="4" s="1"/>
  <c r="AA227" i="4" s="1"/>
  <c r="AS226" i="4"/>
  <c r="AS224" i="4" s="1"/>
  <c r="AR226" i="4"/>
  <c r="AM226" i="4"/>
  <c r="AL226" i="4"/>
  <c r="AJ226" i="4"/>
  <c r="AJ227" i="4" s="1"/>
  <c r="AG226" i="4"/>
  <c r="AD226" i="4"/>
  <c r="Z226" i="4"/>
  <c r="W226" i="4"/>
  <c r="Q226" i="4"/>
  <c r="P226" i="4"/>
  <c r="N226" i="4" s="1"/>
  <c r="O226" i="4"/>
  <c r="J226" i="4"/>
  <c r="J227" i="4" s="1"/>
  <c r="I226" i="4"/>
  <c r="I224" i="4" s="1"/>
  <c r="AS225" i="4"/>
  <c r="AS223" i="4" s="1"/>
  <c r="AL225" i="4"/>
  <c r="AK225" i="4"/>
  <c r="AK223" i="4" s="1"/>
  <c r="AJ225" i="4"/>
  <c r="AG225" i="4"/>
  <c r="AG223" i="4" s="1"/>
  <c r="AD225" i="4"/>
  <c r="AD223" i="4" s="1"/>
  <c r="Z225" i="4"/>
  <c r="Z223" i="4" s="1"/>
  <c r="Y225" i="4"/>
  <c r="X225" i="4"/>
  <c r="W225" i="4"/>
  <c r="P225" i="4"/>
  <c r="N225" i="4" s="1"/>
  <c r="O225" i="4"/>
  <c r="O223" i="4" s="1"/>
  <c r="J225" i="4"/>
  <c r="E225" i="4"/>
  <c r="BM224" i="4"/>
  <c r="BL224" i="4"/>
  <c r="BK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R224" i="4"/>
  <c r="AO224" i="4"/>
  <c r="AN224" i="4"/>
  <c r="AL224" i="4"/>
  <c r="AJ224" i="4"/>
  <c r="AI224" i="4"/>
  <c r="AF224" i="4"/>
  <c r="AC224" i="4"/>
  <c r="U224" i="4"/>
  <c r="T224" i="4"/>
  <c r="J224" i="4"/>
  <c r="BM223" i="4"/>
  <c r="BL223" i="4"/>
  <c r="BK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R223" i="4"/>
  <c r="AO223" i="4"/>
  <c r="AN223" i="4"/>
  <c r="AM223" i="4"/>
  <c r="AL223" i="4"/>
  <c r="AJ223" i="4"/>
  <c r="AI223" i="4"/>
  <c r="AH223" i="4"/>
  <c r="AF223" i="4"/>
  <c r="AE223" i="4"/>
  <c r="AC223" i="4"/>
  <c r="W223" i="4"/>
  <c r="V223" i="4"/>
  <c r="U223" i="4"/>
  <c r="T223" i="4"/>
  <c r="S223" i="4"/>
  <c r="Q223" i="4"/>
  <c r="J223" i="4"/>
  <c r="I223" i="4"/>
  <c r="H223" i="4"/>
  <c r="AS222" i="4"/>
  <c r="AN222" i="4"/>
  <c r="AL222" i="4"/>
  <c r="AG222" i="4"/>
  <c r="AF222" i="4"/>
  <c r="AR222" i="4" s="1"/>
  <c r="X222" i="4"/>
  <c r="AA222" i="4" s="1"/>
  <c r="W222" i="4"/>
  <c r="Z222" i="4" s="1"/>
  <c r="AS221" i="4"/>
  <c r="AR221" i="4"/>
  <c r="AN221" i="4"/>
  <c r="AL221" i="4"/>
  <c r="AI221" i="4"/>
  <c r="AG221" i="4"/>
  <c r="AA221" i="4"/>
  <c r="Z221" i="4"/>
  <c r="X221" i="4"/>
  <c r="Q221" i="4"/>
  <c r="P221" i="4"/>
  <c r="N221" i="4" s="1"/>
  <c r="AS220" i="4"/>
  <c r="AL220" i="4"/>
  <c r="AK220" i="4"/>
  <c r="AI220" i="4"/>
  <c r="AJ220" i="4" s="1"/>
  <c r="AG220" i="4"/>
  <c r="AB220" i="4"/>
  <c r="AA220" i="4"/>
  <c r="Z220" i="4"/>
  <c r="X220" i="4"/>
  <c r="P220" i="4"/>
  <c r="O220" i="4"/>
  <c r="N220" i="4"/>
  <c r="AL219" i="4"/>
  <c r="AJ219" i="4"/>
  <c r="AI219" i="4"/>
  <c r="AF219" i="4"/>
  <c r="X219" i="4"/>
  <c r="AA219" i="4" s="1"/>
  <c r="W219" i="4"/>
  <c r="Z219" i="4" s="1"/>
  <c r="AS218" i="4"/>
  <c r="AR218" i="4"/>
  <c r="AN218" i="4"/>
  <c r="AL218" i="4"/>
  <c r="AJ218" i="4"/>
  <c r="AI218" i="4"/>
  <c r="AG218" i="4"/>
  <c r="AA218" i="4"/>
  <c r="Z218" i="4"/>
  <c r="X218" i="4"/>
  <c r="Q218" i="4"/>
  <c r="O218" i="4" s="1"/>
  <c r="P218" i="4"/>
  <c r="N218" i="4" s="1"/>
  <c r="AS217" i="4"/>
  <c r="AL217" i="4"/>
  <c r="AK217" i="4"/>
  <c r="AK203" i="4" s="1"/>
  <c r="AI217" i="4"/>
  <c r="AJ217" i="4" s="1"/>
  <c r="AG217" i="4"/>
  <c r="AB217" i="4"/>
  <c r="Z217" i="4"/>
  <c r="X217" i="4"/>
  <c r="AA217" i="4" s="1"/>
  <c r="P217" i="4"/>
  <c r="N217" i="4" s="1"/>
  <c r="O217" i="4"/>
  <c r="AJ216" i="4"/>
  <c r="AI216" i="4"/>
  <c r="AF216" i="4"/>
  <c r="AD216" i="4"/>
  <c r="AC216" i="4"/>
  <c r="AL216" i="4" s="1"/>
  <c r="AS215" i="4"/>
  <c r="AR215" i="4"/>
  <c r="AM215" i="4"/>
  <c r="AL215" i="4"/>
  <c r="AJ215" i="4"/>
  <c r="AG215" i="4"/>
  <c r="AD215" i="4"/>
  <c r="AA215" i="4"/>
  <c r="Z215" i="4"/>
  <c r="W215" i="4"/>
  <c r="X215" i="4" s="1"/>
  <c r="Q215" i="4"/>
  <c r="O215" i="4"/>
  <c r="AS214" i="4"/>
  <c r="AL214" i="4"/>
  <c r="AK214" i="4"/>
  <c r="AJ214" i="4"/>
  <c r="AG214" i="4"/>
  <c r="AA214" i="4"/>
  <c r="Z214" i="4"/>
  <c r="Z203" i="4" s="1"/>
  <c r="Y214" i="4"/>
  <c r="AB214" i="4" s="1"/>
  <c r="X214" i="4"/>
  <c r="W214" i="4"/>
  <c r="P214" i="4"/>
  <c r="N214" i="4" s="1"/>
  <c r="O214" i="4"/>
  <c r="AM213" i="4"/>
  <c r="AG213" i="4"/>
  <c r="AF213" i="4"/>
  <c r="AC213" i="4"/>
  <c r="AL213" i="4" s="1"/>
  <c r="Z213" i="4"/>
  <c r="W213" i="4"/>
  <c r="N213" i="4"/>
  <c r="J213" i="4"/>
  <c r="F213" i="4"/>
  <c r="AR212" i="4"/>
  <c r="AS212" i="4" s="1"/>
  <c r="AM212" i="4"/>
  <c r="AL212" i="4"/>
  <c r="AI212" i="4"/>
  <c r="AG212" i="4"/>
  <c r="AD212" i="4"/>
  <c r="AD213" i="4" s="1"/>
  <c r="Z212" i="4"/>
  <c r="X212" i="4"/>
  <c r="W212" i="4"/>
  <c r="Q212" i="4"/>
  <c r="Q213" i="4" s="1"/>
  <c r="P213" i="4" s="1"/>
  <c r="O212" i="4"/>
  <c r="J212" i="4"/>
  <c r="F212" i="4"/>
  <c r="AT211" i="4"/>
  <c r="AR211" i="4"/>
  <c r="AS211" i="4" s="1"/>
  <c r="AL211" i="4"/>
  <c r="AK211" i="4"/>
  <c r="AJ211" i="4"/>
  <c r="AG211" i="4"/>
  <c r="AB211" i="4"/>
  <c r="Y211" i="4"/>
  <c r="X211" i="4"/>
  <c r="AA211" i="4" s="1"/>
  <c r="W211" i="4"/>
  <c r="Z211" i="4" s="1"/>
  <c r="P211" i="4"/>
  <c r="O211" i="4"/>
  <c r="N211" i="4"/>
  <c r="F211" i="4"/>
  <c r="AR210" i="4"/>
  <c r="AS210" i="4" s="1"/>
  <c r="AJ210" i="4"/>
  <c r="AI210" i="4"/>
  <c r="AG210" i="4"/>
  <c r="AF210" i="4"/>
  <c r="AM210" i="4" s="1"/>
  <c r="AC210" i="4"/>
  <c r="AL210" i="4" s="1"/>
  <c r="Q210" i="4"/>
  <c r="O210" i="4" s="1"/>
  <c r="AS209" i="4"/>
  <c r="AM209" i="4"/>
  <c r="AM204" i="4" s="1"/>
  <c r="AL209" i="4"/>
  <c r="AJ209" i="4"/>
  <c r="AG209" i="4"/>
  <c r="AD209" i="4"/>
  <c r="AD210" i="4" s="1"/>
  <c r="W209" i="4"/>
  <c r="Q209" i="4"/>
  <c r="AT208" i="4"/>
  <c r="AS208" i="4"/>
  <c r="AL208" i="4"/>
  <c r="AK208" i="4"/>
  <c r="AJ208" i="4"/>
  <c r="AG208" i="4"/>
  <c r="AA208" i="4"/>
  <c r="Y208" i="4"/>
  <c r="AB208" i="4" s="1"/>
  <c r="X208" i="4"/>
  <c r="W208" i="4"/>
  <c r="Z208" i="4" s="1"/>
  <c r="P208" i="4"/>
  <c r="N208" i="4" s="1"/>
  <c r="O208" i="4"/>
  <c r="AS207" i="4"/>
  <c r="AR207" i="4"/>
  <c r="AM207" i="4"/>
  <c r="AJ207" i="4"/>
  <c r="AI207" i="4"/>
  <c r="AG207" i="4"/>
  <c r="AF207" i="4"/>
  <c r="AD207" i="4"/>
  <c r="AC207" i="4"/>
  <c r="Q207" i="4"/>
  <c r="P207" i="4" s="1"/>
  <c r="O207" i="4"/>
  <c r="N207" i="4"/>
  <c r="I207" i="4"/>
  <c r="AS206" i="4"/>
  <c r="AS204" i="4" s="1"/>
  <c r="AM206" i="4"/>
  <c r="AJ206" i="4"/>
  <c r="AG206" i="4"/>
  <c r="AG204" i="4" s="1"/>
  <c r="AD206" i="4"/>
  <c r="W206" i="4"/>
  <c r="W207" i="4" s="1"/>
  <c r="Q206" i="4"/>
  <c r="P206" i="4"/>
  <c r="N206" i="4" s="1"/>
  <c r="O206" i="4"/>
  <c r="J206" i="4"/>
  <c r="J207" i="4" s="1"/>
  <c r="I206" i="4"/>
  <c r="I204" i="4" s="1"/>
  <c r="AT205" i="4"/>
  <c r="AS205" i="4"/>
  <c r="AK205" i="4"/>
  <c r="AJ205" i="4"/>
  <c r="AG205" i="4"/>
  <c r="AG203" i="4" s="1"/>
  <c r="AJ203" i="4" s="1"/>
  <c r="AD205" i="4"/>
  <c r="Y205" i="4"/>
  <c r="Y203" i="4" s="1"/>
  <c r="X205" i="4"/>
  <c r="W205" i="4"/>
  <c r="Z205" i="4" s="1"/>
  <c r="P205" i="4"/>
  <c r="O205" i="4"/>
  <c r="O203" i="4" s="1"/>
  <c r="N205" i="4"/>
  <c r="J205" i="4"/>
  <c r="E205" i="4"/>
  <c r="F205" i="4" s="1"/>
  <c r="BM204" i="4"/>
  <c r="BL204" i="4"/>
  <c r="BK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R204" i="4"/>
  <c r="AO204" i="4"/>
  <c r="AN204" i="4"/>
  <c r="AF204" i="4"/>
  <c r="AI204" i="4" s="1"/>
  <c r="AC204" i="4"/>
  <c r="AL204" i="4" s="1"/>
  <c r="U204" i="4"/>
  <c r="T204" i="4"/>
  <c r="J204" i="4"/>
  <c r="BM203" i="4"/>
  <c r="BL203" i="4"/>
  <c r="BK203" i="4"/>
  <c r="BH203" i="4"/>
  <c r="BG203" i="4"/>
  <c r="BF203" i="4"/>
  <c r="BE203" i="4"/>
  <c r="BD203" i="4"/>
  <c r="BD135" i="4" s="1"/>
  <c r="BC203" i="4"/>
  <c r="BB203" i="4"/>
  <c r="BA203" i="4"/>
  <c r="AZ203" i="4"/>
  <c r="AY203" i="4"/>
  <c r="AX203" i="4"/>
  <c r="AW203" i="4"/>
  <c r="AV203" i="4"/>
  <c r="AV135" i="4" s="1"/>
  <c r="AU203" i="4"/>
  <c r="AT203" i="4"/>
  <c r="AR203" i="4"/>
  <c r="AO203" i="4"/>
  <c r="AN203" i="4"/>
  <c r="AM203" i="4"/>
  <c r="AL203" i="4"/>
  <c r="AH203" i="4"/>
  <c r="AF203" i="4"/>
  <c r="AI203" i="4" s="1"/>
  <c r="AE203" i="4"/>
  <c r="AD203" i="4"/>
  <c r="AC203" i="4"/>
  <c r="W203" i="4"/>
  <c r="V203" i="4"/>
  <c r="V135" i="4" s="1"/>
  <c r="U203" i="4"/>
  <c r="T203" i="4"/>
  <c r="S203" i="4"/>
  <c r="Q203" i="4"/>
  <c r="J203" i="4"/>
  <c r="I203" i="4"/>
  <c r="H203" i="4"/>
  <c r="E203" i="4"/>
  <c r="AR202" i="4"/>
  <c r="AS202" i="4" s="1"/>
  <c r="AN202" i="4"/>
  <c r="AL202" i="4"/>
  <c r="AI202" i="4"/>
  <c r="AF202" i="4"/>
  <c r="AG202" i="4" s="1"/>
  <c r="AA202" i="4"/>
  <c r="Z202" i="4"/>
  <c r="X202" i="4"/>
  <c r="W202" i="4"/>
  <c r="AR201" i="4"/>
  <c r="AS201" i="4" s="1"/>
  <c r="AN201" i="4"/>
  <c r="AN184" i="4" s="1"/>
  <c r="AL201" i="4"/>
  <c r="AI201" i="4"/>
  <c r="AJ201" i="4" s="1"/>
  <c r="AJ202" i="4" s="1"/>
  <c r="AG201" i="4"/>
  <c r="Z201" i="4"/>
  <c r="X201" i="4"/>
  <c r="AA201" i="4" s="1"/>
  <c r="Q201" i="4"/>
  <c r="P201" i="4" s="1"/>
  <c r="N201" i="4" s="1"/>
  <c r="AS200" i="4"/>
  <c r="AL200" i="4"/>
  <c r="AK200" i="4"/>
  <c r="AI200" i="4"/>
  <c r="AJ200" i="4" s="1"/>
  <c r="AG200" i="4"/>
  <c r="AB200" i="4"/>
  <c r="Z200" i="4"/>
  <c r="X200" i="4"/>
  <c r="AA200" i="4" s="1"/>
  <c r="P200" i="4"/>
  <c r="O200" i="4"/>
  <c r="N200" i="4"/>
  <c r="AI199" i="4"/>
  <c r="AF199" i="4"/>
  <c r="AD199" i="4"/>
  <c r="AC199" i="4"/>
  <c r="AL199" i="4" s="1"/>
  <c r="W199" i="4"/>
  <c r="Z199" i="4" s="1"/>
  <c r="Q199" i="4"/>
  <c r="P199" i="4" s="1"/>
  <c r="N199" i="4" s="1"/>
  <c r="AS198" i="4"/>
  <c r="AR198" i="4"/>
  <c r="AM198" i="4"/>
  <c r="AL198" i="4"/>
  <c r="AJ198" i="4"/>
  <c r="AJ199" i="4" s="1"/>
  <c r="AG198" i="4"/>
  <c r="AD198" i="4"/>
  <c r="AA198" i="4"/>
  <c r="Z198" i="4"/>
  <c r="W198" i="4"/>
  <c r="X198" i="4" s="1"/>
  <c r="Q198" i="4"/>
  <c r="P198" i="4"/>
  <c r="N198" i="4" s="1"/>
  <c r="O198" i="4"/>
  <c r="AS197" i="4"/>
  <c r="AL197" i="4"/>
  <c r="AK197" i="4"/>
  <c r="AJ197" i="4"/>
  <c r="AG197" i="4"/>
  <c r="Z197" i="4"/>
  <c r="Y197" i="4"/>
  <c r="AB197" i="4" s="1"/>
  <c r="X197" i="4"/>
  <c r="AA197" i="4" s="1"/>
  <c r="W197" i="4"/>
  <c r="P197" i="4"/>
  <c r="O197" i="4"/>
  <c r="N197" i="4"/>
  <c r="AS196" i="4"/>
  <c r="AM196" i="4"/>
  <c r="AL196" i="4"/>
  <c r="AI196" i="4"/>
  <c r="AF196" i="4"/>
  <c r="AR196" i="4" s="1"/>
  <c r="AD196" i="4"/>
  <c r="AC196" i="4"/>
  <c r="Z196" i="4"/>
  <c r="W196" i="4"/>
  <c r="X196" i="4" s="1"/>
  <c r="AA196" i="4" s="1"/>
  <c r="Q196" i="4"/>
  <c r="AS195" i="4"/>
  <c r="AR195" i="4"/>
  <c r="AM195" i="4"/>
  <c r="AL195" i="4"/>
  <c r="AJ195" i="4"/>
  <c r="AJ196" i="4" s="1"/>
  <c r="AG195" i="4"/>
  <c r="AD195" i="4"/>
  <c r="AA195" i="4"/>
  <c r="Z195" i="4"/>
  <c r="X195" i="4"/>
  <c r="W195" i="4"/>
  <c r="Q195" i="4"/>
  <c r="O195" i="4" s="1"/>
  <c r="AS194" i="4"/>
  <c r="AL194" i="4"/>
  <c r="AK194" i="4"/>
  <c r="AJ194" i="4"/>
  <c r="AG194" i="4"/>
  <c r="AB194" i="4"/>
  <c r="Z194" i="4"/>
  <c r="Y194" i="4"/>
  <c r="X194" i="4"/>
  <c r="AA194" i="4" s="1"/>
  <c r="W194" i="4"/>
  <c r="P194" i="4"/>
  <c r="O194" i="4"/>
  <c r="N194" i="4"/>
  <c r="AL193" i="4"/>
  <c r="AI193" i="4"/>
  <c r="AG193" i="4"/>
  <c r="AF193" i="4"/>
  <c r="AM193" i="4" s="1"/>
  <c r="AC193" i="4"/>
  <c r="Q193" i="4"/>
  <c r="J193" i="4"/>
  <c r="I193" i="4"/>
  <c r="F193" i="4"/>
  <c r="E193" i="4"/>
  <c r="AR192" i="4"/>
  <c r="AM192" i="4"/>
  <c r="AL192" i="4"/>
  <c r="AJ192" i="4"/>
  <c r="AJ193" i="4" s="1"/>
  <c r="AG192" i="4"/>
  <c r="AD192" i="4"/>
  <c r="AD193" i="4" s="1"/>
  <c r="W192" i="4"/>
  <c r="Q192" i="4"/>
  <c r="P192" i="4"/>
  <c r="O192" i="4"/>
  <c r="N192" i="4"/>
  <c r="J192" i="4"/>
  <c r="E192" i="4"/>
  <c r="F192" i="4" s="1"/>
  <c r="AT191" i="4"/>
  <c r="AT183" i="4" s="1"/>
  <c r="AR191" i="4"/>
  <c r="AS191" i="4" s="1"/>
  <c r="AS183" i="4" s="1"/>
  <c r="AL191" i="4"/>
  <c r="AK191" i="4"/>
  <c r="AJ191" i="4"/>
  <c r="AG191" i="4"/>
  <c r="AB191" i="4"/>
  <c r="Y191" i="4"/>
  <c r="W191" i="4"/>
  <c r="P191" i="4"/>
  <c r="O191" i="4"/>
  <c r="N191" i="4"/>
  <c r="F191" i="4"/>
  <c r="AR190" i="4"/>
  <c r="AS190" i="4" s="1"/>
  <c r="AL190" i="4"/>
  <c r="AI190" i="4"/>
  <c r="AG190" i="4"/>
  <c r="AF190" i="4"/>
  <c r="AM190" i="4" s="1"/>
  <c r="AC190" i="4"/>
  <c r="W190" i="4"/>
  <c r="Z190" i="4" s="1"/>
  <c r="Q190" i="4"/>
  <c r="O190" i="4" s="1"/>
  <c r="P190" i="4"/>
  <c r="N190" i="4" s="1"/>
  <c r="AS189" i="4"/>
  <c r="AM189" i="4"/>
  <c r="AL189" i="4"/>
  <c r="AJ189" i="4"/>
  <c r="AJ190" i="4" s="1"/>
  <c r="AG189" i="4"/>
  <c r="AD189" i="4"/>
  <c r="W189" i="4"/>
  <c r="Q189" i="4"/>
  <c r="P189" i="4"/>
  <c r="N189" i="4" s="1"/>
  <c r="O189" i="4"/>
  <c r="AT188" i="4"/>
  <c r="AS188" i="4"/>
  <c r="AL188" i="4"/>
  <c r="AK188" i="4"/>
  <c r="AJ188" i="4"/>
  <c r="AG188" i="4"/>
  <c r="AG183" i="4" s="1"/>
  <c r="AJ183" i="4" s="1"/>
  <c r="AB188" i="4"/>
  <c r="Y188" i="4"/>
  <c r="W188" i="4"/>
  <c r="P188" i="4"/>
  <c r="O188" i="4"/>
  <c r="N188" i="4"/>
  <c r="N183" i="4" s="1"/>
  <c r="AS187" i="4"/>
  <c r="AR187" i="4"/>
  <c r="AI187" i="4"/>
  <c r="AF187" i="4"/>
  <c r="AD187" i="4"/>
  <c r="AC187" i="4"/>
  <c r="W187" i="4"/>
  <c r="I187" i="4"/>
  <c r="E187" i="4"/>
  <c r="F187" i="4" s="1"/>
  <c r="AS186" i="4"/>
  <c r="AM186" i="4"/>
  <c r="AM184" i="4" s="1"/>
  <c r="AJ186" i="4"/>
  <c r="AJ187" i="4" s="1"/>
  <c r="AG186" i="4"/>
  <c r="AD186" i="4"/>
  <c r="Z186" i="4"/>
  <c r="X186" i="4"/>
  <c r="AA186" i="4" s="1"/>
  <c r="W186" i="4"/>
  <c r="Q186" i="4"/>
  <c r="O186" i="4" s="1"/>
  <c r="P186" i="4"/>
  <c r="J186" i="4"/>
  <c r="J187" i="4" s="1"/>
  <c r="E186" i="4"/>
  <c r="AT185" i="4"/>
  <c r="AS185" i="4"/>
  <c r="AK185" i="4"/>
  <c r="AK183" i="4" s="1"/>
  <c r="AJ185" i="4"/>
  <c r="AG185" i="4"/>
  <c r="AD185" i="4"/>
  <c r="AD183" i="4" s="1"/>
  <c r="Y185" i="4"/>
  <c r="X185" i="4"/>
  <c r="W185" i="4"/>
  <c r="Z185" i="4" s="1"/>
  <c r="P185" i="4"/>
  <c r="O185" i="4"/>
  <c r="N185" i="4"/>
  <c r="J185" i="4"/>
  <c r="J183" i="4" s="1"/>
  <c r="F185" i="4"/>
  <c r="BM184" i="4"/>
  <c r="BM136" i="4" s="1"/>
  <c r="BM137" i="4" s="1"/>
  <c r="BL184" i="4"/>
  <c r="BL136" i="4" s="1"/>
  <c r="BK184" i="4"/>
  <c r="BH184" i="4"/>
  <c r="BG184" i="4"/>
  <c r="BF184" i="4"/>
  <c r="BE184" i="4"/>
  <c r="BD184" i="4"/>
  <c r="BC184" i="4"/>
  <c r="BC136" i="4" s="1"/>
  <c r="BC137" i="4" s="1"/>
  <c r="BB184" i="4"/>
  <c r="BB136" i="4" s="1"/>
  <c r="BB137" i="4" s="1"/>
  <c r="BA184" i="4"/>
  <c r="AZ184" i="4"/>
  <c r="AY184" i="4"/>
  <c r="AX184" i="4"/>
  <c r="AW184" i="4"/>
  <c r="AV184" i="4"/>
  <c r="AU184" i="4"/>
  <c r="AU136" i="4" s="1"/>
  <c r="AU137" i="4" s="1"/>
  <c r="AT184" i="4"/>
  <c r="AT136" i="4" s="1"/>
  <c r="AO184" i="4"/>
  <c r="AI184" i="4"/>
  <c r="AG184" i="4"/>
  <c r="AF184" i="4"/>
  <c r="AC184" i="4"/>
  <c r="AL184" i="4" s="1"/>
  <c r="U184" i="4"/>
  <c r="T184" i="4"/>
  <c r="J184" i="4"/>
  <c r="I184" i="4"/>
  <c r="BM183" i="4"/>
  <c r="BL183" i="4"/>
  <c r="BK183" i="4"/>
  <c r="BH183" i="4"/>
  <c r="BG183" i="4"/>
  <c r="BF183" i="4"/>
  <c r="BE183" i="4"/>
  <c r="BE135" i="4" s="1"/>
  <c r="BD183" i="4"/>
  <c r="BC183" i="4"/>
  <c r="BB183" i="4"/>
  <c r="BA183" i="4"/>
  <c r="AZ183" i="4"/>
  <c r="AY183" i="4"/>
  <c r="AX183" i="4"/>
  <c r="AX135" i="4" s="1"/>
  <c r="AW183" i="4"/>
  <c r="AW135" i="4" s="1"/>
  <c r="AV183" i="4"/>
  <c r="AU183" i="4"/>
  <c r="AR183" i="4"/>
  <c r="AO183" i="4"/>
  <c r="AN183" i="4"/>
  <c r="AM183" i="4"/>
  <c r="AM135" i="4" s="1"/>
  <c r="AI183" i="4"/>
  <c r="AH183" i="4"/>
  <c r="AF183" i="4"/>
  <c r="AE183" i="4"/>
  <c r="AC183" i="4"/>
  <c r="AL183" i="4" s="1"/>
  <c r="V183" i="4"/>
  <c r="U183" i="4"/>
  <c r="T183" i="4"/>
  <c r="S183" i="4"/>
  <c r="Q183" i="4"/>
  <c r="P183" i="4"/>
  <c r="O183" i="4"/>
  <c r="I183" i="4"/>
  <c r="H183" i="4"/>
  <c r="F183" i="4"/>
  <c r="E183" i="4"/>
  <c r="AR182" i="4"/>
  <c r="AS182" i="4" s="1"/>
  <c r="AM182" i="4"/>
  <c r="AI182" i="4"/>
  <c r="AG182" i="4"/>
  <c r="AF182" i="4"/>
  <c r="AD182" i="4"/>
  <c r="AC182" i="4"/>
  <c r="AL182" i="4" s="1"/>
  <c r="W182" i="4"/>
  <c r="X182" i="4" s="1"/>
  <c r="AA182" i="4" s="1"/>
  <c r="Q182" i="4"/>
  <c r="AS181" i="4"/>
  <c r="AR181" i="4"/>
  <c r="AM181" i="4"/>
  <c r="AL181" i="4"/>
  <c r="AJ181" i="4"/>
  <c r="AJ182" i="4" s="1"/>
  <c r="AG181" i="4"/>
  <c r="AD181" i="4"/>
  <c r="AA181" i="4"/>
  <c r="AA176" i="4" s="1"/>
  <c r="Z181" i="4"/>
  <c r="W181" i="4"/>
  <c r="X181" i="4" s="1"/>
  <c r="Q181" i="4"/>
  <c r="O181" i="4" s="1"/>
  <c r="P181" i="4"/>
  <c r="N181" i="4"/>
  <c r="AS180" i="4"/>
  <c r="AS175" i="4" s="1"/>
  <c r="AL180" i="4"/>
  <c r="AK180" i="4"/>
  <c r="AJ180" i="4"/>
  <c r="AG180" i="4"/>
  <c r="Z180" i="4"/>
  <c r="Y180" i="4"/>
  <c r="AB180" i="4" s="1"/>
  <c r="X180" i="4"/>
  <c r="AA180" i="4" s="1"/>
  <c r="W180" i="4"/>
  <c r="P180" i="4"/>
  <c r="O180" i="4"/>
  <c r="N180" i="4"/>
  <c r="AR179" i="4"/>
  <c r="AS179" i="4" s="1"/>
  <c r="AM179" i="4"/>
  <c r="AL179" i="4"/>
  <c r="AI179" i="4"/>
  <c r="AF179" i="4"/>
  <c r="AG179" i="4" s="1"/>
  <c r="AD179" i="4"/>
  <c r="AC179" i="4"/>
  <c r="P179" i="4"/>
  <c r="N179" i="4"/>
  <c r="J179" i="4"/>
  <c r="I179" i="4"/>
  <c r="AR178" i="4"/>
  <c r="AM178" i="4"/>
  <c r="AL178" i="4"/>
  <c r="AJ178" i="4"/>
  <c r="AJ179" i="4" s="1"/>
  <c r="AG178" i="4"/>
  <c r="AG176" i="4" s="1"/>
  <c r="AD178" i="4"/>
  <c r="Z178" i="4"/>
  <c r="X178" i="4"/>
  <c r="AA178" i="4" s="1"/>
  <c r="W178" i="4"/>
  <c r="W179" i="4" s="1"/>
  <c r="X179" i="4" s="1"/>
  <c r="AA179" i="4" s="1"/>
  <c r="Q178" i="4"/>
  <c r="Q179" i="4" s="1"/>
  <c r="O179" i="4" s="1"/>
  <c r="P178" i="4"/>
  <c r="O178" i="4"/>
  <c r="I178" i="4"/>
  <c r="J178" i="4" s="1"/>
  <c r="J176" i="4" s="1"/>
  <c r="AS177" i="4"/>
  <c r="AL177" i="4"/>
  <c r="AK177" i="4"/>
  <c r="AK175" i="4" s="1"/>
  <c r="AJ177" i="4"/>
  <c r="AG177" i="4"/>
  <c r="AD177" i="4"/>
  <c r="Z177" i="4"/>
  <c r="Z175" i="4" s="1"/>
  <c r="Y177" i="4"/>
  <c r="AB177" i="4" s="1"/>
  <c r="X177" i="4"/>
  <c r="W177" i="4"/>
  <c r="P177" i="4"/>
  <c r="O177" i="4"/>
  <c r="O175" i="4" s="1"/>
  <c r="N177" i="4"/>
  <c r="N175" i="4" s="1"/>
  <c r="J177" i="4"/>
  <c r="F177" i="4"/>
  <c r="F175" i="4" s="1"/>
  <c r="E177" i="4"/>
  <c r="BM176" i="4"/>
  <c r="BL176" i="4"/>
  <c r="BK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O176" i="4"/>
  <c r="AN176" i="4"/>
  <c r="AM176" i="4"/>
  <c r="AL176" i="4"/>
  <c r="AJ176" i="4"/>
  <c r="AI176" i="4"/>
  <c r="AF176" i="4"/>
  <c r="AD176" i="4"/>
  <c r="AC176" i="4"/>
  <c r="Z176" i="4"/>
  <c r="X176" i="4"/>
  <c r="U176" i="4"/>
  <c r="T176" i="4"/>
  <c r="O176" i="4"/>
  <c r="BM175" i="4"/>
  <c r="BL175" i="4"/>
  <c r="BK175" i="4"/>
  <c r="BH175" i="4"/>
  <c r="BG175" i="4"/>
  <c r="BF175" i="4"/>
  <c r="BE175" i="4"/>
  <c r="BD175" i="4"/>
  <c r="BC175" i="4"/>
  <c r="BB175" i="4"/>
  <c r="BA175" i="4"/>
  <c r="AZ175" i="4"/>
  <c r="AZ135" i="4" s="1"/>
  <c r="AY175" i="4"/>
  <c r="AX175" i="4"/>
  <c r="AW175" i="4"/>
  <c r="AV175" i="4"/>
  <c r="AU175" i="4"/>
  <c r="AT175" i="4"/>
  <c r="AR175" i="4"/>
  <c r="AO175" i="4"/>
  <c r="AN175" i="4"/>
  <c r="AM175" i="4"/>
  <c r="AJ175" i="4"/>
  <c r="AI175" i="4"/>
  <c r="AH175" i="4"/>
  <c r="AG175" i="4"/>
  <c r="AF175" i="4"/>
  <c r="AE175" i="4"/>
  <c r="AD175" i="4"/>
  <c r="AC175" i="4"/>
  <c r="AL175" i="4" s="1"/>
  <c r="W175" i="4"/>
  <c r="V175" i="4"/>
  <c r="U175" i="4"/>
  <c r="T175" i="4"/>
  <c r="S175" i="4"/>
  <c r="Q175" i="4"/>
  <c r="P175" i="4"/>
  <c r="J175" i="4"/>
  <c r="I175" i="4"/>
  <c r="H175" i="4"/>
  <c r="AS174" i="4"/>
  <c r="AR174" i="4"/>
  <c r="AL174" i="4"/>
  <c r="AJ174" i="4"/>
  <c r="AG174" i="4"/>
  <c r="AF174" i="4"/>
  <c r="AN174" i="4" s="1"/>
  <c r="AB174" i="4"/>
  <c r="W174" i="4"/>
  <c r="P174" i="4"/>
  <c r="O174" i="4"/>
  <c r="N174" i="4"/>
  <c r="AS173" i="4"/>
  <c r="AN173" i="4"/>
  <c r="AL173" i="4"/>
  <c r="AJ173" i="4"/>
  <c r="AI173" i="4"/>
  <c r="AI174" i="4" s="1"/>
  <c r="AG173" i="4"/>
  <c r="AB173" i="4"/>
  <c r="AA173" i="4"/>
  <c r="Z173" i="4"/>
  <c r="X173" i="4"/>
  <c r="Q173" i="4"/>
  <c r="Q174" i="4" s="1"/>
  <c r="P173" i="4"/>
  <c r="N173" i="4" s="1"/>
  <c r="AS172" i="4"/>
  <c r="AL172" i="4"/>
  <c r="AK172" i="4"/>
  <c r="AI172" i="4"/>
  <c r="AJ172" i="4" s="1"/>
  <c r="AG172" i="4"/>
  <c r="AB172" i="4"/>
  <c r="AA172" i="4"/>
  <c r="Z172" i="4"/>
  <c r="X172" i="4"/>
  <c r="P172" i="4"/>
  <c r="O172" i="4"/>
  <c r="N172" i="4"/>
  <c r="AS171" i="4"/>
  <c r="AR171" i="4"/>
  <c r="AN171" i="4"/>
  <c r="AL171" i="4"/>
  <c r="AF171" i="4"/>
  <c r="AG171" i="4" s="1"/>
  <c r="AB171" i="4"/>
  <c r="Z171" i="4"/>
  <c r="X171" i="4"/>
  <c r="AA171" i="4" s="1"/>
  <c r="W171" i="4"/>
  <c r="AS170" i="4"/>
  <c r="AN170" i="4"/>
  <c r="AL170" i="4"/>
  <c r="AJ170" i="4"/>
  <c r="AJ171" i="4" s="1"/>
  <c r="AI170" i="4"/>
  <c r="AI171" i="4" s="1"/>
  <c r="AG170" i="4"/>
  <c r="AB170" i="4"/>
  <c r="AA170" i="4"/>
  <c r="Z170" i="4"/>
  <c r="X170" i="4"/>
  <c r="Q170" i="4"/>
  <c r="P170" i="4"/>
  <c r="N170" i="4" s="1"/>
  <c r="AS169" i="4"/>
  <c r="AL169" i="4"/>
  <c r="AK169" i="4"/>
  <c r="AJ169" i="4"/>
  <c r="AI169" i="4"/>
  <c r="AG169" i="4"/>
  <c r="AB169" i="4"/>
  <c r="Z169" i="4"/>
  <c r="X169" i="4"/>
  <c r="AA169" i="4" s="1"/>
  <c r="P169" i="4"/>
  <c r="O169" i="4"/>
  <c r="N169" i="4"/>
  <c r="AS168" i="4"/>
  <c r="AR168" i="4"/>
  <c r="AL168" i="4"/>
  <c r="AJ168" i="4"/>
  <c r="AF168" i="4"/>
  <c r="AA168" i="4"/>
  <c r="Z168" i="4"/>
  <c r="X168" i="4"/>
  <c r="Q168" i="4"/>
  <c r="O168" i="4" s="1"/>
  <c r="P168" i="4"/>
  <c r="N168" i="4"/>
  <c r="AS167" i="4"/>
  <c r="AN167" i="4"/>
  <c r="AN147" i="4" s="1"/>
  <c r="AL167" i="4"/>
  <c r="AI167" i="4"/>
  <c r="AJ167" i="4" s="1"/>
  <c r="AG167" i="4"/>
  <c r="X167" i="4"/>
  <c r="AA167" i="4" s="1"/>
  <c r="W167" i="4"/>
  <c r="Z167" i="4" s="1"/>
  <c r="Q167" i="4"/>
  <c r="P167" i="4" s="1"/>
  <c r="N167" i="4" s="1"/>
  <c r="O167" i="4"/>
  <c r="AS166" i="4"/>
  <c r="AL166" i="4"/>
  <c r="AK166" i="4"/>
  <c r="AJ166" i="4"/>
  <c r="AI166" i="4"/>
  <c r="AG166" i="4"/>
  <c r="AB166" i="4"/>
  <c r="Z166" i="4"/>
  <c r="X166" i="4"/>
  <c r="AA166" i="4" s="1"/>
  <c r="P166" i="4"/>
  <c r="N166" i="4" s="1"/>
  <c r="O166" i="4"/>
  <c r="AR165" i="4"/>
  <c r="AS165" i="4" s="1"/>
  <c r="AM165" i="4"/>
  <c r="AJ165" i="4"/>
  <c r="AI165" i="4"/>
  <c r="AG165" i="4"/>
  <c r="AF165" i="4"/>
  <c r="AC165" i="4"/>
  <c r="AL165" i="4" s="1"/>
  <c r="W165" i="4"/>
  <c r="Z165" i="4" s="1"/>
  <c r="Q165" i="4"/>
  <c r="AS164" i="4"/>
  <c r="AR164" i="4"/>
  <c r="AM164" i="4"/>
  <c r="AL164" i="4"/>
  <c r="AJ164" i="4"/>
  <c r="AG164" i="4"/>
  <c r="AD164" i="4"/>
  <c r="AD165" i="4" s="1"/>
  <c r="Z164" i="4"/>
  <c r="W164" i="4"/>
  <c r="X164" i="4" s="1"/>
  <c r="AA164" i="4" s="1"/>
  <c r="Q164" i="4"/>
  <c r="O164" i="4" s="1"/>
  <c r="AS163" i="4"/>
  <c r="AL163" i="4"/>
  <c r="AK163" i="4"/>
  <c r="AJ163" i="4"/>
  <c r="AG163" i="4"/>
  <c r="AB163" i="4"/>
  <c r="Y163" i="4"/>
  <c r="X163" i="4"/>
  <c r="AA163" i="4" s="1"/>
  <c r="W163" i="4"/>
  <c r="Z163" i="4" s="1"/>
  <c r="P163" i="4"/>
  <c r="O163" i="4"/>
  <c r="N163" i="4"/>
  <c r="AM162" i="4"/>
  <c r="AL162" i="4"/>
  <c r="AI162" i="4"/>
  <c r="AF162" i="4"/>
  <c r="AR162" i="4" s="1"/>
  <c r="AS162" i="4" s="1"/>
  <c r="AC162" i="4"/>
  <c r="Z162" i="4"/>
  <c r="W162" i="4"/>
  <c r="AR161" i="4"/>
  <c r="AS161" i="4" s="1"/>
  <c r="AM161" i="4"/>
  <c r="AL161" i="4"/>
  <c r="AJ161" i="4"/>
  <c r="AJ162" i="4" s="1"/>
  <c r="AG161" i="4"/>
  <c r="AD161" i="4"/>
  <c r="AD162" i="4" s="1"/>
  <c r="Z161" i="4"/>
  <c r="W161" i="4"/>
  <c r="X161" i="4" s="1"/>
  <c r="Q161" i="4"/>
  <c r="Q162" i="4" s="1"/>
  <c r="P161" i="4"/>
  <c r="N161" i="4" s="1"/>
  <c r="O161" i="4"/>
  <c r="AS160" i="4"/>
  <c r="AL160" i="4"/>
  <c r="AK160" i="4"/>
  <c r="AJ160" i="4"/>
  <c r="AG160" i="4"/>
  <c r="AA160" i="4"/>
  <c r="Z160" i="4"/>
  <c r="Y160" i="4"/>
  <c r="AB160" i="4" s="1"/>
  <c r="W160" i="4"/>
  <c r="X160" i="4" s="1"/>
  <c r="P160" i="4"/>
  <c r="O160" i="4"/>
  <c r="N160" i="4"/>
  <c r="AR159" i="4"/>
  <c r="AS159" i="4" s="1"/>
  <c r="AM159" i="4"/>
  <c r="AG159" i="4"/>
  <c r="AF159" i="4"/>
  <c r="AD159" i="4"/>
  <c r="AC159" i="4"/>
  <c r="AL159" i="4" s="1"/>
  <c r="Q159" i="4"/>
  <c r="P159" i="4" s="1"/>
  <c r="N159" i="4" s="1"/>
  <c r="O159" i="4"/>
  <c r="AS158" i="4"/>
  <c r="AM158" i="4"/>
  <c r="AL158" i="4"/>
  <c r="AI158" i="4"/>
  <c r="AI159" i="4" s="1"/>
  <c r="AG158" i="4"/>
  <c r="AD158" i="4"/>
  <c r="AA158" i="4"/>
  <c r="Z158" i="4"/>
  <c r="W158" i="4"/>
  <c r="X158" i="4" s="1"/>
  <c r="Q158" i="4"/>
  <c r="P158" i="4"/>
  <c r="O158" i="4"/>
  <c r="N158" i="4"/>
  <c r="AS157" i="4"/>
  <c r="AL157" i="4"/>
  <c r="AK157" i="4"/>
  <c r="AJ157" i="4"/>
  <c r="AG157" i="4"/>
  <c r="AA157" i="4"/>
  <c r="Z157" i="4"/>
  <c r="Y157" i="4"/>
  <c r="AB157" i="4" s="1"/>
  <c r="W157" i="4"/>
  <c r="X157" i="4" s="1"/>
  <c r="P157" i="4"/>
  <c r="O157" i="4"/>
  <c r="N157" i="4"/>
  <c r="AR156" i="4"/>
  <c r="AS156" i="4" s="1"/>
  <c r="AM156" i="4"/>
  <c r="AJ156" i="4"/>
  <c r="AI156" i="4"/>
  <c r="AF156" i="4"/>
  <c r="AD156" i="4"/>
  <c r="AC156" i="4"/>
  <c r="AL156" i="4" s="1"/>
  <c r="AA156" i="4"/>
  <c r="W156" i="4"/>
  <c r="Z156" i="4" s="1"/>
  <c r="AS155" i="4"/>
  <c r="AM155" i="4"/>
  <c r="AL155" i="4"/>
  <c r="AJ155" i="4"/>
  <c r="AG155" i="4"/>
  <c r="AG156" i="4" s="1"/>
  <c r="AD155" i="4"/>
  <c r="AA155" i="4"/>
  <c r="Z155" i="4"/>
  <c r="X155" i="4"/>
  <c r="X156" i="4" s="1"/>
  <c r="W155" i="4"/>
  <c r="Q155" i="4"/>
  <c r="P155" i="4" s="1"/>
  <c r="N155" i="4" s="1"/>
  <c r="AT154" i="4"/>
  <c r="AT157" i="4" s="1"/>
  <c r="AS154" i="4"/>
  <c r="AL154" i="4"/>
  <c r="AK154" i="4"/>
  <c r="AJ154" i="4"/>
  <c r="AG154" i="4"/>
  <c r="Z154" i="4"/>
  <c r="Y154" i="4"/>
  <c r="AB154" i="4" s="1"/>
  <c r="X154" i="4"/>
  <c r="AA154" i="4" s="1"/>
  <c r="W154" i="4"/>
  <c r="P154" i="4"/>
  <c r="N154" i="4" s="1"/>
  <c r="O154" i="4"/>
  <c r="AR153" i="4"/>
  <c r="AS153" i="4" s="1"/>
  <c r="AM153" i="4"/>
  <c r="AI153" i="4"/>
  <c r="AF153" i="4"/>
  <c r="AC153" i="4"/>
  <c r="AL153" i="4" s="1"/>
  <c r="Z153" i="4"/>
  <c r="AS152" i="4"/>
  <c r="AM152" i="4"/>
  <c r="AL152" i="4"/>
  <c r="AJ152" i="4"/>
  <c r="AJ153" i="4" s="1"/>
  <c r="AG152" i="4"/>
  <c r="AG153" i="4" s="1"/>
  <c r="AD152" i="4"/>
  <c r="AD153" i="4" s="1"/>
  <c r="Z152" i="4"/>
  <c r="W152" i="4"/>
  <c r="W153" i="4" s="1"/>
  <c r="Q152" i="4"/>
  <c r="Q153" i="4" s="1"/>
  <c r="P152" i="4"/>
  <c r="N152" i="4" s="1"/>
  <c r="O152" i="4"/>
  <c r="AT151" i="4"/>
  <c r="AS151" i="4"/>
  <c r="AS146" i="4" s="1"/>
  <c r="AL151" i="4"/>
  <c r="AK151" i="4"/>
  <c r="AJ151" i="4"/>
  <c r="AG151" i="4"/>
  <c r="Y151" i="4"/>
  <c r="W151" i="4"/>
  <c r="P151" i="4"/>
  <c r="O151" i="4"/>
  <c r="N151" i="4"/>
  <c r="AS150" i="4"/>
  <c r="AR150" i="4"/>
  <c r="AM150" i="4"/>
  <c r="AJ150" i="4"/>
  <c r="AI150" i="4"/>
  <c r="AG150" i="4"/>
  <c r="AC150" i="4"/>
  <c r="W150" i="4"/>
  <c r="Q150" i="4"/>
  <c r="J150" i="4"/>
  <c r="I150" i="4"/>
  <c r="E150" i="4"/>
  <c r="AS149" i="4"/>
  <c r="AS147" i="4" s="1"/>
  <c r="AR149" i="4"/>
  <c r="AM149" i="4"/>
  <c r="AJ149" i="4"/>
  <c r="AG149" i="4"/>
  <c r="AF149" i="4"/>
  <c r="AD149" i="4"/>
  <c r="AD150" i="4" s="1"/>
  <c r="Q149" i="4"/>
  <c r="P149" i="4"/>
  <c r="O149" i="4"/>
  <c r="N149" i="4"/>
  <c r="J149" i="4"/>
  <c r="J147" i="4" s="1"/>
  <c r="AT148" i="4"/>
  <c r="AS148" i="4"/>
  <c r="AK148" i="4"/>
  <c r="AJ148" i="4"/>
  <c r="AG148" i="4"/>
  <c r="AD148" i="4"/>
  <c r="AD146" i="4" s="1"/>
  <c r="AD135" i="4" s="1"/>
  <c r="AB148" i="4"/>
  <c r="Z148" i="4"/>
  <c r="Y148" i="4"/>
  <c r="X148" i="4"/>
  <c r="AA148" i="4" s="1"/>
  <c r="W148" i="4"/>
  <c r="P148" i="4"/>
  <c r="P146" i="4" s="1"/>
  <c r="O148" i="4"/>
  <c r="J148" i="4"/>
  <c r="F148" i="4"/>
  <c r="BM147" i="4"/>
  <c r="BL147" i="4"/>
  <c r="BK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R147" i="4"/>
  <c r="AO147" i="4"/>
  <c r="AM147" i="4"/>
  <c r="AI147" i="4"/>
  <c r="AF147" i="4"/>
  <c r="AD147" i="4"/>
  <c r="AC147" i="4"/>
  <c r="AL147" i="4" s="1"/>
  <c r="U147" i="4"/>
  <c r="T147" i="4"/>
  <c r="Q147" i="4"/>
  <c r="I147" i="4"/>
  <c r="BM146" i="4"/>
  <c r="BM135" i="4" s="1"/>
  <c r="BL146" i="4"/>
  <c r="BK146" i="4"/>
  <c r="BH146" i="4"/>
  <c r="BG146" i="4"/>
  <c r="BG135" i="4" s="1"/>
  <c r="BF146" i="4"/>
  <c r="BE146" i="4"/>
  <c r="BD146" i="4"/>
  <c r="BC146" i="4"/>
  <c r="BC135" i="4" s="1"/>
  <c r="BB146" i="4"/>
  <c r="BB135" i="4" s="1"/>
  <c r="BA146" i="4"/>
  <c r="AZ146" i="4"/>
  <c r="AY146" i="4"/>
  <c r="AY135" i="4" s="1"/>
  <c r="AX146" i="4"/>
  <c r="AW146" i="4"/>
  <c r="AV146" i="4"/>
  <c r="AU146" i="4"/>
  <c r="AU135" i="4" s="1"/>
  <c r="BS135" i="4" s="1"/>
  <c r="AT146" i="4"/>
  <c r="AT135" i="4" s="1"/>
  <c r="AR146" i="4"/>
  <c r="AO146" i="4"/>
  <c r="AO135" i="4" s="1"/>
  <c r="AN146" i="4"/>
  <c r="AM146" i="4"/>
  <c r="AK146" i="4"/>
  <c r="AJ146" i="4"/>
  <c r="AI146" i="4"/>
  <c r="AH146" i="4"/>
  <c r="AF146" i="4"/>
  <c r="AE146" i="4"/>
  <c r="AC146" i="4"/>
  <c r="V146" i="4"/>
  <c r="U146" i="4"/>
  <c r="U135" i="4" s="1"/>
  <c r="T146" i="4"/>
  <c r="S146" i="4"/>
  <c r="Q146" i="4"/>
  <c r="J146" i="4"/>
  <c r="I146" i="4"/>
  <c r="I135" i="4" s="1"/>
  <c r="H146" i="4"/>
  <c r="F146" i="4"/>
  <c r="E146" i="4"/>
  <c r="AM145" i="4"/>
  <c r="AL145" i="4"/>
  <c r="AI145" i="4"/>
  <c r="AG145" i="4"/>
  <c r="AF145" i="4"/>
  <c r="AR145" i="4" s="1"/>
  <c r="AS145" i="4" s="1"/>
  <c r="AD145" i="4"/>
  <c r="AC145" i="4"/>
  <c r="W145" i="4"/>
  <c r="Z145" i="4" s="1"/>
  <c r="AS144" i="4"/>
  <c r="AR144" i="4"/>
  <c r="AM144" i="4"/>
  <c r="AL144" i="4"/>
  <c r="AJ144" i="4"/>
  <c r="AJ145" i="4" s="1"/>
  <c r="AI144" i="4"/>
  <c r="AG144" i="4"/>
  <c r="AG139" i="4" s="1"/>
  <c r="AD144" i="4"/>
  <c r="Z144" i="4"/>
  <c r="X144" i="4"/>
  <c r="AA144" i="4" s="1"/>
  <c r="Q144" i="4"/>
  <c r="P144" i="4"/>
  <c r="AS143" i="4"/>
  <c r="AL143" i="4"/>
  <c r="AK143" i="4"/>
  <c r="AJ143" i="4"/>
  <c r="AG143" i="4"/>
  <c r="AG138" i="4" s="1"/>
  <c r="AB143" i="4"/>
  <c r="Z143" i="4"/>
  <c r="Y143" i="4"/>
  <c r="X143" i="4"/>
  <c r="AA143" i="4" s="1"/>
  <c r="P143" i="4"/>
  <c r="O143" i="4"/>
  <c r="N143" i="4"/>
  <c r="AI142" i="4"/>
  <c r="AF142" i="4"/>
  <c r="AD142" i="4"/>
  <c r="AC142" i="4"/>
  <c r="AL142" i="4" s="1"/>
  <c r="Q142" i="4"/>
  <c r="O142" i="4" s="1"/>
  <c r="P142" i="4"/>
  <c r="N142" i="4" s="1"/>
  <c r="J142" i="4"/>
  <c r="I142" i="4"/>
  <c r="E142" i="4"/>
  <c r="AS141" i="4"/>
  <c r="AS139" i="4" s="1"/>
  <c r="AR141" i="4"/>
  <c r="AR139" i="4" s="1"/>
  <c r="AM141" i="4"/>
  <c r="AL141" i="4"/>
  <c r="AJ141" i="4"/>
  <c r="AG141" i="4"/>
  <c r="AD141" i="4"/>
  <c r="Z141" i="4"/>
  <c r="Z139" i="4" s="1"/>
  <c r="X141" i="4"/>
  <c r="W141" i="4"/>
  <c r="Q141" i="4"/>
  <c r="O141" i="4" s="1"/>
  <c r="P141" i="4"/>
  <c r="N141" i="4" s="1"/>
  <c r="J141" i="4"/>
  <c r="J139" i="4" s="1"/>
  <c r="F141" i="4"/>
  <c r="AS140" i="4"/>
  <c r="AL140" i="4"/>
  <c r="AK140" i="4"/>
  <c r="AJ140" i="4"/>
  <c r="AG140" i="4"/>
  <c r="AD140" i="4"/>
  <c r="Z140" i="4"/>
  <c r="Y140" i="4"/>
  <c r="W140" i="4"/>
  <c r="X140" i="4" s="1"/>
  <c r="P140" i="4"/>
  <c r="O140" i="4"/>
  <c r="N140" i="4"/>
  <c r="N138" i="4" s="1"/>
  <c r="J140" i="4"/>
  <c r="J138" i="4" s="1"/>
  <c r="J135" i="4" s="1"/>
  <c r="F140" i="4"/>
  <c r="E140" i="4"/>
  <c r="BM139" i="4"/>
  <c r="BL139" i="4"/>
  <c r="BK139" i="4"/>
  <c r="BH139" i="4"/>
  <c r="BH136" i="4" s="1"/>
  <c r="BH137" i="4" s="1"/>
  <c r="BG139" i="4"/>
  <c r="BF139" i="4"/>
  <c r="BF136" i="4" s="1"/>
  <c r="BF137" i="4" s="1"/>
  <c r="BE139" i="4"/>
  <c r="BE136" i="4" s="1"/>
  <c r="BD139" i="4"/>
  <c r="BD136" i="4" s="1"/>
  <c r="BC139" i="4"/>
  <c r="BB139" i="4"/>
  <c r="BA139" i="4"/>
  <c r="AZ139" i="4"/>
  <c r="AZ136" i="4" s="1"/>
  <c r="AZ137" i="4" s="1"/>
  <c r="AY139" i="4"/>
  <c r="AX139" i="4"/>
  <c r="AX136" i="4" s="1"/>
  <c r="AX137" i="4" s="1"/>
  <c r="AW139" i="4"/>
  <c r="AW136" i="4" s="1"/>
  <c r="AW137" i="4" s="1"/>
  <c r="AV139" i="4"/>
  <c r="AV136" i="4" s="1"/>
  <c r="AU139" i="4"/>
  <c r="AT139" i="4"/>
  <c r="AO139" i="4"/>
  <c r="AN139" i="4"/>
  <c r="AM139" i="4"/>
  <c r="AI139" i="4"/>
  <c r="AF139" i="4"/>
  <c r="AD139" i="4"/>
  <c r="AC139" i="4"/>
  <c r="U139" i="4"/>
  <c r="T139" i="4"/>
  <c r="T136" i="4" s="1"/>
  <c r="T137" i="4" s="1"/>
  <c r="I139" i="4"/>
  <c r="E139" i="4"/>
  <c r="BM138" i="4"/>
  <c r="BL138" i="4"/>
  <c r="BK138" i="4"/>
  <c r="BK135" i="4" s="1"/>
  <c r="BK13" i="4" s="1"/>
  <c r="BK9" i="4" s="1"/>
  <c r="BH138" i="4"/>
  <c r="BG138" i="4"/>
  <c r="BF138" i="4"/>
  <c r="BE138" i="4"/>
  <c r="BD138" i="4"/>
  <c r="BC138" i="4"/>
  <c r="BB138" i="4"/>
  <c r="BA138" i="4"/>
  <c r="BA135" i="4" s="1"/>
  <c r="BA13" i="4" s="1"/>
  <c r="BA9" i="4" s="1"/>
  <c r="AZ138" i="4"/>
  <c r="AY138" i="4"/>
  <c r="AX138" i="4"/>
  <c r="AW138" i="4"/>
  <c r="AV138" i="4"/>
  <c r="AU138" i="4"/>
  <c r="AT138" i="4"/>
  <c r="AS138" i="4"/>
  <c r="AR138" i="4"/>
  <c r="AO138" i="4"/>
  <c r="AN138" i="4"/>
  <c r="AM138" i="4"/>
  <c r="AL138" i="4"/>
  <c r="AK138" i="4"/>
  <c r="AJ138" i="4"/>
  <c r="AI138" i="4"/>
  <c r="AH138" i="4"/>
  <c r="AF138" i="4"/>
  <c r="AE138" i="4"/>
  <c r="AD138" i="4"/>
  <c r="AC138" i="4"/>
  <c r="Z138" i="4"/>
  <c r="V138" i="4"/>
  <c r="U138" i="4"/>
  <c r="T138" i="4"/>
  <c r="T135" i="4" s="1"/>
  <c r="S138" i="4"/>
  <c r="S135" i="4" s="1"/>
  <c r="Q138" i="4"/>
  <c r="P138" i="4"/>
  <c r="O138" i="4"/>
  <c r="I138" i="4"/>
  <c r="H138" i="4"/>
  <c r="F138" i="4"/>
  <c r="E138" i="4"/>
  <c r="BL137" i="4"/>
  <c r="BE137" i="4"/>
  <c r="BD137" i="4"/>
  <c r="AV137" i="4"/>
  <c r="AT137" i="4"/>
  <c r="BK136" i="4"/>
  <c r="BK137" i="4" s="1"/>
  <c r="BJ136" i="4"/>
  <c r="BG136" i="4"/>
  <c r="BG137" i="4" s="1"/>
  <c r="BA136" i="4"/>
  <c r="BA137" i="4" s="1"/>
  <c r="AY136" i="4"/>
  <c r="AY137" i="4" s="1"/>
  <c r="AO136" i="4"/>
  <c r="AO137" i="4" s="1"/>
  <c r="U136" i="4"/>
  <c r="U137" i="4" s="1"/>
  <c r="BJ135" i="4"/>
  <c r="BH135" i="4"/>
  <c r="BF135" i="4"/>
  <c r="AR135" i="4"/>
  <c r="AN135" i="4"/>
  <c r="AH135" i="4"/>
  <c r="AF135" i="4"/>
  <c r="AE135" i="4"/>
  <c r="Q135" i="4"/>
  <c r="H135" i="4"/>
  <c r="BL134" i="4"/>
  <c r="AS134" i="4"/>
  <c r="AR134" i="4"/>
  <c r="AK134" i="4"/>
  <c r="AF134" i="4"/>
  <c r="AC134" i="4"/>
  <c r="AD134" i="4" s="1"/>
  <c r="AB134" i="4"/>
  <c r="Z134" i="4"/>
  <c r="X134" i="4"/>
  <c r="AA134" i="4" s="1"/>
  <c r="AA121" i="4" s="1"/>
  <c r="W134" i="4"/>
  <c r="I134" i="4"/>
  <c r="I121" i="4" s="1"/>
  <c r="F134" i="4"/>
  <c r="E134" i="4"/>
  <c r="BL133" i="4"/>
  <c r="AS133" i="4"/>
  <c r="AO133" i="4"/>
  <c r="AO134" i="4" s="1"/>
  <c r="AL133" i="4"/>
  <c r="AK133" i="4"/>
  <c r="AJ133" i="4"/>
  <c r="AI133" i="4"/>
  <c r="AG133" i="4"/>
  <c r="AD133" i="4"/>
  <c r="AB133" i="4"/>
  <c r="Z133" i="4"/>
  <c r="X133" i="4"/>
  <c r="AA133" i="4" s="1"/>
  <c r="Q133" i="4"/>
  <c r="Q134" i="4" s="1"/>
  <c r="P134" i="4" s="1"/>
  <c r="P133" i="4"/>
  <c r="J133" i="4"/>
  <c r="F133" i="4"/>
  <c r="AR132" i="4"/>
  <c r="AS132" i="4" s="1"/>
  <c r="AL132" i="4"/>
  <c r="AK132" i="4"/>
  <c r="AI132" i="4"/>
  <c r="AF132" i="4"/>
  <c r="AG132" i="4" s="1"/>
  <c r="AJ132" i="4" s="1"/>
  <c r="AD132" i="4"/>
  <c r="AB132" i="4"/>
  <c r="AA132" i="4"/>
  <c r="Z132" i="4"/>
  <c r="X132" i="4"/>
  <c r="P132" i="4"/>
  <c r="O132" i="4"/>
  <c r="O133" i="4" s="1"/>
  <c r="N132" i="4"/>
  <c r="J132" i="4"/>
  <c r="F132" i="4"/>
  <c r="AS131" i="4"/>
  <c r="AS122" i="4" s="1"/>
  <c r="AR131" i="4"/>
  <c r="AR122" i="4" s="1"/>
  <c r="AN131" i="4"/>
  <c r="AM131" i="4"/>
  <c r="AL131" i="4"/>
  <c r="AK131" i="4"/>
  <c r="AI131" i="4"/>
  <c r="AG131" i="4"/>
  <c r="AJ131" i="4" s="1"/>
  <c r="AF131" i="4"/>
  <c r="AD131" i="4"/>
  <c r="AC131" i="4"/>
  <c r="AB131" i="4"/>
  <c r="Z131" i="4"/>
  <c r="Z122" i="4" s="1"/>
  <c r="W131" i="4"/>
  <c r="W122" i="4" s="1"/>
  <c r="T131" i="4"/>
  <c r="U131" i="4" s="1"/>
  <c r="Q131" i="4"/>
  <c r="P131" i="4"/>
  <c r="I131" i="4"/>
  <c r="J131" i="4" s="1"/>
  <c r="J122" i="4" s="1"/>
  <c r="E131" i="4"/>
  <c r="F131" i="4" s="1"/>
  <c r="AR130" i="4"/>
  <c r="AS130" i="4" s="1"/>
  <c r="AO130" i="4"/>
  <c r="AO131" i="4" s="1"/>
  <c r="AL130" i="4"/>
  <c r="AK130" i="4"/>
  <c r="AI130" i="4"/>
  <c r="AG130" i="4"/>
  <c r="AJ130" i="4" s="1"/>
  <c r="AD130" i="4"/>
  <c r="AB130" i="4"/>
  <c r="Z130" i="4"/>
  <c r="X130" i="4"/>
  <c r="U130" i="4"/>
  <c r="Q130" i="4"/>
  <c r="P130" i="4"/>
  <c r="J130" i="4"/>
  <c r="F130" i="4"/>
  <c r="AS129" i="4"/>
  <c r="AR129" i="4"/>
  <c r="AL129" i="4"/>
  <c r="AK129" i="4"/>
  <c r="AG129" i="4"/>
  <c r="AF129" i="4"/>
  <c r="AD129" i="4"/>
  <c r="AB129" i="4"/>
  <c r="AA129" i="4"/>
  <c r="Z129" i="4"/>
  <c r="X129" i="4"/>
  <c r="U129" i="4"/>
  <c r="P129" i="4"/>
  <c r="O129" i="4"/>
  <c r="J129" i="4"/>
  <c r="F129" i="4"/>
  <c r="AS128" i="4"/>
  <c r="AL128" i="4"/>
  <c r="AK128" i="4"/>
  <c r="AJ128" i="4"/>
  <c r="AI128" i="4"/>
  <c r="AB128" i="4"/>
  <c r="AA128" i="4"/>
  <c r="Z128" i="4"/>
  <c r="I128" i="4"/>
  <c r="J128" i="4" s="1"/>
  <c r="E128" i="4"/>
  <c r="F128" i="4" s="1"/>
  <c r="AS127" i="4"/>
  <c r="AL127" i="4"/>
  <c r="AK127" i="4"/>
  <c r="AJ127" i="4"/>
  <c r="AI127" i="4"/>
  <c r="AB127" i="4"/>
  <c r="AA127" i="4"/>
  <c r="Z127" i="4"/>
  <c r="N127" i="4"/>
  <c r="J127" i="4"/>
  <c r="F127" i="4"/>
  <c r="E127" i="4"/>
  <c r="AY126" i="4"/>
  <c r="AS126" i="4"/>
  <c r="AL126" i="4"/>
  <c r="AK126" i="4"/>
  <c r="AJ126" i="4"/>
  <c r="AI126" i="4"/>
  <c r="AG126" i="4"/>
  <c r="AB126" i="4"/>
  <c r="AA126" i="4"/>
  <c r="Z126" i="4"/>
  <c r="S126" i="4"/>
  <c r="P126" i="4"/>
  <c r="O126" i="4"/>
  <c r="O119" i="4" s="1"/>
  <c r="J126" i="4"/>
  <c r="H126" i="4"/>
  <c r="F126" i="4"/>
  <c r="E126" i="4"/>
  <c r="AS125" i="4"/>
  <c r="AR125" i="4"/>
  <c r="AL125" i="4"/>
  <c r="AK125" i="4"/>
  <c r="AI125" i="4"/>
  <c r="AG125" i="4"/>
  <c r="AJ125" i="4" s="1"/>
  <c r="AD125" i="4"/>
  <c r="AB125" i="4"/>
  <c r="AA125" i="4"/>
  <c r="Z125" i="4"/>
  <c r="Z121" i="4" s="1"/>
  <c r="Z120" i="4" s="1"/>
  <c r="I125" i="4"/>
  <c r="J125" i="4" s="1"/>
  <c r="AS124" i="4"/>
  <c r="AL124" i="4"/>
  <c r="AK124" i="4"/>
  <c r="AJ124" i="4"/>
  <c r="AI124" i="4"/>
  <c r="AG124" i="4"/>
  <c r="AD124" i="4"/>
  <c r="AB124" i="4"/>
  <c r="AA124" i="4"/>
  <c r="Z124" i="4"/>
  <c r="P124" i="4"/>
  <c r="N124" i="4" s="1"/>
  <c r="O124" i="4" s="1"/>
  <c r="J124" i="4"/>
  <c r="E124" i="4"/>
  <c r="F124" i="4" s="1"/>
  <c r="AY123" i="4"/>
  <c r="AR123" i="4"/>
  <c r="AS123" i="4" s="1"/>
  <c r="AL123" i="4"/>
  <c r="AK123" i="4"/>
  <c r="AK119" i="4" s="1"/>
  <c r="AI123" i="4"/>
  <c r="AG123" i="4"/>
  <c r="AD123" i="4"/>
  <c r="Y123" i="4"/>
  <c r="W123" i="4" s="1"/>
  <c r="V123" i="4"/>
  <c r="S123" i="4"/>
  <c r="S119" i="4" s="1"/>
  <c r="Q123" i="4"/>
  <c r="O123" i="4"/>
  <c r="N123" i="4"/>
  <c r="J123" i="4"/>
  <c r="H123" i="4"/>
  <c r="F123" i="4"/>
  <c r="BM122" i="4"/>
  <c r="BL122" i="4"/>
  <c r="BL120" i="4" s="1"/>
  <c r="BK122" i="4"/>
  <c r="BJ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U120" i="4" s="1"/>
  <c r="AT122" i="4"/>
  <c r="AO122" i="4"/>
  <c r="AN122" i="4"/>
  <c r="AM122" i="4"/>
  <c r="AJ122" i="4"/>
  <c r="AI122" i="4"/>
  <c r="AF122" i="4"/>
  <c r="AD122" i="4"/>
  <c r="AC122" i="4"/>
  <c r="AL122" i="4" s="1"/>
  <c r="AB122" i="4"/>
  <c r="Y122" i="4"/>
  <c r="V122" i="4"/>
  <c r="U122" i="4"/>
  <c r="T122" i="4"/>
  <c r="S122" i="4"/>
  <c r="R122" i="4"/>
  <c r="Q122" i="4"/>
  <c r="P122" i="4"/>
  <c r="M122" i="4"/>
  <c r="L122" i="4"/>
  <c r="L120" i="4" s="1"/>
  <c r="K122" i="4"/>
  <c r="I122" i="4"/>
  <c r="F122" i="4"/>
  <c r="E122" i="4"/>
  <c r="BM121" i="4"/>
  <c r="BL121" i="4"/>
  <c r="BK121" i="4"/>
  <c r="BK120" i="4" s="1"/>
  <c r="BJ121" i="4"/>
  <c r="BJ120" i="4" s="1"/>
  <c r="BH121" i="4"/>
  <c r="BG121" i="4"/>
  <c r="BG120" i="4" s="1"/>
  <c r="BF121" i="4"/>
  <c r="BF120" i="4" s="1"/>
  <c r="BE121" i="4"/>
  <c r="BD121" i="4"/>
  <c r="BC121" i="4"/>
  <c r="BB121" i="4"/>
  <c r="BB120" i="4" s="1"/>
  <c r="BA121" i="4"/>
  <c r="BA120" i="4" s="1"/>
  <c r="AZ121" i="4"/>
  <c r="AY121" i="4"/>
  <c r="AY120" i="4" s="1"/>
  <c r="AX121" i="4"/>
  <c r="AX120" i="4" s="1"/>
  <c r="AW121" i="4"/>
  <c r="AV121" i="4"/>
  <c r="AU121" i="4"/>
  <c r="AT121" i="4"/>
  <c r="AT120" i="4" s="1"/>
  <c r="AS121" i="4"/>
  <c r="AS120" i="4" s="1"/>
  <c r="AR121" i="4"/>
  <c r="AO121" i="4"/>
  <c r="AO120" i="4" s="1"/>
  <c r="AN121" i="4"/>
  <c r="AN120" i="4" s="1"/>
  <c r="AM121" i="4"/>
  <c r="AD121" i="4"/>
  <c r="AD120" i="4" s="1"/>
  <c r="AC121" i="4"/>
  <c r="AB121" i="4"/>
  <c r="Y121" i="4"/>
  <c r="Y120" i="4" s="1"/>
  <c r="X121" i="4"/>
  <c r="W121" i="4"/>
  <c r="V121" i="4"/>
  <c r="V120" i="4" s="1"/>
  <c r="U121" i="4"/>
  <c r="U120" i="4" s="1"/>
  <c r="T121" i="4"/>
  <c r="S121" i="4"/>
  <c r="R121" i="4"/>
  <c r="M121" i="4"/>
  <c r="M120" i="4" s="1"/>
  <c r="L121" i="4"/>
  <c r="K121" i="4"/>
  <c r="BM120" i="4"/>
  <c r="BH120" i="4"/>
  <c r="BE120" i="4"/>
  <c r="BD120" i="4"/>
  <c r="BC120" i="4"/>
  <c r="AZ120" i="4"/>
  <c r="AW120" i="4"/>
  <c r="AV120" i="4"/>
  <c r="AR120" i="4"/>
  <c r="AM120" i="4"/>
  <c r="AB120" i="4"/>
  <c r="W120" i="4"/>
  <c r="T120" i="4"/>
  <c r="S120" i="4"/>
  <c r="K120" i="4"/>
  <c r="I120" i="4"/>
  <c r="BM119" i="4"/>
  <c r="BL119" i="4"/>
  <c r="BK119" i="4"/>
  <c r="BJ119" i="4"/>
  <c r="BH119" i="4"/>
  <c r="BG119" i="4"/>
  <c r="BF119" i="4"/>
  <c r="BE119" i="4"/>
  <c r="BD119" i="4"/>
  <c r="BC119" i="4"/>
  <c r="BB119" i="4"/>
  <c r="BA119" i="4"/>
  <c r="AZ119" i="4"/>
  <c r="AX119" i="4"/>
  <c r="AW119" i="4"/>
  <c r="AV119" i="4"/>
  <c r="AU119" i="4"/>
  <c r="AT119" i="4"/>
  <c r="AS119" i="4"/>
  <c r="AR119" i="4"/>
  <c r="AO119" i="4"/>
  <c r="AN119" i="4"/>
  <c r="AM119" i="4"/>
  <c r="AH119" i="4"/>
  <c r="AE119" i="4"/>
  <c r="AD119" i="4"/>
  <c r="AC119" i="4"/>
  <c r="AL119" i="4" s="1"/>
  <c r="Y119" i="4"/>
  <c r="V119" i="4"/>
  <c r="J119" i="4"/>
  <c r="I119" i="4"/>
  <c r="H119" i="4"/>
  <c r="F119" i="4"/>
  <c r="E119" i="4"/>
  <c r="AN118" i="4"/>
  <c r="AI118" i="4"/>
  <c r="AG118" i="4"/>
  <c r="AF118" i="4"/>
  <c r="AC118" i="4"/>
  <c r="AD118" i="4" s="1"/>
  <c r="AA118" i="4"/>
  <c r="Z118" i="4"/>
  <c r="O118" i="4"/>
  <c r="Q118" i="4" s="1"/>
  <c r="I118" i="4"/>
  <c r="E118" i="4" s="1"/>
  <c r="AR117" i="4"/>
  <c r="AR118" i="4" s="1"/>
  <c r="AN117" i="4"/>
  <c r="AI117" i="4"/>
  <c r="AG117" i="4"/>
  <c r="AC117" i="4"/>
  <c r="AL117" i="4" s="1"/>
  <c r="AA117" i="4"/>
  <c r="Z117" i="4"/>
  <c r="O117" i="4"/>
  <c r="Q117" i="4" s="1"/>
  <c r="I117" i="4"/>
  <c r="J117" i="4" s="1"/>
  <c r="J118" i="4" s="1"/>
  <c r="F118" i="4" s="1"/>
  <c r="F117" i="4"/>
  <c r="E117" i="4"/>
  <c r="AR116" i="4"/>
  <c r="AS116" i="4" s="1"/>
  <c r="AL116" i="4"/>
  <c r="AI116" i="4"/>
  <c r="AG116" i="4"/>
  <c r="AD116" i="4"/>
  <c r="AJ116" i="4" s="1"/>
  <c r="AA116" i="4"/>
  <c r="Z116" i="4"/>
  <c r="Q116" i="4"/>
  <c r="P116" i="4"/>
  <c r="N116" i="4"/>
  <c r="N117" i="4" s="1"/>
  <c r="J116" i="4"/>
  <c r="F116" i="4"/>
  <c r="E116" i="4"/>
  <c r="AF115" i="4"/>
  <c r="AD115" i="4"/>
  <c r="AA115" i="4"/>
  <c r="Z115" i="4"/>
  <c r="J115" i="4"/>
  <c r="I115" i="4"/>
  <c r="E115" i="4" s="1"/>
  <c r="F115" i="4" s="1"/>
  <c r="AN114" i="4"/>
  <c r="AN115" i="4" s="1"/>
  <c r="AL114" i="4"/>
  <c r="AJ114" i="4"/>
  <c r="AI114" i="4"/>
  <c r="AG114" i="4"/>
  <c r="AD114" i="4"/>
  <c r="AA114" i="4"/>
  <c r="Z114" i="4"/>
  <c r="O114" i="4"/>
  <c r="N114" i="4"/>
  <c r="J114" i="4"/>
  <c r="E114" i="4"/>
  <c r="F114" i="4" s="1"/>
  <c r="AD113" i="4"/>
  <c r="AA113" i="4"/>
  <c r="Z113" i="4"/>
  <c r="Q113" i="4"/>
  <c r="P113" i="4"/>
  <c r="N113" i="4"/>
  <c r="J113" i="4"/>
  <c r="F113" i="4"/>
  <c r="E113" i="4"/>
  <c r="AN112" i="4"/>
  <c r="AL112" i="4"/>
  <c r="AG112" i="4"/>
  <c r="AJ112" i="4" s="1"/>
  <c r="AF112" i="4"/>
  <c r="AI112" i="4" s="1"/>
  <c r="AD112" i="4"/>
  <c r="AA112" i="4"/>
  <c r="Z112" i="4"/>
  <c r="Q112" i="4"/>
  <c r="J112" i="4"/>
  <c r="I112" i="4"/>
  <c r="E112" i="4"/>
  <c r="F112" i="4" s="1"/>
  <c r="AN111" i="4"/>
  <c r="AL111" i="4"/>
  <c r="AI111" i="4"/>
  <c r="AG111" i="4"/>
  <c r="AD111" i="4"/>
  <c r="AJ111" i="4" s="1"/>
  <c r="AA111" i="4"/>
  <c r="Z111" i="4"/>
  <c r="O111" i="4"/>
  <c r="O112" i="4" s="1"/>
  <c r="J111" i="4"/>
  <c r="F111" i="4"/>
  <c r="E111" i="4"/>
  <c r="AR110" i="4"/>
  <c r="AR111" i="4" s="1"/>
  <c r="AR112" i="4" s="1"/>
  <c r="AS112" i="4" s="1"/>
  <c r="AG110" i="4"/>
  <c r="AJ110" i="4" s="1"/>
  <c r="AF110" i="4"/>
  <c r="AD110" i="4"/>
  <c r="AA110" i="4"/>
  <c r="Z110" i="4"/>
  <c r="Q110" i="4"/>
  <c r="P110" i="4"/>
  <c r="N110" i="4"/>
  <c r="N111" i="4" s="1"/>
  <c r="J110" i="4"/>
  <c r="F110" i="4"/>
  <c r="E110" i="4"/>
  <c r="AL109" i="4"/>
  <c r="AI109" i="4"/>
  <c r="AG109" i="4"/>
  <c r="AJ109" i="4" s="1"/>
  <c r="AF109" i="4"/>
  <c r="AD109" i="4"/>
  <c r="AA109" i="4"/>
  <c r="Z109" i="4"/>
  <c r="O109" i="4"/>
  <c r="Q109" i="4" s="1"/>
  <c r="I109" i="4"/>
  <c r="F109" i="4"/>
  <c r="E109" i="4"/>
  <c r="AN108" i="4"/>
  <c r="AN109" i="4" s="1"/>
  <c r="AL108" i="4"/>
  <c r="AI108" i="4"/>
  <c r="AG108" i="4"/>
  <c r="AJ108" i="4" s="1"/>
  <c r="AD108" i="4"/>
  <c r="AA108" i="4"/>
  <c r="Z108" i="4"/>
  <c r="Q108" i="4"/>
  <c r="O108" i="4"/>
  <c r="J108" i="4"/>
  <c r="J109" i="4" s="1"/>
  <c r="F108" i="4"/>
  <c r="E108" i="4"/>
  <c r="AR107" i="4"/>
  <c r="AL107" i="4"/>
  <c r="AI107" i="4"/>
  <c r="AG107" i="4"/>
  <c r="AJ107" i="4" s="1"/>
  <c r="AD107" i="4"/>
  <c r="AA107" i="4"/>
  <c r="Z107" i="4"/>
  <c r="Q107" i="4"/>
  <c r="P107" i="4"/>
  <c r="N107" i="4"/>
  <c r="N108" i="4" s="1"/>
  <c r="P108" i="4" s="1"/>
  <c r="J107" i="4"/>
  <c r="F107" i="4"/>
  <c r="E107" i="4"/>
  <c r="AN106" i="4"/>
  <c r="AL106" i="4"/>
  <c r="AI106" i="4"/>
  <c r="AG106" i="4"/>
  <c r="AJ106" i="4" s="1"/>
  <c r="AD106" i="4"/>
  <c r="AA106" i="4"/>
  <c r="Z106" i="4"/>
  <c r="Q106" i="4"/>
  <c r="J106" i="4"/>
  <c r="I106" i="4"/>
  <c r="E106" i="4" s="1"/>
  <c r="F106" i="4" s="1"/>
  <c r="AS105" i="4"/>
  <c r="AR105" i="4"/>
  <c r="AR106" i="4" s="1"/>
  <c r="AS106" i="4" s="1"/>
  <c r="AL105" i="4"/>
  <c r="AJ105" i="4"/>
  <c r="AI105" i="4"/>
  <c r="AG105" i="4"/>
  <c r="AD105" i="4"/>
  <c r="AA105" i="4"/>
  <c r="Z105" i="4"/>
  <c r="O105" i="4"/>
  <c r="O106" i="4" s="1"/>
  <c r="N105" i="4"/>
  <c r="N106" i="4" s="1"/>
  <c r="P106" i="4" s="1"/>
  <c r="J105" i="4"/>
  <c r="E105" i="4"/>
  <c r="F105" i="4" s="1"/>
  <c r="AV104" i="4"/>
  <c r="AR104" i="4"/>
  <c r="AS104" i="4" s="1"/>
  <c r="AN104" i="4"/>
  <c r="AN105" i="4" s="1"/>
  <c r="AL104" i="4"/>
  <c r="AI104" i="4"/>
  <c r="AG104" i="4"/>
  <c r="AD104" i="4"/>
  <c r="AA104" i="4"/>
  <c r="Z104" i="4"/>
  <c r="Q104" i="4"/>
  <c r="P104" i="4"/>
  <c r="N104" i="4"/>
  <c r="J104" i="4"/>
  <c r="E104" i="4"/>
  <c r="F104" i="4" s="1"/>
  <c r="AN103" i="4"/>
  <c r="AL103" i="4"/>
  <c r="AI103" i="4"/>
  <c r="AG103" i="4"/>
  <c r="AD103" i="4"/>
  <c r="AA103" i="4"/>
  <c r="Z103" i="4"/>
  <c r="J103" i="4"/>
  <c r="I103" i="4"/>
  <c r="E103" i="4" s="1"/>
  <c r="F103" i="4" s="1"/>
  <c r="AS102" i="4"/>
  <c r="AR102" i="4"/>
  <c r="AR103" i="4" s="1"/>
  <c r="AS103" i="4" s="1"/>
  <c r="AL102" i="4"/>
  <c r="AJ102" i="4"/>
  <c r="AI102" i="4"/>
  <c r="AG102" i="4"/>
  <c r="AD102" i="4"/>
  <c r="AA102" i="4"/>
  <c r="Z102" i="4"/>
  <c r="O102" i="4"/>
  <c r="N102" i="4"/>
  <c r="J102" i="4"/>
  <c r="E102" i="4"/>
  <c r="F102" i="4" s="1"/>
  <c r="AV101" i="4"/>
  <c r="AR101" i="4"/>
  <c r="AS101" i="4" s="1"/>
  <c r="AN101" i="4"/>
  <c r="AN102" i="4" s="1"/>
  <c r="AL101" i="4"/>
  <c r="AI101" i="4"/>
  <c r="AG101" i="4"/>
  <c r="AJ101" i="4" s="1"/>
  <c r="AD101" i="4"/>
  <c r="AA101" i="4"/>
  <c r="Z101" i="4"/>
  <c r="Q101" i="4"/>
  <c r="P101" i="4"/>
  <c r="N101" i="4"/>
  <c r="J101" i="4"/>
  <c r="F101" i="4"/>
  <c r="E101" i="4"/>
  <c r="AN100" i="4"/>
  <c r="AL100" i="4"/>
  <c r="AI100" i="4"/>
  <c r="AG100" i="4"/>
  <c r="AJ100" i="4" s="1"/>
  <c r="AD100" i="4"/>
  <c r="AA100" i="4"/>
  <c r="Z100" i="4"/>
  <c r="Q100" i="4"/>
  <c r="P100" i="4"/>
  <c r="J100" i="4"/>
  <c r="I100" i="4"/>
  <c r="E100" i="4" s="1"/>
  <c r="F100" i="4" s="1"/>
  <c r="AS99" i="4"/>
  <c r="AR99" i="4"/>
  <c r="AR100" i="4" s="1"/>
  <c r="AS100" i="4" s="1"/>
  <c r="AL99" i="4"/>
  <c r="AJ99" i="4"/>
  <c r="AI99" i="4"/>
  <c r="AG99" i="4"/>
  <c r="AD99" i="4"/>
  <c r="AA99" i="4"/>
  <c r="Z99" i="4"/>
  <c r="O99" i="4"/>
  <c r="O100" i="4" s="1"/>
  <c r="N99" i="4"/>
  <c r="N100" i="4" s="1"/>
  <c r="J99" i="4"/>
  <c r="E99" i="4"/>
  <c r="F99" i="4" s="1"/>
  <c r="AV98" i="4"/>
  <c r="AR98" i="4"/>
  <c r="AS98" i="4" s="1"/>
  <c r="AN98" i="4"/>
  <c r="AN99" i="4" s="1"/>
  <c r="AL98" i="4"/>
  <c r="AI98" i="4"/>
  <c r="AG98" i="4"/>
  <c r="AD98" i="4"/>
  <c r="AA98" i="4"/>
  <c r="Z98" i="4"/>
  <c r="Q98" i="4"/>
  <c r="P98" i="4"/>
  <c r="N98" i="4"/>
  <c r="J98" i="4"/>
  <c r="E98" i="4"/>
  <c r="F98" i="4" s="1"/>
  <c r="AN97" i="4"/>
  <c r="AL97" i="4"/>
  <c r="AI97" i="4"/>
  <c r="AG97" i="4"/>
  <c r="AD97" i="4"/>
  <c r="AA97" i="4"/>
  <c r="Z97" i="4"/>
  <c r="I97" i="4"/>
  <c r="AS96" i="4"/>
  <c r="AR96" i="4"/>
  <c r="AR97" i="4" s="1"/>
  <c r="AS97" i="4" s="1"/>
  <c r="AL96" i="4"/>
  <c r="AJ96" i="4"/>
  <c r="AI96" i="4"/>
  <c r="AG96" i="4"/>
  <c r="AD96" i="4"/>
  <c r="AA96" i="4"/>
  <c r="Z96" i="4"/>
  <c r="O96" i="4"/>
  <c r="N96" i="4"/>
  <c r="J96" i="4"/>
  <c r="E96" i="4"/>
  <c r="F96" i="4" s="1"/>
  <c r="AY95" i="4"/>
  <c r="AV95" i="4"/>
  <c r="AS95" i="4"/>
  <c r="AN95" i="4"/>
  <c r="AN96" i="4" s="1"/>
  <c r="AL95" i="4"/>
  <c r="AI95" i="4"/>
  <c r="AG95" i="4"/>
  <c r="AJ95" i="4" s="1"/>
  <c r="AD95" i="4"/>
  <c r="AA95" i="4"/>
  <c r="Z95" i="4"/>
  <c r="Q95" i="4"/>
  <c r="P95" i="4"/>
  <c r="N95" i="4"/>
  <c r="J95" i="4"/>
  <c r="F95" i="4"/>
  <c r="E95" i="4"/>
  <c r="AN94" i="4"/>
  <c r="AL94" i="4"/>
  <c r="AI94" i="4"/>
  <c r="AG94" i="4"/>
  <c r="AJ94" i="4" s="1"/>
  <c r="AD94" i="4"/>
  <c r="AA94" i="4"/>
  <c r="Z94" i="4"/>
  <c r="J94" i="4"/>
  <c r="I94" i="4"/>
  <c r="E94" i="4" s="1"/>
  <c r="F94" i="4" s="1"/>
  <c r="AS93" i="4"/>
  <c r="AR93" i="4"/>
  <c r="AR94" i="4" s="1"/>
  <c r="AS94" i="4" s="1"/>
  <c r="AL93" i="4"/>
  <c r="AJ93" i="4"/>
  <c r="AI93" i="4"/>
  <c r="AG93" i="4"/>
  <c r="AD93" i="4"/>
  <c r="AA93" i="4"/>
  <c r="Z93" i="4"/>
  <c r="O93" i="4"/>
  <c r="O94" i="4" s="1"/>
  <c r="Q94" i="4" s="1"/>
  <c r="J93" i="4"/>
  <c r="E93" i="4"/>
  <c r="F93" i="4" s="1"/>
  <c r="AX92" i="4"/>
  <c r="AS92" i="4"/>
  <c r="AN92" i="4"/>
  <c r="AN93" i="4" s="1"/>
  <c r="AL92" i="4"/>
  <c r="AI92" i="4"/>
  <c r="AG92" i="4"/>
  <c r="AD92" i="4"/>
  <c r="AJ92" i="4" s="1"/>
  <c r="AA92" i="4"/>
  <c r="Z92" i="4"/>
  <c r="Q92" i="4"/>
  <c r="P92" i="4"/>
  <c r="N92" i="4"/>
  <c r="N93" i="4" s="1"/>
  <c r="J92" i="4"/>
  <c r="E92" i="4"/>
  <c r="F92" i="4" s="1"/>
  <c r="AS91" i="4"/>
  <c r="AN91" i="4"/>
  <c r="AL91" i="4"/>
  <c r="AI91" i="4"/>
  <c r="AG91" i="4"/>
  <c r="AD91" i="4"/>
  <c r="AJ91" i="4" s="1"/>
  <c r="AA91" i="4"/>
  <c r="Z91" i="4"/>
  <c r="O91" i="4"/>
  <c r="Q91" i="4" s="1"/>
  <c r="I91" i="4"/>
  <c r="AR90" i="4"/>
  <c r="AR91" i="4" s="1"/>
  <c r="AN90" i="4"/>
  <c r="AL90" i="4"/>
  <c r="AI90" i="4"/>
  <c r="AG90" i="4"/>
  <c r="AJ90" i="4" s="1"/>
  <c r="AD90" i="4"/>
  <c r="AA90" i="4"/>
  <c r="Z90" i="4"/>
  <c r="Q90" i="4"/>
  <c r="O90" i="4"/>
  <c r="N90" i="4"/>
  <c r="J90" i="4"/>
  <c r="E90" i="4"/>
  <c r="F90" i="4" s="1"/>
  <c r="AX89" i="4"/>
  <c r="AS89" i="4"/>
  <c r="AN89" i="4"/>
  <c r="AL89" i="4"/>
  <c r="AJ89" i="4"/>
  <c r="AI89" i="4"/>
  <c r="AG89" i="4"/>
  <c r="AD89" i="4"/>
  <c r="AA89" i="4"/>
  <c r="Z89" i="4"/>
  <c r="Q89" i="4"/>
  <c r="N89" i="4"/>
  <c r="P89" i="4" s="1"/>
  <c r="J89" i="4"/>
  <c r="E89" i="4"/>
  <c r="F89" i="4" s="1"/>
  <c r="AS88" i="4"/>
  <c r="AR88" i="4"/>
  <c r="AN88" i="4"/>
  <c r="AL88" i="4"/>
  <c r="AJ88" i="4"/>
  <c r="AI88" i="4"/>
  <c r="AG88" i="4"/>
  <c r="AD88" i="4"/>
  <c r="AA88" i="4"/>
  <c r="Z88" i="4"/>
  <c r="O88" i="4"/>
  <c r="Q88" i="4" s="1"/>
  <c r="I88" i="4"/>
  <c r="J88" i="4" s="1"/>
  <c r="F88" i="4"/>
  <c r="E88" i="4"/>
  <c r="AS87" i="4"/>
  <c r="AR87" i="4"/>
  <c r="AL87" i="4"/>
  <c r="AI87" i="4"/>
  <c r="AG87" i="4"/>
  <c r="AJ87" i="4" s="1"/>
  <c r="AD87" i="4"/>
  <c r="AA87" i="4"/>
  <c r="Z87" i="4"/>
  <c r="Q87" i="4"/>
  <c r="O87" i="4"/>
  <c r="J87" i="4"/>
  <c r="F87" i="4"/>
  <c r="E87" i="4"/>
  <c r="AX86" i="4"/>
  <c r="AS86" i="4"/>
  <c r="AN86" i="4"/>
  <c r="AN87" i="4" s="1"/>
  <c r="AL86" i="4"/>
  <c r="AI86" i="4"/>
  <c r="AG86" i="4"/>
  <c r="AJ86" i="4" s="1"/>
  <c r="AD86" i="4"/>
  <c r="AA86" i="4"/>
  <c r="Z86" i="4"/>
  <c r="Q86" i="4"/>
  <c r="N86" i="4"/>
  <c r="P86" i="4" s="1"/>
  <c r="J86" i="4"/>
  <c r="F86" i="4"/>
  <c r="E86" i="4"/>
  <c r="AR85" i="4"/>
  <c r="AS85" i="4" s="1"/>
  <c r="AN85" i="4"/>
  <c r="AL85" i="4"/>
  <c r="AI85" i="4"/>
  <c r="AG85" i="4"/>
  <c r="AJ85" i="4" s="1"/>
  <c r="AD85" i="4"/>
  <c r="AA85" i="4"/>
  <c r="Z85" i="4"/>
  <c r="J85" i="4"/>
  <c r="I85" i="4"/>
  <c r="E85" i="4"/>
  <c r="F85" i="4" s="1"/>
  <c r="AS84" i="4"/>
  <c r="AR84" i="4"/>
  <c r="AL84" i="4"/>
  <c r="AI84" i="4"/>
  <c r="AG84" i="4"/>
  <c r="AD84" i="4"/>
  <c r="AJ84" i="4" s="1"/>
  <c r="AA84" i="4"/>
  <c r="Z84" i="4"/>
  <c r="O84" i="4"/>
  <c r="O85" i="4" s="1"/>
  <c r="Q85" i="4" s="1"/>
  <c r="J84" i="4"/>
  <c r="E84" i="4"/>
  <c r="F84" i="4" s="1"/>
  <c r="AX83" i="4"/>
  <c r="AS83" i="4"/>
  <c r="AN83" i="4"/>
  <c r="AN84" i="4" s="1"/>
  <c r="AL83" i="4"/>
  <c r="AI83" i="4"/>
  <c r="AG83" i="4"/>
  <c r="AD83" i="4"/>
  <c r="AA83" i="4"/>
  <c r="Z83" i="4"/>
  <c r="Q83" i="4"/>
  <c r="P83" i="4"/>
  <c r="N83" i="4"/>
  <c r="N84" i="4" s="1"/>
  <c r="J83" i="4"/>
  <c r="E83" i="4"/>
  <c r="F83" i="4" s="1"/>
  <c r="AN82" i="4"/>
  <c r="AL82" i="4"/>
  <c r="AI82" i="4"/>
  <c r="AG82" i="4"/>
  <c r="AD82" i="4"/>
  <c r="AA82" i="4"/>
  <c r="Z82" i="4"/>
  <c r="I82" i="4"/>
  <c r="E82" i="4" s="1"/>
  <c r="F82" i="4" s="1"/>
  <c r="AS81" i="4"/>
  <c r="AR81" i="4"/>
  <c r="AR82" i="4" s="1"/>
  <c r="AS82" i="4" s="1"/>
  <c r="AL81" i="4"/>
  <c r="AJ81" i="4"/>
  <c r="AI81" i="4"/>
  <c r="AG81" i="4"/>
  <c r="AD81" i="4"/>
  <c r="AA81" i="4"/>
  <c r="Z81" i="4"/>
  <c r="O81" i="4"/>
  <c r="N81" i="4"/>
  <c r="J81" i="4"/>
  <c r="E81" i="4"/>
  <c r="F81" i="4" s="1"/>
  <c r="AX80" i="4"/>
  <c r="AS80" i="4"/>
  <c r="AN80" i="4"/>
  <c r="AN81" i="4" s="1"/>
  <c r="AL80" i="4"/>
  <c r="AJ80" i="4"/>
  <c r="AI80" i="4"/>
  <c r="AG80" i="4"/>
  <c r="AD80" i="4"/>
  <c r="AA80" i="4"/>
  <c r="Z80" i="4"/>
  <c r="Q80" i="4"/>
  <c r="P80" i="4"/>
  <c r="N80" i="4"/>
  <c r="J80" i="4"/>
  <c r="E80" i="4"/>
  <c r="F80" i="4" s="1"/>
  <c r="AN79" i="4"/>
  <c r="AL79" i="4"/>
  <c r="AJ79" i="4"/>
  <c r="AI79" i="4"/>
  <c r="AG79" i="4"/>
  <c r="AD79" i="4"/>
  <c r="AA79" i="4"/>
  <c r="Z79" i="4"/>
  <c r="O79" i="4"/>
  <c r="Q79" i="4" s="1"/>
  <c r="I79" i="4"/>
  <c r="J79" i="4" s="1"/>
  <c r="AR78" i="4"/>
  <c r="AN78" i="4"/>
  <c r="AL78" i="4"/>
  <c r="AI78" i="4"/>
  <c r="AG78" i="4"/>
  <c r="AJ78" i="4" s="1"/>
  <c r="AD78" i="4"/>
  <c r="AA78" i="4"/>
  <c r="Z78" i="4"/>
  <c r="Q78" i="4"/>
  <c r="O78" i="4"/>
  <c r="J78" i="4"/>
  <c r="F78" i="4"/>
  <c r="E78" i="4"/>
  <c r="AX77" i="4"/>
  <c r="AS77" i="4"/>
  <c r="AN77" i="4"/>
  <c r="AL77" i="4"/>
  <c r="AJ77" i="4"/>
  <c r="AI77" i="4"/>
  <c r="AG77" i="4"/>
  <c r="AD77" i="4"/>
  <c r="AA77" i="4"/>
  <c r="Z77" i="4"/>
  <c r="Q77" i="4"/>
  <c r="N77" i="4"/>
  <c r="P77" i="4" s="1"/>
  <c r="J77" i="4"/>
  <c r="F77" i="4"/>
  <c r="E77" i="4"/>
  <c r="AS76" i="4"/>
  <c r="AR76" i="4"/>
  <c r="AN76" i="4"/>
  <c r="AL76" i="4"/>
  <c r="AJ76" i="4"/>
  <c r="AI76" i="4"/>
  <c r="AG76" i="4"/>
  <c r="AD76" i="4"/>
  <c r="AA76" i="4"/>
  <c r="Z76" i="4"/>
  <c r="O76" i="4"/>
  <c r="Q76" i="4" s="1"/>
  <c r="J76" i="4"/>
  <c r="I76" i="4"/>
  <c r="F76" i="4"/>
  <c r="E76" i="4"/>
  <c r="AR75" i="4"/>
  <c r="AS75" i="4" s="1"/>
  <c r="AN75" i="4"/>
  <c r="AL75" i="4"/>
  <c r="AI75" i="4"/>
  <c r="AG75" i="4"/>
  <c r="AD75" i="4"/>
  <c r="AA75" i="4"/>
  <c r="Z75" i="4"/>
  <c r="Q75" i="4"/>
  <c r="O75" i="4"/>
  <c r="J75" i="4"/>
  <c r="F75" i="4"/>
  <c r="E75" i="4"/>
  <c r="AV74" i="4"/>
  <c r="AS74" i="4"/>
  <c r="AR74" i="4"/>
  <c r="AN74" i="4"/>
  <c r="AL74" i="4"/>
  <c r="AJ74" i="4"/>
  <c r="AI74" i="4"/>
  <c r="AG74" i="4"/>
  <c r="AD74" i="4"/>
  <c r="AA74" i="4"/>
  <c r="Z74" i="4"/>
  <c r="Q74" i="4"/>
  <c r="N74" i="4"/>
  <c r="J74" i="4"/>
  <c r="E74" i="4"/>
  <c r="F74" i="4" s="1"/>
  <c r="AS73" i="4"/>
  <c r="AR73" i="4"/>
  <c r="AN73" i="4"/>
  <c r="AL73" i="4"/>
  <c r="AJ73" i="4"/>
  <c r="AI73" i="4"/>
  <c r="AI43" i="4" s="1"/>
  <c r="AG73" i="4"/>
  <c r="AD73" i="4"/>
  <c r="AA73" i="4"/>
  <c r="Z73" i="4"/>
  <c r="O73" i="4"/>
  <c r="Q73" i="4" s="1"/>
  <c r="I73" i="4"/>
  <c r="J73" i="4" s="1"/>
  <c r="F73" i="4"/>
  <c r="E73" i="4"/>
  <c r="AS72" i="4"/>
  <c r="AR72" i="4"/>
  <c r="AN72" i="4"/>
  <c r="AL72" i="4"/>
  <c r="AI72" i="4"/>
  <c r="AG72" i="4"/>
  <c r="AJ72" i="4" s="1"/>
  <c r="AD72" i="4"/>
  <c r="AA72" i="4"/>
  <c r="Z72" i="4"/>
  <c r="Q72" i="4"/>
  <c r="P72" i="4"/>
  <c r="O72" i="4"/>
  <c r="J72" i="4"/>
  <c r="F72" i="4"/>
  <c r="E72" i="4"/>
  <c r="AV71" i="4"/>
  <c r="AR71" i="4"/>
  <c r="AS71" i="4" s="1"/>
  <c r="AN71" i="4"/>
  <c r="AL71" i="4"/>
  <c r="AJ71" i="4"/>
  <c r="AI71" i="4"/>
  <c r="AG71" i="4"/>
  <c r="AD71" i="4"/>
  <c r="AA71" i="4"/>
  <c r="Z71" i="4"/>
  <c r="Q71" i="4"/>
  <c r="N71" i="4"/>
  <c r="N72" i="4" s="1"/>
  <c r="N73" i="4" s="1"/>
  <c r="P73" i="4" s="1"/>
  <c r="J71" i="4"/>
  <c r="F71" i="4"/>
  <c r="E71" i="4"/>
  <c r="AS70" i="4"/>
  <c r="AR70" i="4"/>
  <c r="AN70" i="4"/>
  <c r="AL70" i="4"/>
  <c r="AJ70" i="4"/>
  <c r="AI70" i="4"/>
  <c r="AG70" i="4"/>
  <c r="AD70" i="4"/>
  <c r="AA70" i="4"/>
  <c r="Z70" i="4"/>
  <c r="O70" i="4"/>
  <c r="Q70" i="4" s="1"/>
  <c r="J70" i="4"/>
  <c r="I70" i="4"/>
  <c r="E70" i="4"/>
  <c r="F70" i="4" s="1"/>
  <c r="AR69" i="4"/>
  <c r="AS69" i="4" s="1"/>
  <c r="AN69" i="4"/>
  <c r="AL69" i="4"/>
  <c r="AI69" i="4"/>
  <c r="AG69" i="4"/>
  <c r="AJ69" i="4" s="1"/>
  <c r="AD69" i="4"/>
  <c r="AA69" i="4"/>
  <c r="Z69" i="4"/>
  <c r="Q69" i="4"/>
  <c r="O69" i="4"/>
  <c r="J69" i="4"/>
  <c r="F69" i="4"/>
  <c r="E69" i="4"/>
  <c r="AV68" i="4"/>
  <c r="AS68" i="4"/>
  <c r="AR68" i="4"/>
  <c r="AN68" i="4"/>
  <c r="AL68" i="4"/>
  <c r="AJ68" i="4"/>
  <c r="AI68" i="4"/>
  <c r="AG68" i="4"/>
  <c r="AD68" i="4"/>
  <c r="AA68" i="4"/>
  <c r="Z68" i="4"/>
  <c r="Q68" i="4"/>
  <c r="N68" i="4"/>
  <c r="J68" i="4"/>
  <c r="E68" i="4"/>
  <c r="F68" i="4" s="1"/>
  <c r="AS67" i="4"/>
  <c r="AR67" i="4"/>
  <c r="AN67" i="4"/>
  <c r="AL67" i="4"/>
  <c r="AJ67" i="4"/>
  <c r="AI67" i="4"/>
  <c r="AG67" i="4"/>
  <c r="AD67" i="4"/>
  <c r="AA67" i="4"/>
  <c r="Z67" i="4"/>
  <c r="O67" i="4"/>
  <c r="Q67" i="4" s="1"/>
  <c r="I67" i="4"/>
  <c r="J67" i="4" s="1"/>
  <c r="F67" i="4"/>
  <c r="E67" i="4"/>
  <c r="AR66" i="4"/>
  <c r="AS66" i="4" s="1"/>
  <c r="AN66" i="4"/>
  <c r="AL66" i="4"/>
  <c r="AI66" i="4"/>
  <c r="AG66" i="4"/>
  <c r="AJ66" i="4" s="1"/>
  <c r="AD66" i="4"/>
  <c r="AA66" i="4"/>
  <c r="Z66" i="4"/>
  <c r="Q66" i="4"/>
  <c r="P66" i="4"/>
  <c r="O66" i="4"/>
  <c r="J66" i="4"/>
  <c r="F66" i="4"/>
  <c r="E66" i="4"/>
  <c r="AV65" i="4"/>
  <c r="AR65" i="4"/>
  <c r="AS65" i="4" s="1"/>
  <c r="AN65" i="4"/>
  <c r="AL65" i="4"/>
  <c r="AJ65" i="4"/>
  <c r="AI65" i="4"/>
  <c r="AG65" i="4"/>
  <c r="AD65" i="4"/>
  <c r="AA65" i="4"/>
  <c r="Z65" i="4"/>
  <c r="Q65" i="4"/>
  <c r="N65" i="4"/>
  <c r="N66" i="4" s="1"/>
  <c r="N67" i="4" s="1"/>
  <c r="P67" i="4" s="1"/>
  <c r="J65" i="4"/>
  <c r="E65" i="4"/>
  <c r="F65" i="4" s="1"/>
  <c r="AS64" i="4"/>
  <c r="AR64" i="4"/>
  <c r="AN64" i="4"/>
  <c r="AL64" i="4"/>
  <c r="AJ64" i="4"/>
  <c r="AI64" i="4"/>
  <c r="AG64" i="4"/>
  <c r="AD64" i="4"/>
  <c r="AA64" i="4"/>
  <c r="Z64" i="4"/>
  <c r="O64" i="4"/>
  <c r="Q64" i="4" s="1"/>
  <c r="I64" i="4"/>
  <c r="J64" i="4" s="1"/>
  <c r="F64" i="4"/>
  <c r="E64" i="4"/>
  <c r="AR63" i="4"/>
  <c r="AS63" i="4" s="1"/>
  <c r="AN63" i="4"/>
  <c r="AL63" i="4"/>
  <c r="AI63" i="4"/>
  <c r="AG63" i="4"/>
  <c r="AD63" i="4"/>
  <c r="AA63" i="4"/>
  <c r="Z63" i="4"/>
  <c r="Q63" i="4"/>
  <c r="O63" i="4"/>
  <c r="J63" i="4"/>
  <c r="F63" i="4"/>
  <c r="E63" i="4"/>
  <c r="AV62" i="4"/>
  <c r="AS62" i="4"/>
  <c r="AR62" i="4"/>
  <c r="AN62" i="4"/>
  <c r="AL62" i="4"/>
  <c r="AJ62" i="4"/>
  <c r="AI62" i="4"/>
  <c r="AG62" i="4"/>
  <c r="AD62" i="4"/>
  <c r="AA62" i="4"/>
  <c r="Z62" i="4"/>
  <c r="Q62" i="4"/>
  <c r="N62" i="4"/>
  <c r="J62" i="4"/>
  <c r="E62" i="4"/>
  <c r="F62" i="4" s="1"/>
  <c r="AN61" i="4"/>
  <c r="AL61" i="4"/>
  <c r="AJ61" i="4"/>
  <c r="AI61" i="4"/>
  <c r="AG61" i="4"/>
  <c r="AD61" i="4"/>
  <c r="AA61" i="4"/>
  <c r="Z61" i="4"/>
  <c r="O61" i="4"/>
  <c r="Q61" i="4" s="1"/>
  <c r="I61" i="4"/>
  <c r="J61" i="4" s="1"/>
  <c r="F61" i="4"/>
  <c r="E61" i="4"/>
  <c r="AR60" i="4"/>
  <c r="AR61" i="4" s="1"/>
  <c r="AS61" i="4" s="1"/>
  <c r="AN60" i="4"/>
  <c r="AL60" i="4"/>
  <c r="AI60" i="4"/>
  <c r="AG60" i="4"/>
  <c r="AJ60" i="4" s="1"/>
  <c r="AD60" i="4"/>
  <c r="AA60" i="4"/>
  <c r="Z60" i="4"/>
  <c r="Q60" i="4"/>
  <c r="O60" i="4"/>
  <c r="J60" i="4"/>
  <c r="F60" i="4"/>
  <c r="E60" i="4"/>
  <c r="AV59" i="4"/>
  <c r="AR59" i="4"/>
  <c r="AS59" i="4" s="1"/>
  <c r="AN59" i="4"/>
  <c r="AL59" i="4"/>
  <c r="AJ59" i="4"/>
  <c r="AI59" i="4"/>
  <c r="AG59" i="4"/>
  <c r="AD59" i="4"/>
  <c r="AA59" i="4"/>
  <c r="Z59" i="4"/>
  <c r="Q59" i="4"/>
  <c r="N59" i="4"/>
  <c r="J59" i="4"/>
  <c r="E59" i="4"/>
  <c r="F59" i="4" s="1"/>
  <c r="AS58" i="4"/>
  <c r="AR58" i="4"/>
  <c r="AN58" i="4"/>
  <c r="AL58" i="4"/>
  <c r="AJ58" i="4"/>
  <c r="AI58" i="4"/>
  <c r="AG58" i="4"/>
  <c r="AD58" i="4"/>
  <c r="AA58" i="4"/>
  <c r="Z58" i="4"/>
  <c r="O58" i="4"/>
  <c r="Q58" i="4" s="1"/>
  <c r="I58" i="4"/>
  <c r="J58" i="4" s="1"/>
  <c r="F58" i="4"/>
  <c r="E58" i="4"/>
  <c r="AR57" i="4"/>
  <c r="AS57" i="4" s="1"/>
  <c r="AN57" i="4"/>
  <c r="AL57" i="4"/>
  <c r="AI57" i="4"/>
  <c r="AG57" i="4"/>
  <c r="AD57" i="4"/>
  <c r="AA57" i="4"/>
  <c r="Z57" i="4"/>
  <c r="Q57" i="4"/>
  <c r="P57" i="4"/>
  <c r="O57" i="4"/>
  <c r="J57" i="4"/>
  <c r="F57" i="4"/>
  <c r="E57" i="4"/>
  <c r="AV56" i="4"/>
  <c r="AR56" i="4"/>
  <c r="AS56" i="4" s="1"/>
  <c r="AN56" i="4"/>
  <c r="AL56" i="4"/>
  <c r="AI56" i="4"/>
  <c r="AG56" i="4"/>
  <c r="AD56" i="4"/>
  <c r="AJ56" i="4" s="1"/>
  <c r="AA56" i="4"/>
  <c r="Z56" i="4"/>
  <c r="Q56" i="4"/>
  <c r="P56" i="4"/>
  <c r="N56" i="4"/>
  <c r="N57" i="4" s="1"/>
  <c r="N58" i="4" s="1"/>
  <c r="P58" i="4" s="1"/>
  <c r="J56" i="4"/>
  <c r="E56" i="4"/>
  <c r="F56" i="4" s="1"/>
  <c r="AN55" i="4"/>
  <c r="AL55" i="4"/>
  <c r="AI55" i="4"/>
  <c r="AG55" i="4"/>
  <c r="AD55" i="4"/>
  <c r="AJ55" i="4" s="1"/>
  <c r="AA55" i="4"/>
  <c r="Z55" i="4"/>
  <c r="O55" i="4"/>
  <c r="Q55" i="4" s="1"/>
  <c r="I55" i="4"/>
  <c r="J55" i="4" s="1"/>
  <c r="E55" i="4"/>
  <c r="F55" i="4" s="1"/>
  <c r="AS54" i="4"/>
  <c r="AR54" i="4"/>
  <c r="AR55" i="4" s="1"/>
  <c r="AS55" i="4" s="1"/>
  <c r="AN54" i="4"/>
  <c r="AL54" i="4"/>
  <c r="AI54" i="4"/>
  <c r="AG54" i="4"/>
  <c r="AD54" i="4"/>
  <c r="AA54" i="4"/>
  <c r="Z54" i="4"/>
  <c r="Q54" i="4"/>
  <c r="P54" i="4"/>
  <c r="O54" i="4"/>
  <c r="N54" i="4"/>
  <c r="N55" i="4" s="1"/>
  <c r="P55" i="4" s="1"/>
  <c r="J54" i="4"/>
  <c r="E54" i="4"/>
  <c r="F54" i="4" s="1"/>
  <c r="AV53" i="4"/>
  <c r="AR53" i="4"/>
  <c r="AS53" i="4" s="1"/>
  <c r="AN53" i="4"/>
  <c r="AL53" i="4"/>
  <c r="AI53" i="4"/>
  <c r="AG53" i="4"/>
  <c r="AJ53" i="4" s="1"/>
  <c r="AD53" i="4"/>
  <c r="AA53" i="4"/>
  <c r="Z53" i="4"/>
  <c r="Q53" i="4"/>
  <c r="P53" i="4"/>
  <c r="N53" i="4"/>
  <c r="J53" i="4"/>
  <c r="F53" i="4"/>
  <c r="E53" i="4"/>
  <c r="AR52" i="4"/>
  <c r="AS52" i="4" s="1"/>
  <c r="AN52" i="4"/>
  <c r="AL52" i="4"/>
  <c r="AI52" i="4"/>
  <c r="AG52" i="4"/>
  <c r="AJ52" i="4" s="1"/>
  <c r="AD52" i="4"/>
  <c r="AA52" i="4"/>
  <c r="Z52" i="4"/>
  <c r="J52" i="4"/>
  <c r="I52" i="4"/>
  <c r="E52" i="4" s="1"/>
  <c r="F52" i="4" s="1"/>
  <c r="AS51" i="4"/>
  <c r="AR51" i="4"/>
  <c r="AL51" i="4"/>
  <c r="AJ51" i="4"/>
  <c r="AI51" i="4"/>
  <c r="AG51" i="4"/>
  <c r="AD51" i="4"/>
  <c r="AA51" i="4"/>
  <c r="Z51" i="4"/>
  <c r="O51" i="4"/>
  <c r="N51" i="4"/>
  <c r="N52" i="4" s="1"/>
  <c r="P52" i="4" s="1"/>
  <c r="J51" i="4"/>
  <c r="E51" i="4"/>
  <c r="F51" i="4" s="1"/>
  <c r="AV50" i="4"/>
  <c r="AR50" i="4"/>
  <c r="AS50" i="4" s="1"/>
  <c r="AN50" i="4"/>
  <c r="AN51" i="4" s="1"/>
  <c r="AL50" i="4"/>
  <c r="AI50" i="4"/>
  <c r="AG50" i="4"/>
  <c r="AJ50" i="4" s="1"/>
  <c r="AD50" i="4"/>
  <c r="AA50" i="4"/>
  <c r="Z50" i="4"/>
  <c r="Q50" i="4"/>
  <c r="P50" i="4"/>
  <c r="N50" i="4"/>
  <c r="J50" i="4"/>
  <c r="F50" i="4"/>
  <c r="E50" i="4"/>
  <c r="AN49" i="4"/>
  <c r="AL49" i="4"/>
  <c r="AI49" i="4"/>
  <c r="AG49" i="4"/>
  <c r="AJ49" i="4" s="1"/>
  <c r="AD49" i="4"/>
  <c r="AA49" i="4"/>
  <c r="Z49" i="4"/>
  <c r="Q49" i="4"/>
  <c r="P49" i="4"/>
  <c r="N49" i="4"/>
  <c r="J49" i="4"/>
  <c r="I49" i="4"/>
  <c r="E49" i="4" s="1"/>
  <c r="F49" i="4" s="1"/>
  <c r="AS48" i="4"/>
  <c r="AR48" i="4"/>
  <c r="AR49" i="4" s="1"/>
  <c r="AS49" i="4" s="1"/>
  <c r="AL48" i="4"/>
  <c r="AJ48" i="4"/>
  <c r="AI48" i="4"/>
  <c r="AG48" i="4"/>
  <c r="AD48" i="4"/>
  <c r="AA48" i="4"/>
  <c r="Z48" i="4"/>
  <c r="P48" i="4"/>
  <c r="O48" i="4"/>
  <c r="O49" i="4" s="1"/>
  <c r="N48" i="4"/>
  <c r="J48" i="4"/>
  <c r="E48" i="4"/>
  <c r="F48" i="4" s="1"/>
  <c r="AV47" i="4"/>
  <c r="AR47" i="4"/>
  <c r="AS47" i="4" s="1"/>
  <c r="AN47" i="4"/>
  <c r="AN48" i="4" s="1"/>
  <c r="AL47" i="4"/>
  <c r="AI47" i="4"/>
  <c r="AG47" i="4"/>
  <c r="AD47" i="4"/>
  <c r="AA47" i="4"/>
  <c r="Z47" i="4"/>
  <c r="Q47" i="4"/>
  <c r="P47" i="4"/>
  <c r="N47" i="4"/>
  <c r="J47" i="4"/>
  <c r="F47" i="4"/>
  <c r="E47" i="4"/>
  <c r="AR46" i="4"/>
  <c r="AS46" i="4" s="1"/>
  <c r="AN46" i="4"/>
  <c r="AN43" i="4" s="1"/>
  <c r="AN25" i="4" s="1"/>
  <c r="AL46" i="4"/>
  <c r="AI46" i="4"/>
  <c r="AG46" i="4"/>
  <c r="AD46" i="4"/>
  <c r="AA46" i="4"/>
  <c r="Z46" i="4"/>
  <c r="J46" i="4"/>
  <c r="I46" i="4"/>
  <c r="E46" i="4" s="1"/>
  <c r="F46" i="4" s="1"/>
  <c r="AS45" i="4"/>
  <c r="AR45" i="4"/>
  <c r="AL45" i="4"/>
  <c r="AJ45" i="4"/>
  <c r="AI45" i="4"/>
  <c r="AG45" i="4"/>
  <c r="AD45" i="4"/>
  <c r="AA45" i="4"/>
  <c r="Z45" i="4"/>
  <c r="O45" i="4"/>
  <c r="N45" i="4"/>
  <c r="N46" i="4" s="1"/>
  <c r="P46" i="4" s="1"/>
  <c r="J45" i="4"/>
  <c r="E45" i="4"/>
  <c r="F45" i="4" s="1"/>
  <c r="BH44" i="4"/>
  <c r="AV44" i="4"/>
  <c r="AR44" i="4"/>
  <c r="AN44" i="4"/>
  <c r="AN41" i="4" s="1"/>
  <c r="AN23" i="4" s="1"/>
  <c r="AN13" i="4" s="1"/>
  <c r="AN9" i="4" s="1"/>
  <c r="AL44" i="4"/>
  <c r="AJ44" i="4"/>
  <c r="AI44" i="4"/>
  <c r="AI41" i="4" s="1"/>
  <c r="AJ41" i="4" s="1"/>
  <c r="AG44" i="4"/>
  <c r="AD44" i="4"/>
  <c r="AA44" i="4"/>
  <c r="Z44" i="4"/>
  <c r="Q44" i="4"/>
  <c r="N44" i="4"/>
  <c r="P44" i="4" s="1"/>
  <c r="J44" i="4"/>
  <c r="F44" i="4"/>
  <c r="E44" i="4"/>
  <c r="AF43" i="4"/>
  <c r="AC43" i="4"/>
  <c r="AA43" i="4"/>
  <c r="Z43" i="4"/>
  <c r="AR42" i="4"/>
  <c r="AS42" i="4" s="1"/>
  <c r="AO42" i="4"/>
  <c r="AJ42" i="4"/>
  <c r="AI42" i="4"/>
  <c r="AF42" i="4"/>
  <c r="AF24" i="4" s="1"/>
  <c r="AD42" i="4"/>
  <c r="AC42" i="4"/>
  <c r="AL42" i="4" s="1"/>
  <c r="AA42" i="4"/>
  <c r="Z42" i="4"/>
  <c r="AV41" i="4"/>
  <c r="AL41" i="4"/>
  <c r="AF41" i="4"/>
  <c r="AD41" i="4"/>
  <c r="AC41" i="4"/>
  <c r="AA41" i="4"/>
  <c r="Z41" i="4"/>
  <c r="S41" i="4"/>
  <c r="O41" i="4"/>
  <c r="I41" i="4"/>
  <c r="J41" i="4" s="1"/>
  <c r="AL40" i="4"/>
  <c r="AI40" i="4"/>
  <c r="AG40" i="4"/>
  <c r="AD40" i="4"/>
  <c r="AJ40" i="4" s="1"/>
  <c r="AA40" i="4"/>
  <c r="Z40" i="4"/>
  <c r="O40" i="4"/>
  <c r="Q40" i="4" s="1"/>
  <c r="AR39" i="4"/>
  <c r="AL39" i="4"/>
  <c r="AI39" i="4"/>
  <c r="AG39" i="4"/>
  <c r="AJ39" i="4" s="1"/>
  <c r="AD39" i="4"/>
  <c r="AA39" i="4"/>
  <c r="Z39" i="4"/>
  <c r="Q39" i="4"/>
  <c r="O39" i="4"/>
  <c r="AS38" i="4"/>
  <c r="AL38" i="4"/>
  <c r="AI38" i="4"/>
  <c r="AG38" i="4"/>
  <c r="AJ38" i="4" s="1"/>
  <c r="AD38" i="4"/>
  <c r="AA38" i="4"/>
  <c r="Z38" i="4"/>
  <c r="Q38" i="4"/>
  <c r="P38" i="4"/>
  <c r="N38" i="4"/>
  <c r="N39" i="4" s="1"/>
  <c r="AR37" i="4"/>
  <c r="AS37" i="4" s="1"/>
  <c r="AL37" i="4"/>
  <c r="AI37" i="4"/>
  <c r="AG37" i="4"/>
  <c r="AJ37" i="4" s="1"/>
  <c r="AD37" i="4"/>
  <c r="AA37" i="4"/>
  <c r="Z37" i="4"/>
  <c r="AS36" i="4"/>
  <c r="AR36" i="4"/>
  <c r="AL36" i="4"/>
  <c r="AJ36" i="4"/>
  <c r="AI36" i="4"/>
  <c r="AG36" i="4"/>
  <c r="AD36" i="4"/>
  <c r="AA36" i="4"/>
  <c r="Z36" i="4"/>
  <c r="Q36" i="4"/>
  <c r="O36" i="4"/>
  <c r="O37" i="4" s="1"/>
  <c r="Q37" i="4" s="1"/>
  <c r="N36" i="4"/>
  <c r="AS35" i="4"/>
  <c r="AL35" i="4"/>
  <c r="AI35" i="4"/>
  <c r="AG35" i="4"/>
  <c r="AJ35" i="4" s="1"/>
  <c r="AD35" i="4"/>
  <c r="AA35" i="4"/>
  <c r="Z35" i="4"/>
  <c r="Q35" i="4"/>
  <c r="N35" i="4"/>
  <c r="P35" i="4" s="1"/>
  <c r="AS34" i="4"/>
  <c r="AR34" i="4"/>
  <c r="AL34" i="4"/>
  <c r="AJ34" i="4"/>
  <c r="AI34" i="4"/>
  <c r="AG34" i="4"/>
  <c r="AD34" i="4"/>
  <c r="AA34" i="4"/>
  <c r="Z34" i="4"/>
  <c r="AS33" i="4"/>
  <c r="AR33" i="4"/>
  <c r="AL33" i="4"/>
  <c r="AJ33" i="4"/>
  <c r="AI33" i="4"/>
  <c r="AG33" i="4"/>
  <c r="AD33" i="4"/>
  <c r="AA33" i="4"/>
  <c r="Z33" i="4"/>
  <c r="O33" i="4"/>
  <c r="AS32" i="4"/>
  <c r="AL32" i="4"/>
  <c r="AJ32" i="4"/>
  <c r="AI32" i="4"/>
  <c r="AG32" i="4"/>
  <c r="AD32" i="4"/>
  <c r="AA32" i="4"/>
  <c r="Z32" i="4"/>
  <c r="Q32" i="4"/>
  <c r="N32" i="4"/>
  <c r="P32" i="4" s="1"/>
  <c r="AL31" i="4"/>
  <c r="AJ31" i="4"/>
  <c r="AI31" i="4"/>
  <c r="AG31" i="4"/>
  <c r="AD31" i="4"/>
  <c r="AA31" i="4"/>
  <c r="Z31" i="4"/>
  <c r="O31" i="4"/>
  <c r="Q31" i="4" s="1"/>
  <c r="N31" i="4"/>
  <c r="P31" i="4" s="1"/>
  <c r="AR30" i="4"/>
  <c r="AS30" i="4" s="1"/>
  <c r="AL30" i="4"/>
  <c r="AI30" i="4"/>
  <c r="AG30" i="4"/>
  <c r="AD30" i="4"/>
  <c r="AJ30" i="4" s="1"/>
  <c r="AA30" i="4"/>
  <c r="Z30" i="4"/>
  <c r="Q30" i="4"/>
  <c r="P30" i="4"/>
  <c r="O30" i="4"/>
  <c r="AS29" i="4"/>
  <c r="AL29" i="4"/>
  <c r="AI29" i="4"/>
  <c r="AG29" i="4"/>
  <c r="AD29" i="4"/>
  <c r="AJ29" i="4" s="1"/>
  <c r="AA29" i="4"/>
  <c r="Z29" i="4"/>
  <c r="Q29" i="4"/>
  <c r="N29" i="4"/>
  <c r="N30" i="4" s="1"/>
  <c r="AR28" i="4"/>
  <c r="AS28" i="4" s="1"/>
  <c r="AL28" i="4"/>
  <c r="AG28" i="4"/>
  <c r="AD28" i="4"/>
  <c r="AJ28" i="4" s="1"/>
  <c r="AC28" i="4"/>
  <c r="AA28" i="4"/>
  <c r="Z28" i="4"/>
  <c r="I28" i="4"/>
  <c r="E28" i="4" s="1"/>
  <c r="F28" i="4" s="1"/>
  <c r="AS27" i="4"/>
  <c r="AR27" i="4"/>
  <c r="AL27" i="4"/>
  <c r="AI27" i="4"/>
  <c r="AG27" i="4"/>
  <c r="AJ27" i="4" s="1"/>
  <c r="AD27" i="4"/>
  <c r="AD24" i="4" s="1"/>
  <c r="AA27" i="4"/>
  <c r="Z27" i="4"/>
  <c r="Z24" i="4" s="1"/>
  <c r="Q27" i="4"/>
  <c r="O27" i="4"/>
  <c r="O28" i="4" s="1"/>
  <c r="Q28" i="4" s="1"/>
  <c r="J27" i="4"/>
  <c r="E27" i="4"/>
  <c r="F27" i="4" s="1"/>
  <c r="BH26" i="4"/>
  <c r="AS26" i="4"/>
  <c r="AR26" i="4"/>
  <c r="AL26" i="4"/>
  <c r="AJ26" i="4"/>
  <c r="AI26" i="4"/>
  <c r="AG26" i="4"/>
  <c r="AD26" i="4"/>
  <c r="AD23" i="4" s="1"/>
  <c r="AA26" i="4"/>
  <c r="AA23" i="4" s="1"/>
  <c r="Z26" i="4"/>
  <c r="Q26" i="4"/>
  <c r="N26" i="4"/>
  <c r="P26" i="4" s="1"/>
  <c r="J26" i="4"/>
  <c r="E26" i="4"/>
  <c r="F26" i="4" s="1"/>
  <c r="BM25" i="4"/>
  <c r="BM24" i="4" s="1"/>
  <c r="BL25" i="4"/>
  <c r="BK25" i="4"/>
  <c r="BJ25" i="4"/>
  <c r="BH25" i="4"/>
  <c r="BG25" i="4"/>
  <c r="BG15" i="4" s="1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O25" i="4"/>
  <c r="AM25" i="4"/>
  <c r="AF25" i="4"/>
  <c r="AA25" i="4"/>
  <c r="Z25" i="4"/>
  <c r="X25" i="4"/>
  <c r="W25" i="4"/>
  <c r="U25" i="4"/>
  <c r="T25" i="4"/>
  <c r="BL24" i="4"/>
  <c r="BK24" i="4"/>
  <c r="BJ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O24" i="4"/>
  <c r="AM24" i="4"/>
  <c r="AL24" i="4"/>
  <c r="AI24" i="4"/>
  <c r="AC24" i="4"/>
  <c r="AA24" i="4"/>
  <c r="X24" i="4"/>
  <c r="W24" i="4"/>
  <c r="U24" i="4"/>
  <c r="T24" i="4"/>
  <c r="BM23" i="4"/>
  <c r="BL23" i="4"/>
  <c r="BK23" i="4"/>
  <c r="BJ23" i="4"/>
  <c r="BG23" i="4"/>
  <c r="BF23" i="4"/>
  <c r="BE23" i="4"/>
  <c r="BD23" i="4"/>
  <c r="BC23" i="4"/>
  <c r="BB23" i="4"/>
  <c r="BA23" i="4"/>
  <c r="AZ23" i="4"/>
  <c r="AZ13" i="4" s="1"/>
  <c r="AY23" i="4"/>
  <c r="AX23" i="4"/>
  <c r="AW23" i="4"/>
  <c r="AV23" i="4"/>
  <c r="AU23" i="4"/>
  <c r="AT23" i="4"/>
  <c r="AO23" i="4"/>
  <c r="AM23" i="4"/>
  <c r="AL23" i="4"/>
  <c r="AF23" i="4"/>
  <c r="AC23" i="4"/>
  <c r="Z23" i="4"/>
  <c r="X23" i="4"/>
  <c r="W23" i="4"/>
  <c r="U23" i="4"/>
  <c r="T23" i="4"/>
  <c r="J23" i="4"/>
  <c r="I23" i="4"/>
  <c r="AS22" i="4"/>
  <c r="AR22" i="4"/>
  <c r="AL22" i="4"/>
  <c r="AJ22" i="4"/>
  <c r="AJ19" i="4" s="1"/>
  <c r="AI22" i="4"/>
  <c r="AI19" i="4" s="1"/>
  <c r="AG22" i="4"/>
  <c r="AG19" i="4" s="1"/>
  <c r="AD22" i="4"/>
  <c r="J22" i="4"/>
  <c r="J19" i="4" s="1"/>
  <c r="F22" i="4"/>
  <c r="E22" i="4"/>
  <c r="AS21" i="4"/>
  <c r="AS18" i="4" s="1"/>
  <c r="AL21" i="4"/>
  <c r="AI21" i="4"/>
  <c r="AG21" i="4"/>
  <c r="AD21" i="4"/>
  <c r="AD18" i="4" s="1"/>
  <c r="Q21" i="4"/>
  <c r="Q18" i="4" s="1"/>
  <c r="O21" i="4"/>
  <c r="J21" i="4"/>
  <c r="E21" i="4"/>
  <c r="F21" i="4" s="1"/>
  <c r="F18" i="4" s="1"/>
  <c r="AS20" i="4"/>
  <c r="AL20" i="4"/>
  <c r="AI20" i="4"/>
  <c r="AI17" i="4" s="1"/>
  <c r="AG20" i="4"/>
  <c r="AJ20" i="4" s="1"/>
  <c r="AJ17" i="4" s="1"/>
  <c r="AD20" i="4"/>
  <c r="Q20" i="4"/>
  <c r="N20" i="4"/>
  <c r="J20" i="4"/>
  <c r="J17" i="4" s="1"/>
  <c r="E20" i="4"/>
  <c r="F20" i="4" s="1"/>
  <c r="F17" i="4" s="1"/>
  <c r="BM19" i="4"/>
  <c r="BM15" i="4" s="1"/>
  <c r="BL19" i="4"/>
  <c r="BK19" i="4"/>
  <c r="BJ19" i="4"/>
  <c r="BH19" i="4"/>
  <c r="BG19" i="4"/>
  <c r="BF19" i="4"/>
  <c r="BE19" i="4"/>
  <c r="BE15" i="4" s="1"/>
  <c r="BD19" i="4"/>
  <c r="BD15" i="4" s="1"/>
  <c r="BC19" i="4"/>
  <c r="BB19" i="4"/>
  <c r="BA19" i="4"/>
  <c r="AZ19" i="4"/>
  <c r="AY19" i="4"/>
  <c r="AY15" i="4" s="1"/>
  <c r="AX19" i="4"/>
  <c r="AW19" i="4"/>
  <c r="AW15" i="4" s="1"/>
  <c r="AV19" i="4"/>
  <c r="AV15" i="4" s="1"/>
  <c r="AU19" i="4"/>
  <c r="AT19" i="4"/>
  <c r="AS19" i="4"/>
  <c r="AR19" i="4"/>
  <c r="AO19" i="4"/>
  <c r="AO15" i="4" s="1"/>
  <c r="AN19" i="4"/>
  <c r="AM19" i="4"/>
  <c r="AL19" i="4"/>
  <c r="AF19" i="4"/>
  <c r="AD19" i="4"/>
  <c r="AC19" i="4"/>
  <c r="AA19" i="4"/>
  <c r="Z19" i="4"/>
  <c r="X19" i="4"/>
  <c r="W19" i="4"/>
  <c r="V19" i="4"/>
  <c r="U19" i="4"/>
  <c r="U15" i="4" s="1"/>
  <c r="T19" i="4"/>
  <c r="T15" i="4" s="1"/>
  <c r="I19" i="4"/>
  <c r="F19" i="4"/>
  <c r="E19" i="4"/>
  <c r="BM18" i="4"/>
  <c r="BL18" i="4"/>
  <c r="BK18" i="4"/>
  <c r="BJ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R18" i="4"/>
  <c r="AO18" i="4"/>
  <c r="AN18" i="4"/>
  <c r="AM18" i="4"/>
  <c r="AI18" i="4"/>
  <c r="AG18" i="4"/>
  <c r="AF18" i="4"/>
  <c r="AC18" i="4"/>
  <c r="AL18" i="4" s="1"/>
  <c r="AA18" i="4"/>
  <c r="Z18" i="4"/>
  <c r="X18" i="4"/>
  <c r="W18" i="4"/>
  <c r="V18" i="4"/>
  <c r="U18" i="4"/>
  <c r="T18" i="4"/>
  <c r="J18" i="4"/>
  <c r="I18" i="4"/>
  <c r="E18" i="4"/>
  <c r="BS17" i="4"/>
  <c r="BM17" i="4"/>
  <c r="BL17" i="4"/>
  <c r="BK17" i="4"/>
  <c r="BJ17" i="4"/>
  <c r="BH17" i="4"/>
  <c r="BG17" i="4"/>
  <c r="BF17" i="4"/>
  <c r="BF13" i="4" s="1"/>
  <c r="BE17" i="4"/>
  <c r="BE13" i="4" s="1"/>
  <c r="BE9" i="4" s="1"/>
  <c r="BD17" i="4"/>
  <c r="BC17" i="4"/>
  <c r="BB17" i="4"/>
  <c r="BA17" i="4"/>
  <c r="AZ17" i="4"/>
  <c r="AY17" i="4"/>
  <c r="AX17" i="4"/>
  <c r="AX13" i="4" s="1"/>
  <c r="AW17" i="4"/>
  <c r="AW13" i="4" s="1"/>
  <c r="AW9" i="4" s="1"/>
  <c r="AV17" i="4"/>
  <c r="AU17" i="4"/>
  <c r="AS17" i="4"/>
  <c r="AR17" i="4"/>
  <c r="AO17" i="4"/>
  <c r="AN17" i="4"/>
  <c r="AM17" i="4"/>
  <c r="AL17" i="4"/>
  <c r="AF17" i="4"/>
  <c r="AD17" i="4"/>
  <c r="AC17" i="4"/>
  <c r="AB17" i="4"/>
  <c r="AA17" i="4"/>
  <c r="Z17" i="4"/>
  <c r="Y17" i="4"/>
  <c r="X17" i="4"/>
  <c r="W17" i="4"/>
  <c r="V17" i="4"/>
  <c r="U17" i="4"/>
  <c r="T17" i="4"/>
  <c r="S17" i="4"/>
  <c r="Q17" i="4"/>
  <c r="O17" i="4"/>
  <c r="I17" i="4"/>
  <c r="E17" i="4"/>
  <c r="BM16" i="4"/>
  <c r="BM12" i="4" s="1"/>
  <c r="BL16" i="4"/>
  <c r="BK16" i="4"/>
  <c r="BK12" i="4" s="1"/>
  <c r="BJ16" i="4"/>
  <c r="BH16" i="4"/>
  <c r="BG16" i="4"/>
  <c r="BF16" i="4"/>
  <c r="BE16" i="4"/>
  <c r="BE12" i="4" s="1"/>
  <c r="BD16" i="4"/>
  <c r="BD12" i="4" s="1"/>
  <c r="BC16" i="4"/>
  <c r="BC12" i="4" s="1"/>
  <c r="BB16" i="4"/>
  <c r="BB12" i="4" s="1"/>
  <c r="BA16" i="4"/>
  <c r="AZ16" i="4"/>
  <c r="AY16" i="4"/>
  <c r="AX16" i="4"/>
  <c r="AW16" i="4"/>
  <c r="AW12" i="4" s="1"/>
  <c r="AV16" i="4"/>
  <c r="AV12" i="4" s="1"/>
  <c r="AU16" i="4"/>
  <c r="AU12" i="4" s="1"/>
  <c r="AS16" i="4"/>
  <c r="AS12" i="4" s="1"/>
  <c r="AR16" i="4"/>
  <c r="AO16" i="4"/>
  <c r="AN16" i="4"/>
  <c r="AM16" i="4"/>
  <c r="AL16" i="4"/>
  <c r="AJ16" i="4"/>
  <c r="AJ12" i="4" s="1"/>
  <c r="AI16" i="4"/>
  <c r="AF16" i="4"/>
  <c r="AD16" i="4"/>
  <c r="AC16" i="4"/>
  <c r="Z16" i="4"/>
  <c r="Z12" i="4" s="1"/>
  <c r="W16" i="4"/>
  <c r="U16" i="4"/>
  <c r="U12" i="4" s="1"/>
  <c r="T16" i="4"/>
  <c r="Q16" i="4"/>
  <c r="P16" i="4"/>
  <c r="J16" i="4"/>
  <c r="J12" i="4" s="1"/>
  <c r="I16" i="4"/>
  <c r="I12" i="4" s="1"/>
  <c r="F16" i="4"/>
  <c r="F12" i="4" s="1"/>
  <c r="E16" i="4"/>
  <c r="BL15" i="4"/>
  <c r="BK15" i="4"/>
  <c r="BK14" i="4" s="1"/>
  <c r="BJ15" i="4"/>
  <c r="BH15" i="4"/>
  <c r="BF15" i="4"/>
  <c r="BF14" i="4" s="1"/>
  <c r="BC15" i="4"/>
  <c r="BB15" i="4"/>
  <c r="BA15" i="4"/>
  <c r="AZ15" i="4"/>
  <c r="AX15" i="4"/>
  <c r="AX11" i="4" s="1"/>
  <c r="AX10" i="4" s="1"/>
  <c r="AU15" i="4"/>
  <c r="BM14" i="4"/>
  <c r="BL14" i="4"/>
  <c r="BE14" i="4"/>
  <c r="BD14" i="4"/>
  <c r="BC14" i="4"/>
  <c r="BB14" i="4"/>
  <c r="AX14" i="4"/>
  <c r="AW14" i="4"/>
  <c r="AV14" i="4"/>
  <c r="AU14" i="4"/>
  <c r="AT14" i="4"/>
  <c r="BS13" i="4"/>
  <c r="BM13" i="4"/>
  <c r="BM9" i="4" s="1"/>
  <c r="BJ13" i="4"/>
  <c r="BJ9" i="4" s="1"/>
  <c r="BG13" i="4"/>
  <c r="BD13" i="4"/>
  <c r="BC13" i="4"/>
  <c r="BB13" i="4"/>
  <c r="AV13" i="4"/>
  <c r="AV9" i="4" s="1"/>
  <c r="AU13" i="4"/>
  <c r="AT13" i="4"/>
  <c r="AO13" i="4"/>
  <c r="AM13" i="4"/>
  <c r="J13" i="4"/>
  <c r="I13" i="4"/>
  <c r="BL12" i="4"/>
  <c r="BJ12" i="4"/>
  <c r="BH12" i="4"/>
  <c r="BG12" i="4"/>
  <c r="BF12" i="4"/>
  <c r="BA12" i="4"/>
  <c r="AZ12" i="4"/>
  <c r="AY12" i="4"/>
  <c r="AX12" i="4"/>
  <c r="AR12" i="4"/>
  <c r="AO12" i="4"/>
  <c r="AN12" i="4"/>
  <c r="AM12" i="4"/>
  <c r="AI12" i="4"/>
  <c r="AF12" i="4"/>
  <c r="AD12" i="4"/>
  <c r="AC12" i="4"/>
  <c r="AL12" i="4" s="1"/>
  <c r="W12" i="4"/>
  <c r="T12" i="4"/>
  <c r="Q12" i="4"/>
  <c r="P12" i="4"/>
  <c r="E12" i="4"/>
  <c r="BM11" i="4"/>
  <c r="BM10" i="4" s="1"/>
  <c r="BL11" i="4"/>
  <c r="BL10" i="4" s="1"/>
  <c r="BK11" i="4"/>
  <c r="BF11" i="4"/>
  <c r="BD11" i="4"/>
  <c r="BD10" i="4" s="1"/>
  <c r="BC11" i="4"/>
  <c r="BB11" i="4"/>
  <c r="BB10" i="4" s="1"/>
  <c r="AV11" i="4"/>
  <c r="AV10" i="4" s="1"/>
  <c r="AU11" i="4"/>
  <c r="BK10" i="4"/>
  <c r="BF10" i="4"/>
  <c r="BC10" i="4"/>
  <c r="AU10" i="4"/>
  <c r="AT10" i="4"/>
  <c r="BS9" i="4"/>
  <c r="BG9" i="4"/>
  <c r="BF9" i="4"/>
  <c r="BD9" i="4"/>
  <c r="BC9" i="4"/>
  <c r="BB9" i="4"/>
  <c r="AZ9" i="4"/>
  <c r="AX9" i="4"/>
  <c r="AU9" i="4"/>
  <c r="AT9" i="4"/>
  <c r="AO9" i="4"/>
  <c r="AM9" i="4"/>
  <c r="AH9" i="4"/>
  <c r="AE9" i="4"/>
  <c r="J9" i="4"/>
  <c r="I9" i="4"/>
  <c r="AL2" i="4"/>
  <c r="AL331" i="4" l="1"/>
  <c r="AF10" i="9"/>
  <c r="AL10" i="9" s="1"/>
  <c r="AL11" i="9"/>
  <c r="AL332" i="4"/>
  <c r="AJ379" i="4"/>
  <c r="AJ377" i="4" s="1"/>
  <c r="AD335" i="4"/>
  <c r="AD332" i="4"/>
  <c r="AD13" i="4"/>
  <c r="AD9" i="4" s="1"/>
  <c r="AY14" i="4"/>
  <c r="AY11" i="4"/>
  <c r="AY10" i="4" s="1"/>
  <c r="AO11" i="4"/>
  <c r="AO10" i="4" s="1"/>
  <c r="AO14" i="4"/>
  <c r="BG14" i="4"/>
  <c r="BG11" i="4"/>
  <c r="BG10" i="4" s="1"/>
  <c r="T11" i="4"/>
  <c r="T10" i="4" s="1"/>
  <c r="T14" i="4"/>
  <c r="U14" i="4"/>
  <c r="BT17" i="4"/>
  <c r="AL43" i="4"/>
  <c r="AD43" i="4"/>
  <c r="AD25" i="4" s="1"/>
  <c r="AR41" i="4"/>
  <c r="AS44" i="4"/>
  <c r="AJ21" i="4"/>
  <c r="AJ18" i="4" s="1"/>
  <c r="J28" i="4"/>
  <c r="P36" i="4"/>
  <c r="N37" i="4"/>
  <c r="P37" i="4" s="1"/>
  <c r="BH14" i="4"/>
  <c r="BH11" i="4"/>
  <c r="BH10" i="4" s="1"/>
  <c r="N33" i="4"/>
  <c r="N41" i="4"/>
  <c r="O42" i="4"/>
  <c r="Q41" i="4"/>
  <c r="Q23" i="4" s="1"/>
  <c r="O23" i="4"/>
  <c r="X123" i="4"/>
  <c r="X119" i="4" s="1"/>
  <c r="W119" i="4"/>
  <c r="AS39" i="4"/>
  <c r="AR40" i="4"/>
  <c r="AS40" i="4" s="1"/>
  <c r="BJ14" i="4"/>
  <c r="BJ11" i="4"/>
  <c r="BJ10" i="4" s="1"/>
  <c r="P29" i="4"/>
  <c r="O34" i="4"/>
  <c r="Q34" i="4" s="1"/>
  <c r="Q33" i="4"/>
  <c r="AJ47" i="4"/>
  <c r="AG41" i="4"/>
  <c r="AG23" i="4" s="1"/>
  <c r="N85" i="4"/>
  <c r="P85" i="4" s="1"/>
  <c r="P84" i="4"/>
  <c r="E97" i="4"/>
  <c r="F97" i="4" s="1"/>
  <c r="J97" i="4"/>
  <c r="AR108" i="4"/>
  <c r="AS107" i="4"/>
  <c r="AZ14" i="4"/>
  <c r="AZ11" i="4"/>
  <c r="AZ10" i="4" s="1"/>
  <c r="N17" i="4"/>
  <c r="P20" i="4"/>
  <c r="P17" i="4" s="1"/>
  <c r="N23" i="4"/>
  <c r="E149" i="4"/>
  <c r="E147" i="4" s="1"/>
  <c r="F150" i="4"/>
  <c r="F149" i="4" s="1"/>
  <c r="F147" i="4" s="1"/>
  <c r="BA14" i="4"/>
  <c r="BA11" i="4"/>
  <c r="BA10" i="4" s="1"/>
  <c r="AG17" i="4"/>
  <c r="N21" i="4"/>
  <c r="N27" i="4"/>
  <c r="AC25" i="4"/>
  <c r="AL25" i="4" s="1"/>
  <c r="AI28" i="4"/>
  <c r="N40" i="4"/>
  <c r="P40" i="4" s="1"/>
  <c r="P39" i="4"/>
  <c r="AG43" i="4"/>
  <c r="AJ46" i="4"/>
  <c r="O52" i="4"/>
  <c r="Q52" i="4" s="1"/>
  <c r="Q51" i="4"/>
  <c r="N94" i="4"/>
  <c r="P94" i="4" s="1"/>
  <c r="P93" i="4"/>
  <c r="O18" i="4"/>
  <c r="O22" i="4"/>
  <c r="O46" i="4"/>
  <c r="Q46" i="4" s="1"/>
  <c r="Q45" i="4"/>
  <c r="N75" i="4"/>
  <c r="P74" i="4"/>
  <c r="N91" i="4"/>
  <c r="P91" i="4" s="1"/>
  <c r="P90" i="4"/>
  <c r="AC136" i="4"/>
  <c r="AL139" i="4"/>
  <c r="P45" i="4"/>
  <c r="P51" i="4"/>
  <c r="AJ57" i="4"/>
  <c r="AJ24" i="4" s="1"/>
  <c r="N63" i="4"/>
  <c r="P62" i="4"/>
  <c r="N82" i="4"/>
  <c r="P82" i="4" s="1"/>
  <c r="P81" i="4"/>
  <c r="AJ82" i="4"/>
  <c r="N103" i="4"/>
  <c r="P103" i="4" s="1"/>
  <c r="P102" i="4"/>
  <c r="AJ103" i="4"/>
  <c r="N109" i="4"/>
  <c r="P109" i="4" s="1"/>
  <c r="AS111" i="4"/>
  <c r="AF113" i="4"/>
  <c r="AR113" i="4"/>
  <c r="AL115" i="4"/>
  <c r="AI115" i="4"/>
  <c r="AG115" i="4"/>
  <c r="AJ115" i="4" s="1"/>
  <c r="X235" i="4"/>
  <c r="AA237" i="4"/>
  <c r="AA235" i="4" s="1"/>
  <c r="AR31" i="4"/>
  <c r="AS31" i="4" s="1"/>
  <c r="AN45" i="4"/>
  <c r="AN42" i="4" s="1"/>
  <c r="AN24" i="4" s="1"/>
  <c r="AJ54" i="4"/>
  <c r="O82" i="4"/>
  <c r="Q82" i="4" s="1"/>
  <c r="Q81" i="4"/>
  <c r="AJ98" i="4"/>
  <c r="O103" i="4"/>
  <c r="Q103" i="4" s="1"/>
  <c r="Q102" i="4"/>
  <c r="N115" i="4"/>
  <c r="P115" i="4" s="1"/>
  <c r="P114" i="4"/>
  <c r="AS118" i="4"/>
  <c r="AJ118" i="4"/>
  <c r="AL121" i="4"/>
  <c r="AC120" i="4"/>
  <c r="AL120" i="4" s="1"/>
  <c r="E41" i="4"/>
  <c r="I42" i="4"/>
  <c r="BH110" i="4"/>
  <c r="AL110" i="4"/>
  <c r="AI110" i="4"/>
  <c r="O115" i="4"/>
  <c r="Q115" i="4" s="1"/>
  <c r="Q114" i="4"/>
  <c r="Q124" i="4"/>
  <c r="P125" i="4"/>
  <c r="O130" i="4"/>
  <c r="N129" i="4"/>
  <c r="N119" i="4" s="1"/>
  <c r="AI129" i="4"/>
  <c r="AF119" i="4"/>
  <c r="AF13" i="4" s="1"/>
  <c r="AF9" i="4" s="1"/>
  <c r="N144" i="4"/>
  <c r="N139" i="4" s="1"/>
  <c r="P139" i="4"/>
  <c r="AR79" i="4"/>
  <c r="AS79" i="4" s="1"/>
  <c r="AS78" i="4"/>
  <c r="E91" i="4"/>
  <c r="F91" i="4" s="1"/>
  <c r="J91" i="4"/>
  <c r="AJ121" i="4"/>
  <c r="AJ120" i="4" s="1"/>
  <c r="AJ129" i="4"/>
  <c r="AG119" i="4"/>
  <c r="AG134" i="4"/>
  <c r="AJ134" i="4" s="1"/>
  <c r="AI134" i="4"/>
  <c r="AI121" i="4" s="1"/>
  <c r="AF121" i="4"/>
  <c r="AN168" i="4"/>
  <c r="AG168" i="4"/>
  <c r="W193" i="4"/>
  <c r="Z193" i="4" s="1"/>
  <c r="W184" i="4"/>
  <c r="Z192" i="4"/>
  <c r="X192" i="4"/>
  <c r="AJ75" i="4"/>
  <c r="J82" i="4"/>
  <c r="N97" i="4"/>
  <c r="P97" i="4" s="1"/>
  <c r="P96" i="4"/>
  <c r="AJ97" i="4"/>
  <c r="N112" i="4"/>
  <c r="P112" i="4" s="1"/>
  <c r="P111" i="4"/>
  <c r="X139" i="4"/>
  <c r="AA141" i="4"/>
  <c r="AA139" i="4" s="1"/>
  <c r="AR142" i="4"/>
  <c r="AS142" i="4" s="1"/>
  <c r="AM142" i="4"/>
  <c r="AG142" i="4"/>
  <c r="AA185" i="4"/>
  <c r="F186" i="4"/>
  <c r="F184" i="4" s="1"/>
  <c r="E184" i="4"/>
  <c r="AG42" i="4"/>
  <c r="AG24" i="4" s="1"/>
  <c r="Q48" i="4"/>
  <c r="N60" i="4"/>
  <c r="P59" i="4"/>
  <c r="AJ63" i="4"/>
  <c r="AJ83" i="4"/>
  <c r="O97" i="4"/>
  <c r="Q97" i="4" s="1"/>
  <c r="Q96" i="4"/>
  <c r="AJ104" i="4"/>
  <c r="N118" i="4"/>
  <c r="P118" i="4" s="1"/>
  <c r="P117" i="4"/>
  <c r="O127" i="4"/>
  <c r="N128" i="4"/>
  <c r="O128" i="4" s="1"/>
  <c r="J134" i="4"/>
  <c r="J121" i="4" s="1"/>
  <c r="AB185" i="4"/>
  <c r="AB183" i="4" s="1"/>
  <c r="Y183" i="4"/>
  <c r="N69" i="4"/>
  <c r="P68" i="4"/>
  <c r="P127" i="4"/>
  <c r="Q126" i="4"/>
  <c r="Q119" i="4" s="1"/>
  <c r="Q13" i="4" s="1"/>
  <c r="Q9" i="4" s="1"/>
  <c r="P119" i="4"/>
  <c r="O134" i="4"/>
  <c r="N134" i="4" s="1"/>
  <c r="N133" i="4"/>
  <c r="AA140" i="4"/>
  <c r="AA138" i="4" s="1"/>
  <c r="X138" i="4"/>
  <c r="AS117" i="4"/>
  <c r="AB123" i="4"/>
  <c r="AB119" i="4" s="1"/>
  <c r="T123" i="4"/>
  <c r="Y138" i="4"/>
  <c r="AB140" i="4"/>
  <c r="AB138" i="4" s="1"/>
  <c r="O144" i="4"/>
  <c r="O139" i="4" s="1"/>
  <c r="Q139" i="4"/>
  <c r="W146" i="4"/>
  <c r="Z151" i="4"/>
  <c r="Z146" i="4" s="1"/>
  <c r="AG162" i="4"/>
  <c r="AG147" i="4"/>
  <c r="F225" i="4"/>
  <c r="F223" i="4" s="1"/>
  <c r="E223" i="4"/>
  <c r="E226" i="4"/>
  <c r="AS60" i="4"/>
  <c r="E79" i="4"/>
  <c r="F79" i="4" s="1"/>
  <c r="AD117" i="4"/>
  <c r="AJ117" i="4" s="1"/>
  <c r="AL118" i="4"/>
  <c r="AG121" i="4"/>
  <c r="AA130" i="4"/>
  <c r="F139" i="4"/>
  <c r="F142" i="4"/>
  <c r="X151" i="4"/>
  <c r="O184" i="4"/>
  <c r="N203" i="4"/>
  <c r="E125" i="4"/>
  <c r="AJ139" i="4"/>
  <c r="AL146" i="4"/>
  <c r="AC135" i="4"/>
  <c r="N148" i="4"/>
  <c r="N146" i="4" s="1"/>
  <c r="N135" i="4" s="1"/>
  <c r="Y146" i="4"/>
  <c r="AB151" i="4"/>
  <c r="AB146" i="4" s="1"/>
  <c r="P193" i="4"/>
  <c r="N193" i="4" s="1"/>
  <c r="O193" i="4"/>
  <c r="Q230" i="4"/>
  <c r="P229" i="4"/>
  <c r="N229" i="4" s="1"/>
  <c r="N224" i="4" s="1"/>
  <c r="O229" i="4"/>
  <c r="N78" i="4"/>
  <c r="Q145" i="4"/>
  <c r="O146" i="4"/>
  <c r="AG146" i="4"/>
  <c r="AG135" i="4" s="1"/>
  <c r="P150" i="4"/>
  <c r="N150" i="4" s="1"/>
  <c r="O150" i="4"/>
  <c r="P153" i="4"/>
  <c r="N153" i="4" s="1"/>
  <c r="O153" i="4"/>
  <c r="O165" i="4"/>
  <c r="P165" i="4"/>
  <c r="N165" i="4" s="1"/>
  <c r="Y175" i="4"/>
  <c r="E178" i="4"/>
  <c r="E175" i="4"/>
  <c r="E135" i="4" s="1"/>
  <c r="AB175" i="4"/>
  <c r="P65" i="4"/>
  <c r="P71" i="4"/>
  <c r="Q84" i="4"/>
  <c r="N87" i="4"/>
  <c r="AS90" i="4"/>
  <c r="P99" i="4"/>
  <c r="P105" i="4"/>
  <c r="AS110" i="4"/>
  <c r="Q111" i="4"/>
  <c r="BL135" i="4"/>
  <c r="BL13" i="4" s="1"/>
  <c r="BL9" i="4" s="1"/>
  <c r="W149" i="4"/>
  <c r="Z150" i="4"/>
  <c r="O162" i="4"/>
  <c r="P162" i="4"/>
  <c r="N162" i="4" s="1"/>
  <c r="Z184" i="4"/>
  <c r="AI234" i="4"/>
  <c r="AJ242" i="4"/>
  <c r="Q93" i="4"/>
  <c r="Q99" i="4"/>
  <c r="Q105" i="4"/>
  <c r="AG122" i="4"/>
  <c r="AG16" i="4" s="1"/>
  <c r="AG12" i="4" s="1"/>
  <c r="AJ123" i="4"/>
  <c r="AJ119" i="4" s="1"/>
  <c r="X131" i="4"/>
  <c r="X122" i="4" s="1"/>
  <c r="X16" i="4" s="1"/>
  <c r="X12" i="4" s="1"/>
  <c r="W139" i="4"/>
  <c r="W142" i="4"/>
  <c r="X145" i="4"/>
  <c r="AA145" i="4" s="1"/>
  <c r="X150" i="4"/>
  <c r="X152" i="4"/>
  <c r="AA161" i="4"/>
  <c r="X162" i="4"/>
  <c r="AA162" i="4" s="1"/>
  <c r="X165" i="4"/>
  <c r="AA165" i="4" s="1"/>
  <c r="P182" i="4"/>
  <c r="N182" i="4" s="1"/>
  <c r="O182" i="4"/>
  <c r="AR193" i="4"/>
  <c r="AS193" i="4" s="1"/>
  <c r="AR184" i="4"/>
  <c r="AS192" i="4"/>
  <c r="AS184" i="4" s="1"/>
  <c r="O196" i="4"/>
  <c r="P196" i="4"/>
  <c r="N196" i="4" s="1"/>
  <c r="Z207" i="4"/>
  <c r="X207" i="4"/>
  <c r="AA207" i="4" s="1"/>
  <c r="O224" i="4"/>
  <c r="N236" i="4"/>
  <c r="N234" i="4" s="1"/>
  <c r="P234" i="4"/>
  <c r="P244" i="4"/>
  <c r="N244" i="4" s="1"/>
  <c r="O244" i="4"/>
  <c r="Z249" i="4"/>
  <c r="X249" i="4"/>
  <c r="AA249" i="4" s="1"/>
  <c r="AG246" i="4"/>
  <c r="AL134" i="4"/>
  <c r="Q171" i="4"/>
  <c r="O170" i="4"/>
  <c r="Z179" i="4"/>
  <c r="Z187" i="4"/>
  <c r="X187" i="4"/>
  <c r="AA187" i="4" s="1"/>
  <c r="Z189" i="4"/>
  <c r="X189" i="4"/>
  <c r="P203" i="4"/>
  <c r="P135" i="4" s="1"/>
  <c r="P209" i="4"/>
  <c r="Q204" i="4"/>
  <c r="O209" i="4"/>
  <c r="O204" i="4" s="1"/>
  <c r="O213" i="4"/>
  <c r="AJ221" i="4"/>
  <c r="AJ222" i="4" s="1"/>
  <c r="AI222" i="4"/>
  <c r="X234" i="4"/>
  <c r="AA236" i="4"/>
  <c r="AA234" i="4" s="1"/>
  <c r="AJ142" i="4"/>
  <c r="O155" i="4"/>
  <c r="Q156" i="4"/>
  <c r="P176" i="4"/>
  <c r="N178" i="4"/>
  <c r="N176" i="4" s="1"/>
  <c r="N186" i="4"/>
  <c r="AD184" i="4"/>
  <c r="AJ184" i="4" s="1"/>
  <c r="AD190" i="4"/>
  <c r="AM199" i="4"/>
  <c r="AG199" i="4"/>
  <c r="AR199" i="4"/>
  <c r="AS199" i="4" s="1"/>
  <c r="Q202" i="4"/>
  <c r="O201" i="4"/>
  <c r="W210" i="4"/>
  <c r="Z210" i="4" s="1"/>
  <c r="Z209" i="4"/>
  <c r="AI213" i="4"/>
  <c r="AJ212" i="4"/>
  <c r="AJ213" i="4" s="1"/>
  <c r="AM224" i="4"/>
  <c r="AM136" i="4" s="1"/>
  <c r="AM137" i="4" s="1"/>
  <c r="AM15" i="4" s="1"/>
  <c r="Z230" i="4"/>
  <c r="X230" i="4"/>
  <c r="AA230" i="4" s="1"/>
  <c r="AR235" i="4"/>
  <c r="AB236" i="4"/>
  <c r="AB234" i="4" s="1"/>
  <c r="Y234" i="4"/>
  <c r="AJ246" i="4"/>
  <c r="AJ249" i="4"/>
  <c r="W138" i="4"/>
  <c r="W135" i="4" s="1"/>
  <c r="AJ158" i="4"/>
  <c r="W159" i="4"/>
  <c r="P164" i="4"/>
  <c r="Z174" i="4"/>
  <c r="X174" i="4"/>
  <c r="AA174" i="4" s="1"/>
  <c r="Q184" i="4"/>
  <c r="Q187" i="4"/>
  <c r="X188" i="4"/>
  <c r="AA188" i="4" s="1"/>
  <c r="Z188" i="4"/>
  <c r="Z183" i="4" s="1"/>
  <c r="P195" i="4"/>
  <c r="N195" i="4" s="1"/>
  <c r="X209" i="4"/>
  <c r="W224" i="4"/>
  <c r="X226" i="4"/>
  <c r="AI241" i="4"/>
  <c r="AJ240" i="4"/>
  <c r="AJ241" i="4" s="1"/>
  <c r="Q249" i="4"/>
  <c r="P248" i="4"/>
  <c r="O248" i="4"/>
  <c r="AS178" i="4"/>
  <c r="AS176" i="4" s="1"/>
  <c r="AR176" i="4"/>
  <c r="AR136" i="4" s="1"/>
  <c r="AR137" i="4" s="1"/>
  <c r="AM187" i="4"/>
  <c r="AG187" i="4"/>
  <c r="X223" i="4"/>
  <c r="AA225" i="4"/>
  <c r="AA223" i="4" s="1"/>
  <c r="Q176" i="4"/>
  <c r="AA177" i="4"/>
  <c r="AA175" i="4" s="1"/>
  <c r="X175" i="4"/>
  <c r="W183" i="4"/>
  <c r="O199" i="4"/>
  <c r="AG216" i="4"/>
  <c r="AR216" i="4"/>
  <c r="AS216" i="4" s="1"/>
  <c r="AM216" i="4"/>
  <c r="AB225" i="4"/>
  <c r="AB223" i="4" s="1"/>
  <c r="Y223" i="4"/>
  <c r="X191" i="4"/>
  <c r="AA191" i="4" s="1"/>
  <c r="Z191" i="4"/>
  <c r="AM233" i="4"/>
  <c r="AR233" i="4"/>
  <c r="AS233" i="4" s="1"/>
  <c r="AG233" i="4"/>
  <c r="AJ234" i="4"/>
  <c r="W235" i="4"/>
  <c r="W238" i="4"/>
  <c r="Z237" i="4"/>
  <c r="Z235" i="4" s="1"/>
  <c r="I176" i="4"/>
  <c r="I136" i="4" s="1"/>
  <c r="I137" i="4" s="1"/>
  <c r="W176" i="4"/>
  <c r="Z182" i="4"/>
  <c r="AG196" i="4"/>
  <c r="AB205" i="4"/>
  <c r="AB203" i="4" s="1"/>
  <c r="Z206" i="4"/>
  <c r="Z204" i="4" s="1"/>
  <c r="AG219" i="4"/>
  <c r="AR219" i="4"/>
  <c r="AS219" i="4" s="1"/>
  <c r="P223" i="4"/>
  <c r="P224" i="4"/>
  <c r="Q224" i="4"/>
  <c r="Q227" i="4"/>
  <c r="AG241" i="4"/>
  <c r="AD246" i="4"/>
  <c r="E263" i="4"/>
  <c r="E266" i="4"/>
  <c r="F265" i="4"/>
  <c r="P327" i="4"/>
  <c r="N327" i="4" s="1"/>
  <c r="O327" i="4"/>
  <c r="P277" i="4"/>
  <c r="N277" i="4" s="1"/>
  <c r="O277" i="4"/>
  <c r="Q278" i="4"/>
  <c r="AJ245" i="4"/>
  <c r="Z252" i="4"/>
  <c r="X252" i="4"/>
  <c r="AA252" i="4" s="1"/>
  <c r="O263" i="4"/>
  <c r="AI168" i="4"/>
  <c r="O173" i="4"/>
  <c r="AD204" i="4"/>
  <c r="AJ204" i="4" s="1"/>
  <c r="P210" i="4"/>
  <c r="N210" i="4" s="1"/>
  <c r="P212" i="4"/>
  <c r="N212" i="4" s="1"/>
  <c r="Q219" i="4"/>
  <c r="AN219" i="4"/>
  <c r="Q222" i="4"/>
  <c r="O221" i="4"/>
  <c r="I227" i="4"/>
  <c r="Z232" i="4"/>
  <c r="Z224" i="4" s="1"/>
  <c r="X232" i="4"/>
  <c r="AA232" i="4" s="1"/>
  <c r="W233" i="4"/>
  <c r="AD235" i="4"/>
  <c r="AA248" i="4"/>
  <c r="AA246" i="4" s="1"/>
  <c r="X246" i="4"/>
  <c r="AS246" i="4"/>
  <c r="AS245" i="4"/>
  <c r="P257" i="4"/>
  <c r="N257" i="4" s="1"/>
  <c r="O257" i="4"/>
  <c r="X203" i="4"/>
  <c r="AS203" i="4"/>
  <c r="AS135" i="4" s="1"/>
  <c r="W216" i="4"/>
  <c r="P235" i="4"/>
  <c r="E238" i="4"/>
  <c r="F237" i="4"/>
  <c r="O238" i="4"/>
  <c r="O258" i="4"/>
  <c r="P258" i="4"/>
  <c r="N258" i="4" s="1"/>
  <c r="Z262" i="4"/>
  <c r="Q312" i="4"/>
  <c r="P311" i="4"/>
  <c r="Q309" i="4"/>
  <c r="O311" i="4"/>
  <c r="W204" i="4"/>
  <c r="AI235" i="4"/>
  <c r="AI238" i="4"/>
  <c r="AJ237" i="4"/>
  <c r="AB247" i="4"/>
  <c r="AB245" i="4" s="1"/>
  <c r="Y245" i="4"/>
  <c r="X199" i="4"/>
  <c r="AA199" i="4" s="1"/>
  <c r="F203" i="4"/>
  <c r="F135" i="4" s="1"/>
  <c r="AA205" i="4"/>
  <c r="AA203" i="4" s="1"/>
  <c r="X206" i="4"/>
  <c r="E207" i="4"/>
  <c r="X213" i="4"/>
  <c r="AA213" i="4" s="1"/>
  <c r="AA212" i="4"/>
  <c r="AR213" i="4"/>
  <c r="AS213" i="4" s="1"/>
  <c r="Q216" i="4"/>
  <c r="P215" i="4"/>
  <c r="N215" i="4" s="1"/>
  <c r="AD224" i="4"/>
  <c r="F248" i="4"/>
  <c r="E246" i="4"/>
  <c r="O255" i="4"/>
  <c r="AR261" i="4"/>
  <c r="AS261" i="4" s="1"/>
  <c r="AG261" i="4"/>
  <c r="Z327" i="4"/>
  <c r="X327" i="4"/>
  <c r="AA327" i="4" s="1"/>
  <c r="AM263" i="4"/>
  <c r="AS262" i="4"/>
  <c r="P262" i="4"/>
  <c r="N270" i="4"/>
  <c r="N262" i="4" s="1"/>
  <c r="AS286" i="4"/>
  <c r="P298" i="4"/>
  <c r="N298" i="4" s="1"/>
  <c r="O298" i="4"/>
  <c r="O307" i="4"/>
  <c r="AJ312" i="4"/>
  <c r="AJ309" i="4"/>
  <c r="P329" i="4"/>
  <c r="N329" i="4" s="1"/>
  <c r="O329" i="4"/>
  <c r="Q330" i="4"/>
  <c r="Z330" i="4"/>
  <c r="X330" i="4"/>
  <c r="AA330" i="4" s="1"/>
  <c r="E335" i="4"/>
  <c r="F334" i="4"/>
  <c r="E332" i="4"/>
  <c r="AK262" i="4"/>
  <c r="X263" i="4"/>
  <c r="Y262" i="4"/>
  <c r="Z307" i="4"/>
  <c r="X307" i="4"/>
  <c r="AA307" i="4" s="1"/>
  <c r="N316" i="4"/>
  <c r="P308" i="4"/>
  <c r="X286" i="4"/>
  <c r="N285" i="4"/>
  <c r="P304" i="4"/>
  <c r="N304" i="4" s="1"/>
  <c r="O304" i="4"/>
  <c r="AA308" i="4"/>
  <c r="AN309" i="4"/>
  <c r="AN332" i="4"/>
  <c r="P341" i="4"/>
  <c r="N341" i="4" s="1"/>
  <c r="Q235" i="4"/>
  <c r="P245" i="4"/>
  <c r="AR249" i="4"/>
  <c r="AS249" i="4" s="1"/>
  <c r="AG258" i="4"/>
  <c r="AM258" i="4"/>
  <c r="AA265" i="4"/>
  <c r="AA263" i="4" s="1"/>
  <c r="AB267" i="4"/>
  <c r="AB262" i="4" s="1"/>
  <c r="AM278" i="4"/>
  <c r="AG278" i="4"/>
  <c r="E289" i="4"/>
  <c r="F288" i="4"/>
  <c r="E286" i="4"/>
  <c r="P300" i="4"/>
  <c r="N300" i="4" s="1"/>
  <c r="O300" i="4"/>
  <c r="Q301" i="4"/>
  <c r="AS285" i="4"/>
  <c r="AA332" i="4"/>
  <c r="X332" i="4"/>
  <c r="AA337" i="4"/>
  <c r="P349" i="4"/>
  <c r="N349" i="4" s="1"/>
  <c r="O349" i="4"/>
  <c r="Q350" i="4"/>
  <c r="AN358" i="4"/>
  <c r="AL358" i="4"/>
  <c r="AF357" i="4"/>
  <c r="P283" i="4"/>
  <c r="N283" i="4" s="1"/>
  <c r="O283" i="4"/>
  <c r="Q263" i="4"/>
  <c r="AS283" i="4"/>
  <c r="AS263" i="4" s="1"/>
  <c r="AR263" i="4"/>
  <c r="F310" i="4"/>
  <c r="F308" i="4" s="1"/>
  <c r="E311" i="4"/>
  <c r="E308" i="4"/>
  <c r="P318" i="4"/>
  <c r="N318" i="4" s="1"/>
  <c r="O318" i="4"/>
  <c r="AI331" i="4"/>
  <c r="AJ333" i="4"/>
  <c r="AJ331" i="4" s="1"/>
  <c r="Z347" i="4"/>
  <c r="X347" i="4"/>
  <c r="AA347" i="4" s="1"/>
  <c r="X378" i="4"/>
  <c r="AA389" i="4"/>
  <c r="AA378" i="4" s="1"/>
  <c r="Z390" i="4"/>
  <c r="X390" i="4"/>
  <c r="AA390" i="4" s="1"/>
  <c r="AM252" i="4"/>
  <c r="P263" i="4"/>
  <c r="J263" i="4"/>
  <c r="J266" i="4"/>
  <c r="N289" i="4"/>
  <c r="AD289" i="4"/>
  <c r="AJ289" i="4" s="1"/>
  <c r="AJ288" i="4"/>
  <c r="AJ286" i="4" s="1"/>
  <c r="AD286" i="4"/>
  <c r="AA290" i="4"/>
  <c r="AA285" i="4" s="1"/>
  <c r="X285" i="4"/>
  <c r="P294" i="4"/>
  <c r="N294" i="4" s="1"/>
  <c r="O294" i="4"/>
  <c r="O286" i="4" s="1"/>
  <c r="Q295" i="4"/>
  <c r="Z295" i="4"/>
  <c r="X295" i="4"/>
  <c r="AA295" i="4" s="1"/>
  <c r="Z309" i="4"/>
  <c r="X309" i="4"/>
  <c r="AA314" i="4"/>
  <c r="AA309" i="4" s="1"/>
  <c r="AS320" i="4"/>
  <c r="AS309" i="4" s="1"/>
  <c r="AR309" i="4"/>
  <c r="AK308" i="4"/>
  <c r="AK135" i="4" s="1"/>
  <c r="O260" i="4"/>
  <c r="Q261" i="4"/>
  <c r="AJ265" i="4"/>
  <c r="AI263" i="4"/>
  <c r="AI266" i="4"/>
  <c r="Z266" i="4"/>
  <c r="O262" i="4"/>
  <c r="O135" i="4" s="1"/>
  <c r="O13" i="4" s="1"/>
  <c r="O9" i="4" s="1"/>
  <c r="Z272" i="4"/>
  <c r="X272" i="4"/>
  <c r="AA272" i="4" s="1"/>
  <c r="AR275" i="4"/>
  <c r="AS275" i="4" s="1"/>
  <c r="AG275" i="4"/>
  <c r="Q281" i="4"/>
  <c r="P280" i="4"/>
  <c r="N280" i="4" s="1"/>
  <c r="AG262" i="4"/>
  <c r="Q284" i="4"/>
  <c r="N308" i="4"/>
  <c r="Z312" i="4"/>
  <c r="X312" i="4"/>
  <c r="AA312" i="4" s="1"/>
  <c r="P321" i="4"/>
  <c r="N321" i="4" s="1"/>
  <c r="O321" i="4"/>
  <c r="Q335" i="4"/>
  <c r="P334" i="4"/>
  <c r="O334" i="4"/>
  <c r="N382" i="4"/>
  <c r="N377" i="4" s="1"/>
  <c r="P377" i="4"/>
  <c r="AK285" i="4"/>
  <c r="Q286" i="4"/>
  <c r="P291" i="4"/>
  <c r="O310" i="4"/>
  <c r="O308" i="4" s="1"/>
  <c r="AR332" i="4"/>
  <c r="Z350" i="4"/>
  <c r="X350" i="4"/>
  <c r="AA350" i="4" s="1"/>
  <c r="AJ354" i="4"/>
  <c r="AD358" i="4"/>
  <c r="AD355" i="4"/>
  <c r="AR355" i="4"/>
  <c r="AS369" i="4"/>
  <c r="AS355" i="4" s="1"/>
  <c r="AB377" i="4"/>
  <c r="AJ378" i="4"/>
  <c r="AJ381" i="4"/>
  <c r="AI464" i="4"/>
  <c r="BT464" i="4" s="1"/>
  <c r="N466" i="4"/>
  <c r="AJ465" i="4"/>
  <c r="J466" i="4"/>
  <c r="J465" i="4"/>
  <c r="P352" i="4"/>
  <c r="N352" i="4" s="1"/>
  <c r="O352" i="4"/>
  <c r="Q353" i="4"/>
  <c r="P370" i="4"/>
  <c r="N370" i="4" s="1"/>
  <c r="O370" i="4"/>
  <c r="AA374" i="4"/>
  <c r="X354" i="4"/>
  <c r="P383" i="4"/>
  <c r="N383" i="4" s="1"/>
  <c r="O383" i="4"/>
  <c r="O378" i="4" s="1"/>
  <c r="Q384" i="4"/>
  <c r="AS383" i="4"/>
  <c r="AS378" i="4" s="1"/>
  <c r="AR378" i="4"/>
  <c r="AM272" i="4"/>
  <c r="Q275" i="4"/>
  <c r="O289" i="4"/>
  <c r="X301" i="4"/>
  <c r="AA301" i="4" s="1"/>
  <c r="AI332" i="4"/>
  <c r="AJ334" i="4"/>
  <c r="Q358" i="4"/>
  <c r="P357" i="4"/>
  <c r="O357" i="4"/>
  <c r="O355" i="4" s="1"/>
  <c r="Q355" i="4"/>
  <c r="O376" i="4"/>
  <c r="O465" i="4"/>
  <c r="O466" i="4"/>
  <c r="AR272" i="4"/>
  <c r="AS272" i="4" s="1"/>
  <c r="AI289" i="4"/>
  <c r="X331" i="4"/>
  <c r="P364" i="4"/>
  <c r="N364" i="4" s="1"/>
  <c r="O364" i="4"/>
  <c r="Z376" i="4"/>
  <c r="X376" i="4"/>
  <c r="AA376" i="4" s="1"/>
  <c r="O403" i="4"/>
  <c r="O401" i="4" s="1"/>
  <c r="Q401" i="4"/>
  <c r="Q404" i="4"/>
  <c r="P403" i="4"/>
  <c r="Z354" i="4"/>
  <c r="F355" i="4"/>
  <c r="F358" i="4"/>
  <c r="N365" i="4"/>
  <c r="N354" i="4" s="1"/>
  <c r="P354" i="4"/>
  <c r="X377" i="4"/>
  <c r="Q381" i="4"/>
  <c r="Q378" i="4"/>
  <c r="P380" i="4"/>
  <c r="F381" i="4"/>
  <c r="P392" i="4"/>
  <c r="N392" i="4" s="1"/>
  <c r="O392" i="4"/>
  <c r="Z399" i="4"/>
  <c r="X399" i="4"/>
  <c r="AA399" i="4" s="1"/>
  <c r="AM266" i="4"/>
  <c r="Q269" i="4"/>
  <c r="O344" i="4"/>
  <c r="O347" i="4"/>
  <c r="J355" i="4"/>
  <c r="J358" i="4"/>
  <c r="AA354" i="4"/>
  <c r="AK354" i="4"/>
  <c r="AR387" i="4"/>
  <c r="AS387" i="4" s="1"/>
  <c r="AG387" i="4"/>
  <c r="Q393" i="4"/>
  <c r="Z466" i="4"/>
  <c r="Z465" i="4"/>
  <c r="J311" i="4"/>
  <c r="AA357" i="4"/>
  <c r="AA355" i="4" s="1"/>
  <c r="X355" i="4"/>
  <c r="Z358" i="4"/>
  <c r="X358" i="4"/>
  <c r="AA358" i="4" s="1"/>
  <c r="P367" i="4"/>
  <c r="N367" i="4" s="1"/>
  <c r="O367" i="4"/>
  <c r="U465" i="4"/>
  <c r="AG465" i="4"/>
  <c r="F465" i="4"/>
  <c r="F466" i="4"/>
  <c r="AI403" i="4"/>
  <c r="I465" i="4"/>
  <c r="AA466" i="4"/>
  <c r="AM466" i="4"/>
  <c r="AW466" i="4"/>
  <c r="AW11" i="4" s="1"/>
  <c r="AW10" i="4" s="1"/>
  <c r="BE466" i="4"/>
  <c r="BE11" i="4" s="1"/>
  <c r="BE10" i="4" s="1"/>
  <c r="AR480" i="4"/>
  <c r="AS480" i="4" s="1"/>
  <c r="O346" i="4"/>
  <c r="O375" i="4"/>
  <c r="AN399" i="4"/>
  <c r="AC466" i="4"/>
  <c r="AL466" i="4" s="1"/>
  <c r="AJ486" i="4"/>
  <c r="AJ484" i="4" s="1"/>
  <c r="AJ466" i="4" s="1"/>
  <c r="P346" i="4"/>
  <c r="N346" i="4" s="1"/>
  <c r="O356" i="4"/>
  <c r="O354" i="4" s="1"/>
  <c r="O366" i="4"/>
  <c r="Q373" i="4"/>
  <c r="P375" i="4"/>
  <c r="N375" i="4" s="1"/>
  <c r="N465" i="4"/>
  <c r="N474" i="4"/>
  <c r="O474" i="4" s="1"/>
  <c r="Q387" i="4"/>
  <c r="AM403" i="4"/>
  <c r="Q390" i="4"/>
  <c r="U484" i="4"/>
  <c r="U466" i="4" s="1"/>
  <c r="U11" i="4" s="1"/>
  <c r="U10" i="4" s="1"/>
  <c r="AJ135" i="4" l="1"/>
  <c r="AI135" i="4"/>
  <c r="BT135" i="4" s="1"/>
  <c r="J120" i="4"/>
  <c r="AM14" i="4"/>
  <c r="AM11" i="4"/>
  <c r="AM10" i="4" s="1"/>
  <c r="Z135" i="4"/>
  <c r="AI120" i="4"/>
  <c r="E13" i="4"/>
  <c r="E9" i="4" s="1"/>
  <c r="AS136" i="4"/>
  <c r="AS137" i="4" s="1"/>
  <c r="P332" i="4"/>
  <c r="N334" i="4"/>
  <c r="N332" i="4" s="1"/>
  <c r="Z123" i="4"/>
  <c r="Z119" i="4" s="1"/>
  <c r="Z13" i="4" s="1"/>
  <c r="Z9" i="4" s="1"/>
  <c r="U123" i="4"/>
  <c r="T119" i="4"/>
  <c r="T13" i="4" s="1"/>
  <c r="T9" i="4" s="1"/>
  <c r="N13" i="4"/>
  <c r="N9" i="4" s="1"/>
  <c r="P387" i="4"/>
  <c r="N387" i="4" s="1"/>
  <c r="O387" i="4"/>
  <c r="O335" i="4"/>
  <c r="P335" i="4"/>
  <c r="N335" i="4" s="1"/>
  <c r="AJ238" i="4"/>
  <c r="AJ235" i="4"/>
  <c r="O219" i="4"/>
  <c r="P219" i="4"/>
  <c r="N219" i="4" s="1"/>
  <c r="P187" i="4"/>
  <c r="N187" i="4" s="1"/>
  <c r="O187" i="4"/>
  <c r="O147" i="4"/>
  <c r="X149" i="4"/>
  <c r="AA150" i="4"/>
  <c r="X146" i="4"/>
  <c r="AA151" i="4"/>
  <c r="AA146" i="4" s="1"/>
  <c r="AA135" i="4" s="1"/>
  <c r="Q127" i="4"/>
  <c r="P128" i="4"/>
  <c r="Q128" i="4" s="1"/>
  <c r="AJ23" i="4"/>
  <c r="N76" i="4"/>
  <c r="P76" i="4" s="1"/>
  <c r="P75" i="4"/>
  <c r="AN357" i="4"/>
  <c r="AN355" i="4" s="1"/>
  <c r="AN136" i="4" s="1"/>
  <c r="AN137" i="4" s="1"/>
  <c r="AN15" i="4" s="1"/>
  <c r="AI357" i="4"/>
  <c r="AF355" i="4"/>
  <c r="AL357" i="4"/>
  <c r="P330" i="4"/>
  <c r="N330" i="4" s="1"/>
  <c r="O330" i="4"/>
  <c r="P312" i="4"/>
  <c r="N312" i="4" s="1"/>
  <c r="O312" i="4"/>
  <c r="F266" i="4"/>
  <c r="F263" i="4"/>
  <c r="P156" i="4"/>
  <c r="N156" i="4" s="1"/>
  <c r="O156" i="4"/>
  <c r="N79" i="4"/>
  <c r="P79" i="4" s="1"/>
  <c r="P78" i="4"/>
  <c r="W13" i="4"/>
  <c r="W9" i="4" s="1"/>
  <c r="P393" i="4"/>
  <c r="N393" i="4" s="1"/>
  <c r="O393" i="4"/>
  <c r="N380" i="4"/>
  <c r="N378" i="4" s="1"/>
  <c r="P378" i="4"/>
  <c r="O275" i="4"/>
  <c r="P275" i="4"/>
  <c r="N275" i="4" s="1"/>
  <c r="N291" i="4"/>
  <c r="N286" i="4" s="1"/>
  <c r="P286" i="4"/>
  <c r="E206" i="4"/>
  <c r="F207" i="4"/>
  <c r="Z233" i="4"/>
  <c r="X233" i="4"/>
  <c r="AA233" i="4" s="1"/>
  <c r="X238" i="4"/>
  <c r="AA238" i="4" s="1"/>
  <c r="Z238" i="4"/>
  <c r="AA226" i="4"/>
  <c r="AA224" i="4" s="1"/>
  <c r="X224" i="4"/>
  <c r="N209" i="4"/>
  <c r="N204" i="4" s="1"/>
  <c r="P204" i="4"/>
  <c r="P171" i="4"/>
  <c r="N171" i="4" s="1"/>
  <c r="O171" i="4"/>
  <c r="AL135" i="4"/>
  <c r="AC13" i="4"/>
  <c r="AF120" i="4"/>
  <c r="AY129" i="4"/>
  <c r="AY119" i="4" s="1"/>
  <c r="AI119" i="4"/>
  <c r="AR114" i="4"/>
  <c r="AS113" i="4"/>
  <c r="AI25" i="4"/>
  <c r="AR43" i="4"/>
  <c r="P284" i="4"/>
  <c r="N284" i="4" s="1"/>
  <c r="O284" i="4"/>
  <c r="E309" i="4"/>
  <c r="E312" i="4"/>
  <c r="F311" i="4"/>
  <c r="N403" i="4"/>
  <c r="N401" i="4" s="1"/>
  <c r="P401" i="4"/>
  <c r="P281" i="4"/>
  <c r="N281" i="4" s="1"/>
  <c r="O281" i="4"/>
  <c r="O301" i="4"/>
  <c r="P301" i="4"/>
  <c r="N301" i="4" s="1"/>
  <c r="X204" i="4"/>
  <c r="AA206" i="4"/>
  <c r="AD136" i="4"/>
  <c r="AD137" i="4" s="1"/>
  <c r="AD15" i="4" s="1"/>
  <c r="W147" i="4"/>
  <c r="Z149" i="4"/>
  <c r="Z147" i="4" s="1"/>
  <c r="Z136" i="4" s="1"/>
  <c r="Z137" i="4" s="1"/>
  <c r="Z15" i="4" s="1"/>
  <c r="O230" i="4"/>
  <c r="P230" i="4"/>
  <c r="N230" i="4" s="1"/>
  <c r="X135" i="4"/>
  <c r="X13" i="4" s="1"/>
  <c r="X9" i="4" s="1"/>
  <c r="X120" i="4"/>
  <c r="X193" i="4"/>
  <c r="AA193" i="4" s="1"/>
  <c r="AA192" i="4"/>
  <c r="AI113" i="4"/>
  <c r="AI23" i="4" s="1"/>
  <c r="AG113" i="4"/>
  <c r="AJ113" i="4" s="1"/>
  <c r="BH113" i="4"/>
  <c r="BH23" i="4" s="1"/>
  <c r="AL113" i="4"/>
  <c r="AC137" i="4"/>
  <c r="AS41" i="4"/>
  <c r="AR23" i="4"/>
  <c r="AR13" i="4" s="1"/>
  <c r="AR9" i="4" s="1"/>
  <c r="AJ403" i="4"/>
  <c r="AJ404" i="4" s="1"/>
  <c r="AI404" i="4"/>
  <c r="P381" i="4"/>
  <c r="N381" i="4" s="1"/>
  <c r="O381" i="4"/>
  <c r="P404" i="4"/>
  <c r="N404" i="4" s="1"/>
  <c r="O404" i="4"/>
  <c r="N357" i="4"/>
  <c r="N355" i="4" s="1"/>
  <c r="P355" i="4"/>
  <c r="AJ263" i="4"/>
  <c r="AJ266" i="4"/>
  <c r="F332" i="4"/>
  <c r="F335" i="4"/>
  <c r="AA209" i="4"/>
  <c r="X210" i="4"/>
  <c r="AA210" i="4" s="1"/>
  <c r="N184" i="4"/>
  <c r="X190" i="4"/>
  <c r="AA190" i="4" s="1"/>
  <c r="AA189" i="4"/>
  <c r="X184" i="4"/>
  <c r="Z142" i="4"/>
  <c r="X142" i="4"/>
  <c r="AA142" i="4" s="1"/>
  <c r="E179" i="4"/>
  <c r="E176" i="4"/>
  <c r="F178" i="4"/>
  <c r="X183" i="4"/>
  <c r="N130" i="4"/>
  <c r="O131" i="4"/>
  <c r="J42" i="4"/>
  <c r="J24" i="4" s="1"/>
  <c r="E42" i="4"/>
  <c r="I24" i="4"/>
  <c r="I43" i="4"/>
  <c r="P27" i="4"/>
  <c r="N28" i="4"/>
  <c r="N24" i="4"/>
  <c r="Z216" i="4"/>
  <c r="X216" i="4"/>
  <c r="AA216" i="4" s="1"/>
  <c r="O269" i="4"/>
  <c r="P269" i="4"/>
  <c r="N269" i="4" s="1"/>
  <c r="F226" i="4"/>
  <c r="E227" i="4"/>
  <c r="E224" i="4"/>
  <c r="P373" i="4"/>
  <c r="N373" i="4" s="1"/>
  <c r="O373" i="4"/>
  <c r="Q136" i="4"/>
  <c r="Q137" i="4" s="1"/>
  <c r="P358" i="4"/>
  <c r="N358" i="4" s="1"/>
  <c r="O358" i="4"/>
  <c r="O261" i="4"/>
  <c r="P261" i="4"/>
  <c r="N261" i="4" s="1"/>
  <c r="O309" i="4"/>
  <c r="F238" i="4"/>
  <c r="F235" i="4"/>
  <c r="P227" i="4"/>
  <c r="N227" i="4" s="1"/>
  <c r="O227" i="4"/>
  <c r="O246" i="4"/>
  <c r="N164" i="4"/>
  <c r="N147" i="4" s="1"/>
  <c r="P147" i="4"/>
  <c r="P184" i="4"/>
  <c r="W136" i="4"/>
  <c r="W137" i="4" s="1"/>
  <c r="W15" i="4" s="1"/>
  <c r="P87" i="4"/>
  <c r="N88" i="4"/>
  <c r="P88" i="4" s="1"/>
  <c r="AA183" i="4"/>
  <c r="N125" i="4"/>
  <c r="Q125" i="4"/>
  <c r="F41" i="4"/>
  <c r="F23" i="4" s="1"/>
  <c r="F13" i="4" s="1"/>
  <c r="F9" i="4" s="1"/>
  <c r="E23" i="4"/>
  <c r="N64" i="4"/>
  <c r="P64" i="4" s="1"/>
  <c r="P63" i="4"/>
  <c r="O19" i="4"/>
  <c r="Q22" i="4"/>
  <c r="Q19" i="4" s="1"/>
  <c r="O43" i="4"/>
  <c r="Q42" i="4"/>
  <c r="Q24" i="4" s="1"/>
  <c r="O24" i="4"/>
  <c r="P390" i="4"/>
  <c r="N390" i="4" s="1"/>
  <c r="O390" i="4"/>
  <c r="X153" i="4"/>
  <c r="AA153" i="4" s="1"/>
  <c r="AA152" i="4"/>
  <c r="P350" i="4"/>
  <c r="N350" i="4" s="1"/>
  <c r="O350" i="4"/>
  <c r="F246" i="4"/>
  <c r="F249" i="4"/>
  <c r="P278" i="4"/>
  <c r="N278" i="4" s="1"/>
  <c r="O278" i="4"/>
  <c r="O136" i="4"/>
  <c r="O137" i="4" s="1"/>
  <c r="AJ332" i="4"/>
  <c r="AJ335" i="4"/>
  <c r="P384" i="4"/>
  <c r="N384" i="4" s="1"/>
  <c r="O384" i="4"/>
  <c r="O353" i="4"/>
  <c r="P353" i="4"/>
  <c r="N353" i="4" s="1"/>
  <c r="N263" i="4"/>
  <c r="P216" i="4"/>
  <c r="N216" i="4" s="1"/>
  <c r="O216" i="4"/>
  <c r="P246" i="4"/>
  <c r="N248" i="4"/>
  <c r="N246" i="4" s="1"/>
  <c r="Z159" i="4"/>
  <c r="X159" i="4"/>
  <c r="AA159" i="4" s="1"/>
  <c r="O202" i="4"/>
  <c r="P202" i="4"/>
  <c r="N202" i="4" s="1"/>
  <c r="P145" i="4"/>
  <c r="N145" i="4" s="1"/>
  <c r="O145" i="4"/>
  <c r="F125" i="4"/>
  <c r="F121" i="4" s="1"/>
  <c r="E121" i="4"/>
  <c r="AG120" i="4"/>
  <c r="AG136" i="4"/>
  <c r="AG137" i="4" s="1"/>
  <c r="AG15" i="4" s="1"/>
  <c r="AB135" i="4"/>
  <c r="N70" i="4"/>
  <c r="P70" i="4" s="1"/>
  <c r="P69" i="4"/>
  <c r="P21" i="4"/>
  <c r="P18" i="4" s="1"/>
  <c r="N22" i="4"/>
  <c r="N18" i="4"/>
  <c r="AR109" i="4"/>
  <c r="AS109" i="4" s="1"/>
  <c r="AS108" i="4"/>
  <c r="N42" i="4"/>
  <c r="P41" i="4"/>
  <c r="P23" i="4" s="1"/>
  <c r="J309" i="4"/>
  <c r="J136" i="4" s="1"/>
  <c r="J137" i="4" s="1"/>
  <c r="J312" i="4"/>
  <c r="O332" i="4"/>
  <c r="P295" i="4"/>
  <c r="N295" i="4" s="1"/>
  <c r="O295" i="4"/>
  <c r="F289" i="4"/>
  <c r="F286" i="4"/>
  <c r="P309" i="4"/>
  <c r="N311" i="4"/>
  <c r="N309" i="4" s="1"/>
  <c r="O222" i="4"/>
  <c r="P222" i="4"/>
  <c r="N222" i="4" s="1"/>
  <c r="P249" i="4"/>
  <c r="N249" i="4" s="1"/>
  <c r="O249" i="4"/>
  <c r="AJ159" i="4"/>
  <c r="AJ147" i="4"/>
  <c r="AA131" i="4"/>
  <c r="AA122" i="4" s="1"/>
  <c r="Y135" i="4"/>
  <c r="P60" i="4"/>
  <c r="N61" i="4"/>
  <c r="P61" i="4" s="1"/>
  <c r="AJ43" i="4"/>
  <c r="AJ25" i="4" s="1"/>
  <c r="AG25" i="4"/>
  <c r="AG13" i="4"/>
  <c r="AG9" i="4" s="1"/>
  <c r="P13" i="4"/>
  <c r="P9" i="4" s="1"/>
  <c r="P33" i="4"/>
  <c r="N34" i="4"/>
  <c r="P34" i="4" s="1"/>
  <c r="AJ13" i="4" l="1"/>
  <c r="AJ9" i="4" s="1"/>
  <c r="BH13" i="4"/>
  <c r="BH9" i="4" s="1"/>
  <c r="BS23" i="4"/>
  <c r="BT23" i="4" s="1"/>
  <c r="J15" i="4"/>
  <c r="AN14" i="4"/>
  <c r="AN11" i="4"/>
  <c r="AN10" i="4" s="1"/>
  <c r="AS24" i="4"/>
  <c r="AD11" i="4"/>
  <c r="AD10" i="4" s="1"/>
  <c r="AD14" i="4"/>
  <c r="N136" i="4"/>
  <c r="N137" i="4" s="1"/>
  <c r="O122" i="4"/>
  <c r="O16" i="4" s="1"/>
  <c r="O12" i="4" s="1"/>
  <c r="N131" i="4"/>
  <c r="N122" i="4" s="1"/>
  <c r="N16" i="4" s="1"/>
  <c r="N12" i="4" s="1"/>
  <c r="AA204" i="4"/>
  <c r="F312" i="4"/>
  <c r="F309" i="4"/>
  <c r="AR115" i="4"/>
  <c r="AS115" i="4" s="1"/>
  <c r="AS114" i="4"/>
  <c r="AR24" i="4"/>
  <c r="AL355" i="4"/>
  <c r="AF136" i="4"/>
  <c r="AG14" i="4"/>
  <c r="AG11" i="4"/>
  <c r="AG10" i="4" s="1"/>
  <c r="Q121" i="4"/>
  <c r="Q120" i="4" s="1"/>
  <c r="P28" i="4"/>
  <c r="AA184" i="4"/>
  <c r="AY13" i="4"/>
  <c r="AY9" i="4" s="1"/>
  <c r="BS119" i="4"/>
  <c r="BT119" i="4" s="1"/>
  <c r="AA123" i="4"/>
  <c r="AA119" i="4" s="1"/>
  <c r="AA13" i="4" s="1"/>
  <c r="AA9" i="4" s="1"/>
  <c r="U119" i="4"/>
  <c r="U13" i="4" s="1"/>
  <c r="U9" i="4" s="1"/>
  <c r="W11" i="4"/>
  <c r="W10" i="4" s="1"/>
  <c r="W14" i="4"/>
  <c r="AI13" i="4"/>
  <c r="AI358" i="4"/>
  <c r="AJ357" i="4"/>
  <c r="AI355" i="4"/>
  <c r="AI136" i="4" s="1"/>
  <c r="AI137" i="4" s="1"/>
  <c r="AI15" i="4" s="1"/>
  <c r="P22" i="4"/>
  <c r="P19" i="4" s="1"/>
  <c r="N19" i="4"/>
  <c r="E120" i="4"/>
  <c r="Q43" i="4"/>
  <c r="Q25" i="4" s="1"/>
  <c r="O25" i="4"/>
  <c r="P121" i="4"/>
  <c r="P120" i="4" s="1"/>
  <c r="F206" i="4"/>
  <c r="F204" i="4" s="1"/>
  <c r="E204" i="4"/>
  <c r="E136" i="4" s="1"/>
  <c r="E137" i="4" s="1"/>
  <c r="F120" i="4"/>
  <c r="O125" i="4"/>
  <c r="O121" i="4" s="1"/>
  <c r="O120" i="4" s="1"/>
  <c r="N121" i="4"/>
  <c r="N120" i="4" s="1"/>
  <c r="F227" i="4"/>
  <c r="F224" i="4"/>
  <c r="E43" i="4"/>
  <c r="I25" i="4"/>
  <c r="I15" i="4" s="1"/>
  <c r="J43" i="4"/>
  <c r="J25" i="4" s="1"/>
  <c r="F176" i="4"/>
  <c r="F179" i="4"/>
  <c r="X147" i="4"/>
  <c r="X136" i="4" s="1"/>
  <c r="X137" i="4" s="1"/>
  <c r="X15" i="4" s="1"/>
  <c r="AA149" i="4"/>
  <c r="AA147" i="4" s="1"/>
  <c r="AA136" i="4" s="1"/>
  <c r="AA137" i="4" s="1"/>
  <c r="AA15" i="4" s="1"/>
  <c r="AA16" i="4"/>
  <c r="AA12" i="4" s="1"/>
  <c r="AA120" i="4"/>
  <c r="O15" i="4"/>
  <c r="AS23" i="4"/>
  <c r="AS13" i="4" s="1"/>
  <c r="AS9" i="4" s="1"/>
  <c r="Z14" i="4"/>
  <c r="Z11" i="4"/>
  <c r="Z10" i="4" s="1"/>
  <c r="AS43" i="4"/>
  <c r="P42" i="4"/>
  <c r="P24" i="4" s="1"/>
  <c r="N43" i="4"/>
  <c r="P43" i="4" s="1"/>
  <c r="E24" i="4"/>
  <c r="F42" i="4"/>
  <c r="F24" i="4" s="1"/>
  <c r="AC15" i="4"/>
  <c r="P136" i="4"/>
  <c r="P137" i="4" s="1"/>
  <c r="AC9" i="4"/>
  <c r="AL9" i="4" s="1"/>
  <c r="AL13" i="4"/>
  <c r="E15" i="4" l="1"/>
  <c r="P25" i="4"/>
  <c r="P15" i="4" s="1"/>
  <c r="AR25" i="4"/>
  <c r="AR15" i="4" s="1"/>
  <c r="I14" i="4"/>
  <c r="I11" i="4"/>
  <c r="I10" i="4" s="1"/>
  <c r="F43" i="4"/>
  <c r="F25" i="4" s="1"/>
  <c r="E25" i="4"/>
  <c r="AA14" i="4"/>
  <c r="AA11" i="4"/>
  <c r="AA10" i="4" s="1"/>
  <c r="AI14" i="4"/>
  <c r="AI11" i="4"/>
  <c r="AI10" i="4" s="1"/>
  <c r="AS25" i="4"/>
  <c r="AS15" i="4" s="1"/>
  <c r="AC14" i="4"/>
  <c r="AC11" i="4"/>
  <c r="AF137" i="4"/>
  <c r="AL136" i="4"/>
  <c r="BT13" i="4"/>
  <c r="AI9" i="4"/>
  <c r="BT9" i="4" s="1"/>
  <c r="O14" i="4"/>
  <c r="O11" i="4"/>
  <c r="O10" i="4" s="1"/>
  <c r="X14" i="4"/>
  <c r="X11" i="4"/>
  <c r="X10" i="4" s="1"/>
  <c r="AJ355" i="4"/>
  <c r="AJ136" i="4" s="1"/>
  <c r="AJ137" i="4" s="1"/>
  <c r="AJ15" i="4" s="1"/>
  <c r="AJ358" i="4"/>
  <c r="J14" i="4"/>
  <c r="J11" i="4"/>
  <c r="J10" i="4" s="1"/>
  <c r="F136" i="4"/>
  <c r="F137" i="4" s="1"/>
  <c r="F15" i="4" s="1"/>
  <c r="Q15" i="4"/>
  <c r="N25" i="4"/>
  <c r="N15" i="4" s="1"/>
  <c r="N14" i="4" l="1"/>
  <c r="N11" i="4"/>
  <c r="N10" i="4" s="1"/>
  <c r="P11" i="4"/>
  <c r="P10" i="4" s="1"/>
  <c r="P14" i="4"/>
  <c r="AC10" i="4"/>
  <c r="Q14" i="4"/>
  <c r="Q11" i="4"/>
  <c r="Q10" i="4" s="1"/>
  <c r="F14" i="4"/>
  <c r="F11" i="4"/>
  <c r="F10" i="4" s="1"/>
  <c r="AS14" i="4"/>
  <c r="AS11" i="4"/>
  <c r="AS10" i="4" s="1"/>
  <c r="E14" i="4"/>
  <c r="E11" i="4"/>
  <c r="E10" i="4" s="1"/>
  <c r="AR11" i="4"/>
  <c r="AR10" i="4" s="1"/>
  <c r="AR14" i="4"/>
  <c r="AJ11" i="4"/>
  <c r="AJ10" i="4" s="1"/>
  <c r="AJ14" i="4"/>
  <c r="AF15" i="4"/>
  <c r="AL137" i="4"/>
  <c r="AF11" i="4" l="1"/>
  <c r="AF14" i="4"/>
  <c r="AL14" i="4" s="1"/>
  <c r="AL15" i="4"/>
  <c r="AF10" i="4" l="1"/>
  <c r="AL10" i="4" s="1"/>
  <c r="AL11" i="4"/>
  <c r="AF136" i="2" l="1"/>
  <c r="AC331" i="3" l="1"/>
  <c r="AD490" i="3" l="1"/>
  <c r="AE489" i="3"/>
  <c r="AE491" i="3" s="1"/>
  <c r="AR486" i="3"/>
  <c r="AS486" i="3" s="1"/>
  <c r="AS484" i="3" s="1"/>
  <c r="AL486" i="3"/>
  <c r="AI486" i="3"/>
  <c r="AI484" i="3" s="1"/>
  <c r="AG486" i="3"/>
  <c r="AD486" i="3"/>
  <c r="AD484" i="3" s="1"/>
  <c r="Z486" i="3"/>
  <c r="X486" i="3"/>
  <c r="U486" i="3"/>
  <c r="Q486" i="3"/>
  <c r="Q484" i="3" s="1"/>
  <c r="N486" i="3"/>
  <c r="I486" i="3"/>
  <c r="J486" i="3" s="1"/>
  <c r="J484" i="3" s="1"/>
  <c r="F486" i="3"/>
  <c r="E486" i="3"/>
  <c r="BH485" i="3"/>
  <c r="BH483" i="3" s="1"/>
  <c r="AS485" i="3"/>
  <c r="AL485" i="3"/>
  <c r="AI485" i="3"/>
  <c r="AG485" i="3"/>
  <c r="AD485" i="3"/>
  <c r="AJ485" i="3" s="1"/>
  <c r="AJ483" i="3" s="1"/>
  <c r="Z485" i="3"/>
  <c r="Z483" i="3" s="1"/>
  <c r="X485" i="3"/>
  <c r="U485" i="3"/>
  <c r="Q485" i="3"/>
  <c r="O485" i="3"/>
  <c r="O483" i="3" s="1"/>
  <c r="N485" i="3"/>
  <c r="J485" i="3"/>
  <c r="F485" i="3"/>
  <c r="BM484" i="3"/>
  <c r="BL484" i="3"/>
  <c r="BK484" i="3"/>
  <c r="BJ484" i="3"/>
  <c r="BH484" i="3"/>
  <c r="BG484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R484" i="3"/>
  <c r="AO484" i="3"/>
  <c r="AN484" i="3"/>
  <c r="AM484" i="3"/>
  <c r="AK484" i="3"/>
  <c r="AH484" i="3"/>
  <c r="AG484" i="3"/>
  <c r="AF484" i="3"/>
  <c r="AC484" i="3"/>
  <c r="AL484" i="3" s="1"/>
  <c r="Z484" i="3"/>
  <c r="X484" i="3"/>
  <c r="W484" i="3"/>
  <c r="T484" i="3"/>
  <c r="P484" i="3"/>
  <c r="N484" i="3"/>
  <c r="I484" i="3"/>
  <c r="F484" i="3"/>
  <c r="E484" i="3"/>
  <c r="BM483" i="3"/>
  <c r="BL483" i="3"/>
  <c r="BK483" i="3"/>
  <c r="BJ483" i="3"/>
  <c r="BG483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O483" i="3"/>
  <c r="AN483" i="3"/>
  <c r="AM483" i="3"/>
  <c r="AK483" i="3"/>
  <c r="AI483" i="3"/>
  <c r="AH483" i="3"/>
  <c r="AG483" i="3"/>
  <c r="AF483" i="3"/>
  <c r="AD483" i="3"/>
  <c r="AC483" i="3"/>
  <c r="AL483" i="3" s="1"/>
  <c r="X483" i="3"/>
  <c r="W483" i="3"/>
  <c r="T483" i="3"/>
  <c r="Q483" i="3"/>
  <c r="P483" i="3"/>
  <c r="N483" i="3"/>
  <c r="J483" i="3"/>
  <c r="I483" i="3"/>
  <c r="F483" i="3"/>
  <c r="E483" i="3"/>
  <c r="AL482" i="3"/>
  <c r="AI482" i="3"/>
  <c r="AG482" i="3"/>
  <c r="AJ482" i="3" s="1"/>
  <c r="AA482" i="3"/>
  <c r="Z482" i="3"/>
  <c r="X482" i="3"/>
  <c r="U482" i="3"/>
  <c r="Q482" i="3"/>
  <c r="P482" i="3"/>
  <c r="N482" i="3" s="1"/>
  <c r="O482" i="3" s="1"/>
  <c r="AL481" i="3"/>
  <c r="AI481" i="3"/>
  <c r="AG481" i="3"/>
  <c r="AJ481" i="3" s="1"/>
  <c r="Z481" i="3"/>
  <c r="AR481" i="3" s="1"/>
  <c r="AS481" i="3" s="1"/>
  <c r="X481" i="3"/>
  <c r="AA481" i="3" s="1"/>
  <c r="U481" i="3"/>
  <c r="Q481" i="3"/>
  <c r="N481" i="3"/>
  <c r="O481" i="3" s="1"/>
  <c r="AL480" i="3"/>
  <c r="AI480" i="3"/>
  <c r="AG480" i="3"/>
  <c r="AJ480" i="3" s="1"/>
  <c r="Z480" i="3"/>
  <c r="X480" i="3"/>
  <c r="U480" i="3"/>
  <c r="AA480" i="3" s="1"/>
  <c r="P480" i="3"/>
  <c r="Q480" i="3" s="1"/>
  <c r="AR479" i="3"/>
  <c r="AS479" i="3" s="1"/>
  <c r="AL479" i="3"/>
  <c r="AJ479" i="3"/>
  <c r="AI479" i="3"/>
  <c r="AG479" i="3"/>
  <c r="Z479" i="3"/>
  <c r="X479" i="3"/>
  <c r="U479" i="3"/>
  <c r="Q479" i="3"/>
  <c r="N479" i="3"/>
  <c r="O479" i="3" s="1"/>
  <c r="AL478" i="3"/>
  <c r="AI478" i="3"/>
  <c r="AG478" i="3"/>
  <c r="AJ478" i="3" s="1"/>
  <c r="AA478" i="3"/>
  <c r="Z478" i="3"/>
  <c r="X478" i="3"/>
  <c r="U478" i="3"/>
  <c r="P478" i="3"/>
  <c r="AR478" i="3" s="1"/>
  <c r="AS478" i="3" s="1"/>
  <c r="BH477" i="3"/>
  <c r="AS477" i="3"/>
  <c r="AL477" i="3"/>
  <c r="AI477" i="3"/>
  <c r="AG477" i="3"/>
  <c r="AD477" i="3"/>
  <c r="Z477" i="3"/>
  <c r="U477" i="3"/>
  <c r="AA477" i="3" s="1"/>
  <c r="Q477" i="3"/>
  <c r="N477" i="3"/>
  <c r="O477" i="3" s="1"/>
  <c r="AL476" i="3"/>
  <c r="AJ476" i="3"/>
  <c r="AI476" i="3"/>
  <c r="AG476" i="3"/>
  <c r="Z476" i="3"/>
  <c r="X476" i="3"/>
  <c r="U476" i="3"/>
  <c r="P476" i="3"/>
  <c r="AS475" i="3"/>
  <c r="AL475" i="3"/>
  <c r="AI475" i="3"/>
  <c r="BH475" i="3" s="1"/>
  <c r="AG475" i="3"/>
  <c r="AJ475" i="3" s="1"/>
  <c r="AD475" i="3"/>
  <c r="AA475" i="3"/>
  <c r="Z475" i="3"/>
  <c r="X475" i="3"/>
  <c r="U475" i="3"/>
  <c r="Q475" i="3"/>
  <c r="N475" i="3"/>
  <c r="O475" i="3" s="1"/>
  <c r="AS474" i="3"/>
  <c r="AL474" i="3"/>
  <c r="AI474" i="3"/>
  <c r="AG474" i="3"/>
  <c r="AJ474" i="3" s="1"/>
  <c r="AD474" i="3"/>
  <c r="Z474" i="3"/>
  <c r="X474" i="3"/>
  <c r="U474" i="3"/>
  <c r="AA474" i="3" s="1"/>
  <c r="P474" i="3"/>
  <c r="Q474" i="3" s="1"/>
  <c r="AR473" i="3"/>
  <c r="AS473" i="3" s="1"/>
  <c r="AL473" i="3"/>
  <c r="AJ473" i="3"/>
  <c r="AI473" i="3"/>
  <c r="Z473" i="3"/>
  <c r="X473" i="3"/>
  <c r="U473" i="3"/>
  <c r="Q473" i="3"/>
  <c r="N473" i="3"/>
  <c r="O473" i="3" s="1"/>
  <c r="BM468" i="3"/>
  <c r="BL468" i="3"/>
  <c r="BK468" i="3"/>
  <c r="BK466" i="3" s="1"/>
  <c r="BJ468" i="3"/>
  <c r="BH468" i="3"/>
  <c r="BH466" i="3" s="1"/>
  <c r="BG468" i="3"/>
  <c r="BG465" i="3" s="1"/>
  <c r="BF468" i="3"/>
  <c r="BE468" i="3"/>
  <c r="BE465" i="3" s="1"/>
  <c r="BD468" i="3"/>
  <c r="BC468" i="3"/>
  <c r="BB468" i="3"/>
  <c r="BB466" i="3" s="1"/>
  <c r="BA468" i="3"/>
  <c r="AZ468" i="3"/>
  <c r="AZ466" i="3" s="1"/>
  <c r="AY468" i="3"/>
  <c r="AY465" i="3" s="1"/>
  <c r="AX468" i="3"/>
  <c r="AW468" i="3"/>
  <c r="AW465" i="3" s="1"/>
  <c r="AV468" i="3"/>
  <c r="AU468" i="3"/>
  <c r="AT468" i="3"/>
  <c r="AT466" i="3" s="1"/>
  <c r="AS468" i="3"/>
  <c r="AR468" i="3"/>
  <c r="AR466" i="3" s="1"/>
  <c r="AO468" i="3"/>
  <c r="AO465" i="3" s="1"/>
  <c r="AN468" i="3"/>
  <c r="AM468" i="3"/>
  <c r="AM465" i="3" s="1"/>
  <c r="AJ468" i="3"/>
  <c r="AI468" i="3"/>
  <c r="AI466" i="3" s="1"/>
  <c r="AG468" i="3"/>
  <c r="AF468" i="3"/>
  <c r="AF466" i="3" s="1"/>
  <c r="AD468" i="3"/>
  <c r="AC468" i="3"/>
  <c r="AL468" i="3" s="1"/>
  <c r="AA468" i="3"/>
  <c r="Z468" i="3"/>
  <c r="X468" i="3"/>
  <c r="W468" i="3"/>
  <c r="W466" i="3" s="1"/>
  <c r="U468" i="3"/>
  <c r="T468" i="3"/>
  <c r="T466" i="3" s="1"/>
  <c r="R468" i="3"/>
  <c r="Q468" i="3"/>
  <c r="Q465" i="3" s="1"/>
  <c r="P468" i="3"/>
  <c r="P465" i="3" s="1"/>
  <c r="O468" i="3"/>
  <c r="N468" i="3"/>
  <c r="J468" i="3"/>
  <c r="I468" i="3"/>
  <c r="I466" i="3" s="1"/>
  <c r="H468" i="3"/>
  <c r="F468" i="3"/>
  <c r="E468" i="3"/>
  <c r="E466" i="3" s="1"/>
  <c r="BM467" i="3"/>
  <c r="BM464" i="3" s="1"/>
  <c r="BL467" i="3"/>
  <c r="BK467" i="3"/>
  <c r="BK464" i="3" s="1"/>
  <c r="BJ467" i="3"/>
  <c r="BH467" i="3"/>
  <c r="BH464" i="3" s="1"/>
  <c r="BG467" i="3"/>
  <c r="BF467" i="3"/>
  <c r="BF464" i="3" s="1"/>
  <c r="BE467" i="3"/>
  <c r="BD467" i="3"/>
  <c r="BD464" i="3" s="1"/>
  <c r="BC467" i="3"/>
  <c r="BB467" i="3"/>
  <c r="BA467" i="3"/>
  <c r="AZ467" i="3"/>
  <c r="AZ464" i="3" s="1"/>
  <c r="AY467" i="3"/>
  <c r="AX467" i="3"/>
  <c r="AX464" i="3" s="1"/>
  <c r="AW467" i="3"/>
  <c r="AV467" i="3"/>
  <c r="AV464" i="3" s="1"/>
  <c r="AU467" i="3"/>
  <c r="AT467" i="3"/>
  <c r="AT464" i="3" s="1"/>
  <c r="AS467" i="3"/>
  <c r="AR467" i="3"/>
  <c r="AR464" i="3" s="1"/>
  <c r="AO467" i="3"/>
  <c r="AN467" i="3"/>
  <c r="AN464" i="3" s="1"/>
  <c r="AM467" i="3"/>
  <c r="AJ467" i="3"/>
  <c r="AI467" i="3"/>
  <c r="AG467" i="3"/>
  <c r="AF467" i="3"/>
  <c r="AF464" i="3" s="1"/>
  <c r="AD467" i="3"/>
  <c r="AC467" i="3"/>
  <c r="AA467" i="3"/>
  <c r="Z467" i="3"/>
  <c r="X467" i="3"/>
  <c r="W467" i="3"/>
  <c r="U467" i="3"/>
  <c r="T467" i="3"/>
  <c r="T464" i="3" s="1"/>
  <c r="R467" i="3"/>
  <c r="Q467" i="3"/>
  <c r="Q464" i="3" s="1"/>
  <c r="P467" i="3"/>
  <c r="P464" i="3" s="1"/>
  <c r="O467" i="3"/>
  <c r="N467" i="3"/>
  <c r="J467" i="3"/>
  <c r="J464" i="3" s="1"/>
  <c r="I467" i="3"/>
  <c r="H467" i="3"/>
  <c r="F467" i="3"/>
  <c r="E467" i="3"/>
  <c r="E464" i="3" s="1"/>
  <c r="BL466" i="3"/>
  <c r="BG466" i="3"/>
  <c r="BF466" i="3"/>
  <c r="BE466" i="3"/>
  <c r="BC466" i="3"/>
  <c r="AY466" i="3"/>
  <c r="AX466" i="3"/>
  <c r="AW466" i="3"/>
  <c r="AU466" i="3"/>
  <c r="AO466" i="3"/>
  <c r="AN466" i="3"/>
  <c r="AM466" i="3"/>
  <c r="X466" i="3"/>
  <c r="Q466" i="3"/>
  <c r="BL465" i="3"/>
  <c r="BK465" i="3"/>
  <c r="BH465" i="3"/>
  <c r="BF465" i="3"/>
  <c r="BC465" i="3"/>
  <c r="BB465" i="3"/>
  <c r="AZ465" i="3"/>
  <c r="AX465" i="3"/>
  <c r="AU465" i="3"/>
  <c r="AT465" i="3"/>
  <c r="AR465" i="3"/>
  <c r="AN465" i="3"/>
  <c r="AI465" i="3"/>
  <c r="AF465" i="3"/>
  <c r="Z465" i="3"/>
  <c r="X465" i="3"/>
  <c r="W465" i="3"/>
  <c r="T465" i="3"/>
  <c r="N465" i="3"/>
  <c r="E465" i="3"/>
  <c r="BJ464" i="3"/>
  <c r="BG464" i="3"/>
  <c r="BE464" i="3"/>
  <c r="BB464" i="3"/>
  <c r="BA464" i="3"/>
  <c r="AY464" i="3"/>
  <c r="AW464" i="3"/>
  <c r="AS464" i="3"/>
  <c r="AO464" i="3"/>
  <c r="AM464" i="3"/>
  <c r="AG464" i="3"/>
  <c r="AD464" i="3"/>
  <c r="X464" i="3"/>
  <c r="W464" i="3"/>
  <c r="I464" i="3"/>
  <c r="F464" i="3"/>
  <c r="BS430" i="3"/>
  <c r="BT430" i="3" s="1"/>
  <c r="AS404" i="3"/>
  <c r="AL404" i="3"/>
  <c r="X404" i="3"/>
  <c r="AA404" i="3" s="1"/>
  <c r="W404" i="3"/>
  <c r="Z404" i="3" s="1"/>
  <c r="AS403" i="3"/>
  <c r="AS401" i="3" s="1"/>
  <c r="AL403" i="3"/>
  <c r="AG403" i="3"/>
  <c r="AG404" i="3" s="1"/>
  <c r="AD403" i="3"/>
  <c r="AD404" i="3" s="1"/>
  <c r="Z403" i="3"/>
  <c r="X403" i="3"/>
  <c r="BS402" i="3"/>
  <c r="AS402" i="3"/>
  <c r="AL402" i="3"/>
  <c r="AK402" i="3"/>
  <c r="AI402" i="3"/>
  <c r="AJ402" i="3" s="1"/>
  <c r="AD402" i="3"/>
  <c r="AB402" i="3"/>
  <c r="Z402" i="3"/>
  <c r="X402" i="3"/>
  <c r="Q402" i="3"/>
  <c r="Q400" i="3" s="1"/>
  <c r="O402" i="3"/>
  <c r="O400" i="3" s="1"/>
  <c r="N402" i="3"/>
  <c r="BM401" i="3"/>
  <c r="BL401" i="3"/>
  <c r="BK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R401" i="3"/>
  <c r="AL401" i="3"/>
  <c r="AG401" i="3"/>
  <c r="Z401" i="3"/>
  <c r="W401" i="3"/>
  <c r="U401" i="3"/>
  <c r="T401" i="3"/>
  <c r="BM400" i="3"/>
  <c r="BL400" i="3"/>
  <c r="BK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L400" i="3"/>
  <c r="AB400" i="3"/>
  <c r="Z400" i="3"/>
  <c r="Y400" i="3"/>
  <c r="W400" i="3"/>
  <c r="V400" i="3"/>
  <c r="U400" i="3"/>
  <c r="T400" i="3"/>
  <c r="P400" i="3"/>
  <c r="N400" i="3"/>
  <c r="AL399" i="3"/>
  <c r="AI399" i="3"/>
  <c r="AF399" i="3"/>
  <c r="AG399" i="3" s="1"/>
  <c r="Z399" i="3"/>
  <c r="W399" i="3"/>
  <c r="X399" i="3" s="1"/>
  <c r="AA399" i="3" s="1"/>
  <c r="AR398" i="3"/>
  <c r="AN398" i="3"/>
  <c r="AL398" i="3"/>
  <c r="AJ398" i="3"/>
  <c r="AJ399" i="3" s="1"/>
  <c r="AG398" i="3"/>
  <c r="Z398" i="3"/>
  <c r="X398" i="3"/>
  <c r="AA398" i="3" s="1"/>
  <c r="Q398" i="3"/>
  <c r="O398" i="3"/>
  <c r="AS397" i="3"/>
  <c r="AL397" i="3"/>
  <c r="AK397" i="3"/>
  <c r="AJ397" i="3"/>
  <c r="AG397" i="3"/>
  <c r="AB397" i="3"/>
  <c r="Z397" i="3"/>
  <c r="X397" i="3"/>
  <c r="AA397" i="3" s="1"/>
  <c r="P397" i="3"/>
  <c r="O397" i="3"/>
  <c r="N397" i="3"/>
  <c r="AR396" i="3"/>
  <c r="AS396" i="3" s="1"/>
  <c r="AL396" i="3"/>
  <c r="AI396" i="3"/>
  <c r="AF396" i="3"/>
  <c r="AG396" i="3" s="1"/>
  <c r="Z396" i="3"/>
  <c r="X396" i="3"/>
  <c r="AA396" i="3" s="1"/>
  <c r="W396" i="3"/>
  <c r="Q396" i="3"/>
  <c r="P396" i="3" s="1"/>
  <c r="N396" i="3" s="1"/>
  <c r="AS395" i="3"/>
  <c r="AR395" i="3"/>
  <c r="AN395" i="3"/>
  <c r="AL395" i="3"/>
  <c r="AJ395" i="3"/>
  <c r="AJ396" i="3" s="1"/>
  <c r="AG395" i="3"/>
  <c r="Z395" i="3"/>
  <c r="X395" i="3"/>
  <c r="AA395" i="3" s="1"/>
  <c r="Q395" i="3"/>
  <c r="O395" i="3" s="1"/>
  <c r="AS394" i="3"/>
  <c r="AL394" i="3"/>
  <c r="AK394" i="3"/>
  <c r="AJ394" i="3"/>
  <c r="AG394" i="3"/>
  <c r="AB394" i="3"/>
  <c r="Z394" i="3"/>
  <c r="X394" i="3"/>
  <c r="AA394" i="3" s="1"/>
  <c r="P394" i="3"/>
  <c r="O394" i="3"/>
  <c r="N394" i="3"/>
  <c r="AL393" i="3"/>
  <c r="AI393" i="3"/>
  <c r="AF393" i="3"/>
  <c r="W393" i="3"/>
  <c r="X393" i="3" s="1"/>
  <c r="AA393" i="3" s="1"/>
  <c r="AR392" i="3"/>
  <c r="AS392" i="3" s="1"/>
  <c r="AN392" i="3"/>
  <c r="AL392" i="3"/>
  <c r="AJ392" i="3"/>
  <c r="AJ393" i="3" s="1"/>
  <c r="AG392" i="3"/>
  <c r="Z392" i="3"/>
  <c r="X392" i="3"/>
  <c r="AA392" i="3" s="1"/>
  <c r="Q392" i="3"/>
  <c r="O392" i="3" s="1"/>
  <c r="AS391" i="3"/>
  <c r="AL391" i="3"/>
  <c r="AK391" i="3"/>
  <c r="AJ391" i="3"/>
  <c r="AG391" i="3"/>
  <c r="AB391" i="3"/>
  <c r="Z391" i="3"/>
  <c r="X391" i="3"/>
  <c r="AA391" i="3" s="1"/>
  <c r="P391" i="3"/>
  <c r="O391" i="3"/>
  <c r="N391" i="3"/>
  <c r="AN390" i="3"/>
  <c r="AL390" i="3"/>
  <c r="AI390" i="3"/>
  <c r="AG390" i="3"/>
  <c r="AF390" i="3"/>
  <c r="AR390" i="3" s="1"/>
  <c r="AS390" i="3" s="1"/>
  <c r="W390" i="3"/>
  <c r="Z390" i="3" s="1"/>
  <c r="Q390" i="3"/>
  <c r="P390" i="3" s="1"/>
  <c r="N390" i="3" s="1"/>
  <c r="O390" i="3"/>
  <c r="AS389" i="3"/>
  <c r="AR389" i="3"/>
  <c r="AN389" i="3"/>
  <c r="AL389" i="3"/>
  <c r="AJ389" i="3"/>
  <c r="AJ390" i="3" s="1"/>
  <c r="AG389" i="3"/>
  <c r="Z389" i="3"/>
  <c r="X389" i="3"/>
  <c r="AA389" i="3" s="1"/>
  <c r="Q389" i="3"/>
  <c r="P389" i="3"/>
  <c r="N389" i="3" s="1"/>
  <c r="O389" i="3"/>
  <c r="AS388" i="3"/>
  <c r="AL388" i="3"/>
  <c r="AK388" i="3"/>
  <c r="AJ388" i="3"/>
  <c r="AG388" i="3"/>
  <c r="AB388" i="3"/>
  <c r="AA388" i="3"/>
  <c r="Z388" i="3"/>
  <c r="X388" i="3"/>
  <c r="P388" i="3"/>
  <c r="N388" i="3" s="1"/>
  <c r="O388" i="3"/>
  <c r="AR387" i="3"/>
  <c r="AS387" i="3" s="1"/>
  <c r="AL387" i="3"/>
  <c r="AI387" i="3"/>
  <c r="AF387" i="3"/>
  <c r="Z387" i="3"/>
  <c r="W387" i="3"/>
  <c r="X387" i="3" s="1"/>
  <c r="AA387" i="3" s="1"/>
  <c r="AR386" i="3"/>
  <c r="AS386" i="3" s="1"/>
  <c r="AN386" i="3"/>
  <c r="AL386" i="3"/>
  <c r="AJ386" i="3"/>
  <c r="AJ387" i="3" s="1"/>
  <c r="AG386" i="3"/>
  <c r="AA386" i="3"/>
  <c r="Z386" i="3"/>
  <c r="X386" i="3"/>
  <c r="Q386" i="3"/>
  <c r="AS385" i="3"/>
  <c r="AL385" i="3"/>
  <c r="AK385" i="3"/>
  <c r="AJ385" i="3"/>
  <c r="AG385" i="3"/>
  <c r="AB385" i="3"/>
  <c r="Z385" i="3"/>
  <c r="X385" i="3"/>
  <c r="AA385" i="3" s="1"/>
  <c r="P385" i="3"/>
  <c r="N385" i="3" s="1"/>
  <c r="O385" i="3"/>
  <c r="AL384" i="3"/>
  <c r="AJ384" i="3"/>
  <c r="AI384" i="3"/>
  <c r="AF384" i="3"/>
  <c r="AR384" i="3" s="1"/>
  <c r="AS384" i="3" s="1"/>
  <c r="X384" i="3"/>
  <c r="AA384" i="3" s="1"/>
  <c r="W384" i="3"/>
  <c r="Z384" i="3" s="1"/>
  <c r="AS383" i="3"/>
  <c r="AR383" i="3"/>
  <c r="AN383" i="3"/>
  <c r="AL383" i="3"/>
  <c r="AJ383" i="3"/>
  <c r="AG383" i="3"/>
  <c r="Z383" i="3"/>
  <c r="X383" i="3"/>
  <c r="AA383" i="3" s="1"/>
  <c r="AA378" i="3" s="1"/>
  <c r="Q383" i="3"/>
  <c r="Q384" i="3" s="1"/>
  <c r="P383" i="3"/>
  <c r="N383" i="3" s="1"/>
  <c r="O383" i="3"/>
  <c r="AS382" i="3"/>
  <c r="AL382" i="3"/>
  <c r="AK382" i="3"/>
  <c r="AJ382" i="3"/>
  <c r="AG382" i="3"/>
  <c r="AB382" i="3"/>
  <c r="Z382" i="3"/>
  <c r="X382" i="3"/>
  <c r="AA382" i="3" s="1"/>
  <c r="P382" i="3"/>
  <c r="O382" i="3"/>
  <c r="AS381" i="3"/>
  <c r="AM381" i="3"/>
  <c r="AL381" i="3"/>
  <c r="AD381" i="3"/>
  <c r="W381" i="3"/>
  <c r="X381" i="3" s="1"/>
  <c r="AA381" i="3" s="1"/>
  <c r="I381" i="3"/>
  <c r="AS380" i="3"/>
  <c r="AM380" i="3"/>
  <c r="AL380" i="3"/>
  <c r="AI380" i="3"/>
  <c r="AI381" i="3" s="1"/>
  <c r="AD380" i="3"/>
  <c r="Z380" i="3"/>
  <c r="X380" i="3"/>
  <c r="AA380" i="3" s="1"/>
  <c r="J380" i="3"/>
  <c r="E380" i="3"/>
  <c r="F380" i="3" s="1"/>
  <c r="AS379" i="3"/>
  <c r="AL379" i="3"/>
  <c r="AK379" i="3"/>
  <c r="AK377" i="3" s="1"/>
  <c r="AI379" i="3"/>
  <c r="AJ379" i="3" s="1"/>
  <c r="AD379" i="3"/>
  <c r="AB379" i="3"/>
  <c r="Z379" i="3"/>
  <c r="Z377" i="3" s="1"/>
  <c r="X379" i="3"/>
  <c r="Q379" i="3"/>
  <c r="Q380" i="3" s="1"/>
  <c r="O380" i="3" s="1"/>
  <c r="O379" i="3"/>
  <c r="O377" i="3" s="1"/>
  <c r="N379" i="3"/>
  <c r="J379" i="3"/>
  <c r="J377" i="3" s="1"/>
  <c r="F379" i="3"/>
  <c r="BM378" i="3"/>
  <c r="BL378" i="3"/>
  <c r="BK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O378" i="3"/>
  <c r="AM378" i="3"/>
  <c r="AI378" i="3"/>
  <c r="AD378" i="3"/>
  <c r="AC378" i="3"/>
  <c r="AL378" i="3" s="1"/>
  <c r="X378" i="3"/>
  <c r="W378" i="3"/>
  <c r="U378" i="3"/>
  <c r="T378" i="3"/>
  <c r="I378" i="3"/>
  <c r="E378" i="3"/>
  <c r="BM377" i="3"/>
  <c r="BL377" i="3"/>
  <c r="BK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O377" i="3"/>
  <c r="AN377" i="3"/>
  <c r="AM377" i="3"/>
  <c r="AE377" i="3"/>
  <c r="AD377" i="3"/>
  <c r="AC377" i="3"/>
  <c r="AL377" i="3" s="1"/>
  <c r="Y377" i="3"/>
  <c r="W377" i="3"/>
  <c r="V377" i="3"/>
  <c r="U377" i="3"/>
  <c r="T377" i="3"/>
  <c r="S377" i="3"/>
  <c r="Q377" i="3"/>
  <c r="I377" i="3"/>
  <c r="H377" i="3"/>
  <c r="F377" i="3"/>
  <c r="E377" i="3"/>
  <c r="AR376" i="3"/>
  <c r="AS376" i="3" s="1"/>
  <c r="AN376" i="3"/>
  <c r="AL376" i="3"/>
  <c r="AI376" i="3"/>
  <c r="W376" i="3"/>
  <c r="X376" i="3" s="1"/>
  <c r="AA376" i="3" s="1"/>
  <c r="AR375" i="3"/>
  <c r="AS375" i="3" s="1"/>
  <c r="AN375" i="3"/>
  <c r="AL375" i="3"/>
  <c r="AJ375" i="3"/>
  <c r="AJ376" i="3" s="1"/>
  <c r="Z375" i="3"/>
  <c r="X375" i="3"/>
  <c r="AA375" i="3" s="1"/>
  <c r="Q375" i="3"/>
  <c r="Q376" i="3" s="1"/>
  <c r="O376" i="3" s="1"/>
  <c r="O375" i="3"/>
  <c r="AS374" i="3"/>
  <c r="AL374" i="3"/>
  <c r="AK374" i="3"/>
  <c r="AJ374" i="3"/>
  <c r="AB374" i="3"/>
  <c r="Z374" i="3"/>
  <c r="X374" i="3"/>
  <c r="AA374" i="3" s="1"/>
  <c r="P374" i="3"/>
  <c r="O374" i="3"/>
  <c r="N374" i="3"/>
  <c r="AR373" i="3"/>
  <c r="AS373" i="3" s="1"/>
  <c r="AN373" i="3"/>
  <c r="AL373" i="3"/>
  <c r="AI373" i="3"/>
  <c r="Z373" i="3"/>
  <c r="X373" i="3"/>
  <c r="AA373" i="3" s="1"/>
  <c r="W373" i="3"/>
  <c r="AR372" i="3"/>
  <c r="AS372" i="3" s="1"/>
  <c r="AN372" i="3"/>
  <c r="AL372" i="3"/>
  <c r="AJ372" i="3"/>
  <c r="AJ373" i="3" s="1"/>
  <c r="AA372" i="3"/>
  <c r="Z372" i="3"/>
  <c r="X372" i="3"/>
  <c r="Q372" i="3"/>
  <c r="AS371" i="3"/>
  <c r="AL371" i="3"/>
  <c r="AK371" i="3"/>
  <c r="AJ371" i="3"/>
  <c r="AB371" i="3"/>
  <c r="Z371" i="3"/>
  <c r="X371" i="3"/>
  <c r="AA371" i="3" s="1"/>
  <c r="P371" i="3"/>
  <c r="N371" i="3" s="1"/>
  <c r="O371" i="3"/>
  <c r="AR370" i="3"/>
  <c r="AS370" i="3" s="1"/>
  <c r="AN370" i="3"/>
  <c r="AL370" i="3"/>
  <c r="AI370" i="3"/>
  <c r="W370" i="3"/>
  <c r="X370" i="3" s="1"/>
  <c r="AA370" i="3" s="1"/>
  <c r="AR369" i="3"/>
  <c r="AS369" i="3" s="1"/>
  <c r="AN369" i="3"/>
  <c r="AL369" i="3"/>
  <c r="AJ369" i="3"/>
  <c r="AJ370" i="3" s="1"/>
  <c r="Z369" i="3"/>
  <c r="X369" i="3"/>
  <c r="AA369" i="3" s="1"/>
  <c r="Q369" i="3"/>
  <c r="O369" i="3" s="1"/>
  <c r="AS368" i="3"/>
  <c r="AL368" i="3"/>
  <c r="AK368" i="3"/>
  <c r="AJ368" i="3"/>
  <c r="AB368" i="3"/>
  <c r="Z368" i="3"/>
  <c r="X368" i="3"/>
  <c r="AA368" i="3" s="1"/>
  <c r="P368" i="3"/>
  <c r="N368" i="3" s="1"/>
  <c r="O368" i="3"/>
  <c r="AS367" i="3"/>
  <c r="AR367" i="3"/>
  <c r="AN367" i="3"/>
  <c r="AL367" i="3"/>
  <c r="AI367" i="3"/>
  <c r="W367" i="3"/>
  <c r="Z367" i="3" s="1"/>
  <c r="AR366" i="3"/>
  <c r="AS366" i="3" s="1"/>
  <c r="AN366" i="3"/>
  <c r="AL366" i="3"/>
  <c r="AJ366" i="3"/>
  <c r="AJ367" i="3" s="1"/>
  <c r="Z366" i="3"/>
  <c r="X366" i="3"/>
  <c r="AA366" i="3" s="1"/>
  <c r="Q366" i="3"/>
  <c r="Q367" i="3" s="1"/>
  <c r="P367" i="3" s="1"/>
  <c r="N367" i="3" s="1"/>
  <c r="O366" i="3"/>
  <c r="AS365" i="3"/>
  <c r="AL365" i="3"/>
  <c r="AK365" i="3"/>
  <c r="AJ365" i="3"/>
  <c r="AB365" i="3"/>
  <c r="Z365" i="3"/>
  <c r="X365" i="3"/>
  <c r="AA365" i="3" s="1"/>
  <c r="P365" i="3"/>
  <c r="O365" i="3"/>
  <c r="N365" i="3"/>
  <c r="AR364" i="3"/>
  <c r="AS364" i="3" s="1"/>
  <c r="AN364" i="3"/>
  <c r="AL364" i="3"/>
  <c r="AI364" i="3"/>
  <c r="W364" i="3"/>
  <c r="X364" i="3" s="1"/>
  <c r="AA364" i="3" s="1"/>
  <c r="AR363" i="3"/>
  <c r="AS363" i="3" s="1"/>
  <c r="AN363" i="3"/>
  <c r="AL363" i="3"/>
  <c r="AJ363" i="3"/>
  <c r="AJ364" i="3" s="1"/>
  <c r="Z363" i="3"/>
  <c r="X363" i="3"/>
  <c r="Q363" i="3"/>
  <c r="O363" i="3" s="1"/>
  <c r="P363" i="3"/>
  <c r="N363" i="3" s="1"/>
  <c r="AS362" i="3"/>
  <c r="AL362" i="3"/>
  <c r="AK362" i="3"/>
  <c r="AJ362" i="3"/>
  <c r="AB362" i="3"/>
  <c r="AA362" i="3"/>
  <c r="Z362" i="3"/>
  <c r="X362" i="3"/>
  <c r="P362" i="3"/>
  <c r="O362" i="3"/>
  <c r="N362" i="3"/>
  <c r="AS361" i="3"/>
  <c r="AR361" i="3"/>
  <c r="AN361" i="3"/>
  <c r="AL361" i="3"/>
  <c r="AI361" i="3"/>
  <c r="W361" i="3"/>
  <c r="X361" i="3" s="1"/>
  <c r="AA361" i="3" s="1"/>
  <c r="AS360" i="3"/>
  <c r="AR360" i="3"/>
  <c r="AN360" i="3"/>
  <c r="AL360" i="3"/>
  <c r="AJ360" i="3"/>
  <c r="AJ361" i="3" s="1"/>
  <c r="Z360" i="3"/>
  <c r="X360" i="3"/>
  <c r="AA360" i="3" s="1"/>
  <c r="Q360" i="3"/>
  <c r="P360" i="3" s="1"/>
  <c r="N360" i="3" s="1"/>
  <c r="AS359" i="3"/>
  <c r="AL359" i="3"/>
  <c r="AK359" i="3"/>
  <c r="AJ359" i="3"/>
  <c r="AB359" i="3"/>
  <c r="Z359" i="3"/>
  <c r="Z354" i="3" s="1"/>
  <c r="X359" i="3"/>
  <c r="AA359" i="3" s="1"/>
  <c r="P359" i="3"/>
  <c r="N359" i="3" s="1"/>
  <c r="O359" i="3"/>
  <c r="AS358" i="3"/>
  <c r="AN358" i="3"/>
  <c r="AG358" i="3"/>
  <c r="AF358" i="3" s="1"/>
  <c r="W358" i="3"/>
  <c r="X358" i="3" s="1"/>
  <c r="AA358" i="3" s="1"/>
  <c r="I358" i="3"/>
  <c r="AS357" i="3"/>
  <c r="AD357" i="3"/>
  <c r="AD358" i="3" s="1"/>
  <c r="Z357" i="3"/>
  <c r="X357" i="3"/>
  <c r="AA357" i="3" s="1"/>
  <c r="J357" i="3"/>
  <c r="J358" i="3" s="1"/>
  <c r="E357" i="3"/>
  <c r="E358" i="3" s="1"/>
  <c r="AS356" i="3"/>
  <c r="AL356" i="3"/>
  <c r="AK356" i="3"/>
  <c r="AJ356" i="3"/>
  <c r="AJ354" i="3" s="1"/>
  <c r="AI356" i="3"/>
  <c r="AD356" i="3"/>
  <c r="AD354" i="3" s="1"/>
  <c r="AB356" i="3"/>
  <c r="Z356" i="3"/>
  <c r="X356" i="3"/>
  <c r="AA356" i="3" s="1"/>
  <c r="Q356" i="3"/>
  <c r="Q357" i="3" s="1"/>
  <c r="O356" i="3"/>
  <c r="N356" i="3"/>
  <c r="J356" i="3"/>
  <c r="J354" i="3" s="1"/>
  <c r="F356" i="3"/>
  <c r="F354" i="3" s="1"/>
  <c r="BM355" i="3"/>
  <c r="BL355" i="3"/>
  <c r="BK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O355" i="3"/>
  <c r="AM355" i="3"/>
  <c r="AD355" i="3"/>
  <c r="AC355" i="3"/>
  <c r="W355" i="3"/>
  <c r="U355" i="3"/>
  <c r="T355" i="3"/>
  <c r="J355" i="3"/>
  <c r="I355" i="3"/>
  <c r="BM354" i="3"/>
  <c r="BL354" i="3"/>
  <c r="BK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O354" i="3"/>
  <c r="AN354" i="3"/>
  <c r="AM354" i="3"/>
  <c r="AI354" i="3"/>
  <c r="AC354" i="3"/>
  <c r="AL354" i="3" s="1"/>
  <c r="Y354" i="3"/>
  <c r="W354" i="3"/>
  <c r="V354" i="3"/>
  <c r="U354" i="3"/>
  <c r="T354" i="3"/>
  <c r="S354" i="3"/>
  <c r="Q354" i="3"/>
  <c r="O354" i="3"/>
  <c r="I354" i="3"/>
  <c r="E354" i="3"/>
  <c r="AR353" i="3"/>
  <c r="AS353" i="3" s="1"/>
  <c r="AN353" i="3"/>
  <c r="AL353" i="3"/>
  <c r="AI353" i="3"/>
  <c r="W353" i="3"/>
  <c r="AR352" i="3"/>
  <c r="AS352" i="3" s="1"/>
  <c r="AN352" i="3"/>
  <c r="AL352" i="3"/>
  <c r="AJ352" i="3"/>
  <c r="AJ353" i="3" s="1"/>
  <c r="Z352" i="3"/>
  <c r="X352" i="3"/>
  <c r="AA352" i="3" s="1"/>
  <c r="Q352" i="3"/>
  <c r="O352" i="3" s="1"/>
  <c r="AS351" i="3"/>
  <c r="AL351" i="3"/>
  <c r="AK351" i="3"/>
  <c r="AJ351" i="3"/>
  <c r="AB351" i="3"/>
  <c r="Z351" i="3"/>
  <c r="X351" i="3"/>
  <c r="AA351" i="3" s="1"/>
  <c r="P351" i="3"/>
  <c r="N351" i="3" s="1"/>
  <c r="O351" i="3"/>
  <c r="AR350" i="3"/>
  <c r="AS350" i="3" s="1"/>
  <c r="AN350" i="3"/>
  <c r="AL350" i="3"/>
  <c r="AI350" i="3"/>
  <c r="W350" i="3"/>
  <c r="Z350" i="3" s="1"/>
  <c r="AR349" i="3"/>
  <c r="AS349" i="3" s="1"/>
  <c r="AN349" i="3"/>
  <c r="AL349" i="3"/>
  <c r="AJ349" i="3"/>
  <c r="AJ350" i="3" s="1"/>
  <c r="Z349" i="3"/>
  <c r="X349" i="3"/>
  <c r="AA349" i="3" s="1"/>
  <c r="Q349" i="3"/>
  <c r="O349" i="3" s="1"/>
  <c r="AS348" i="3"/>
  <c r="AL348" i="3"/>
  <c r="AK348" i="3"/>
  <c r="AJ348" i="3"/>
  <c r="AB348" i="3"/>
  <c r="Z348" i="3"/>
  <c r="X348" i="3"/>
  <c r="AA348" i="3" s="1"/>
  <c r="P348" i="3"/>
  <c r="O348" i="3"/>
  <c r="N348" i="3"/>
  <c r="AR347" i="3"/>
  <c r="AS347" i="3" s="1"/>
  <c r="AN347" i="3"/>
  <c r="AL347" i="3"/>
  <c r="AI347" i="3"/>
  <c r="W347" i="3"/>
  <c r="AR346" i="3"/>
  <c r="AS346" i="3" s="1"/>
  <c r="AN346" i="3"/>
  <c r="AL346" i="3"/>
  <c r="AJ346" i="3"/>
  <c r="AJ347" i="3" s="1"/>
  <c r="Z346" i="3"/>
  <c r="X346" i="3"/>
  <c r="AA346" i="3" s="1"/>
  <c r="Q346" i="3"/>
  <c r="Q347" i="3" s="1"/>
  <c r="O347" i="3" s="1"/>
  <c r="O346" i="3"/>
  <c r="AS345" i="3"/>
  <c r="AL345" i="3"/>
  <c r="AK345" i="3"/>
  <c r="AJ345" i="3"/>
  <c r="AB345" i="3"/>
  <c r="Z345" i="3"/>
  <c r="X345" i="3"/>
  <c r="AA345" i="3" s="1"/>
  <c r="P345" i="3"/>
  <c r="N345" i="3" s="1"/>
  <c r="O345" i="3"/>
  <c r="AR344" i="3"/>
  <c r="AS344" i="3" s="1"/>
  <c r="AN344" i="3"/>
  <c r="AL344" i="3"/>
  <c r="AI344" i="3"/>
  <c r="W344" i="3"/>
  <c r="X344" i="3" s="1"/>
  <c r="AA344" i="3" s="1"/>
  <c r="AR343" i="3"/>
  <c r="AS343" i="3" s="1"/>
  <c r="AN343" i="3"/>
  <c r="AL343" i="3"/>
  <c r="AJ343" i="3"/>
  <c r="AJ344" i="3" s="1"/>
  <c r="Z343" i="3"/>
  <c r="X343" i="3"/>
  <c r="AA343" i="3" s="1"/>
  <c r="Q343" i="3"/>
  <c r="Q344" i="3" s="1"/>
  <c r="P344" i="3" s="1"/>
  <c r="N344" i="3" s="1"/>
  <c r="AS342" i="3"/>
  <c r="AL342" i="3"/>
  <c r="AK342" i="3"/>
  <c r="AJ342" i="3"/>
  <c r="AB342" i="3"/>
  <c r="Z342" i="3"/>
  <c r="X342" i="3"/>
  <c r="AA342" i="3" s="1"/>
  <c r="P342" i="3"/>
  <c r="N342" i="3" s="1"/>
  <c r="O342" i="3"/>
  <c r="AR341" i="3"/>
  <c r="AS341" i="3" s="1"/>
  <c r="AN341" i="3"/>
  <c r="AL341" i="3"/>
  <c r="AI341" i="3"/>
  <c r="W341" i="3"/>
  <c r="X341" i="3" s="1"/>
  <c r="AA341" i="3" s="1"/>
  <c r="AR340" i="3"/>
  <c r="AS340" i="3" s="1"/>
  <c r="AN340" i="3"/>
  <c r="AL340" i="3"/>
  <c r="AJ340" i="3"/>
  <c r="AJ341" i="3" s="1"/>
  <c r="Z340" i="3"/>
  <c r="X340" i="3"/>
  <c r="Q340" i="3"/>
  <c r="AS339" i="3"/>
  <c r="AL339" i="3"/>
  <c r="AK339" i="3"/>
  <c r="AJ339" i="3"/>
  <c r="AB339" i="3"/>
  <c r="Z339" i="3"/>
  <c r="X339" i="3"/>
  <c r="AA339" i="3" s="1"/>
  <c r="P339" i="3"/>
  <c r="N339" i="3" s="1"/>
  <c r="O339" i="3"/>
  <c r="AR338" i="3"/>
  <c r="AS338" i="3" s="1"/>
  <c r="AN338" i="3"/>
  <c r="AL338" i="3"/>
  <c r="AI338" i="3"/>
  <c r="W338" i="3"/>
  <c r="X338" i="3" s="1"/>
  <c r="AA338" i="3" s="1"/>
  <c r="AR337" i="3"/>
  <c r="AN337" i="3"/>
  <c r="AL337" i="3"/>
  <c r="AJ337" i="3"/>
  <c r="AJ338" i="3" s="1"/>
  <c r="Z337" i="3"/>
  <c r="X337" i="3"/>
  <c r="AA337" i="3" s="1"/>
  <c r="Q337" i="3"/>
  <c r="Q338" i="3" s="1"/>
  <c r="P338" i="3" s="1"/>
  <c r="N338" i="3" s="1"/>
  <c r="AS336" i="3"/>
  <c r="AL336" i="3"/>
  <c r="AK336" i="3"/>
  <c r="AJ336" i="3"/>
  <c r="AB336" i="3"/>
  <c r="Z336" i="3"/>
  <c r="X336" i="3"/>
  <c r="AA336" i="3" s="1"/>
  <c r="P336" i="3"/>
  <c r="N336" i="3" s="1"/>
  <c r="O336" i="3"/>
  <c r="AS335" i="3"/>
  <c r="AN335" i="3"/>
  <c r="AL335" i="3"/>
  <c r="X335" i="3"/>
  <c r="AA335" i="3" s="1"/>
  <c r="W335" i="3"/>
  <c r="Z335" i="3" s="1"/>
  <c r="J335" i="3"/>
  <c r="I335" i="3"/>
  <c r="AS334" i="3"/>
  <c r="AN334" i="3"/>
  <c r="AG334" i="3"/>
  <c r="AG332" i="3" s="1"/>
  <c r="AC334" i="3"/>
  <c r="AD334" i="3" s="1"/>
  <c r="Z334" i="3"/>
  <c r="X334" i="3"/>
  <c r="AA334" i="3" s="1"/>
  <c r="J334" i="3"/>
  <c r="J332" i="3" s="1"/>
  <c r="E334" i="3"/>
  <c r="AS333" i="3"/>
  <c r="AL333" i="3"/>
  <c r="AK333" i="3"/>
  <c r="AI333" i="3"/>
  <c r="AJ333" i="3" s="1"/>
  <c r="AG333" i="3"/>
  <c r="AG331" i="3" s="1"/>
  <c r="AD333" i="3"/>
  <c r="AD331" i="3" s="1"/>
  <c r="AB333" i="3"/>
  <c r="Z333" i="3"/>
  <c r="X333" i="3"/>
  <c r="AA333" i="3" s="1"/>
  <c r="Q333" i="3"/>
  <c r="O333" i="3" s="1"/>
  <c r="N333" i="3"/>
  <c r="J333" i="3"/>
  <c r="J331" i="3" s="1"/>
  <c r="F333" i="3"/>
  <c r="F331" i="3" s="1"/>
  <c r="BM332" i="3"/>
  <c r="BL332" i="3"/>
  <c r="BK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O332" i="3"/>
  <c r="AM332" i="3"/>
  <c r="AF332" i="3"/>
  <c r="W332" i="3"/>
  <c r="U332" i="3"/>
  <c r="T332" i="3"/>
  <c r="I332" i="3"/>
  <c r="BM331" i="3"/>
  <c r="BL331" i="3"/>
  <c r="BK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R331" i="3"/>
  <c r="AO331" i="3"/>
  <c r="AN331" i="3"/>
  <c r="AM331" i="3"/>
  <c r="AF331" i="3"/>
  <c r="AL331" i="3" s="1"/>
  <c r="AE331" i="3"/>
  <c r="Y331" i="3"/>
  <c r="W331" i="3"/>
  <c r="V331" i="3"/>
  <c r="U331" i="3"/>
  <c r="T331" i="3"/>
  <c r="S331" i="3"/>
  <c r="Q331" i="3"/>
  <c r="I331" i="3"/>
  <c r="E331" i="3"/>
  <c r="AR330" i="3"/>
  <c r="AS330" i="3" s="1"/>
  <c r="AN330" i="3"/>
  <c r="AL330" i="3"/>
  <c r="AI330" i="3"/>
  <c r="W330" i="3"/>
  <c r="Z330" i="3" s="1"/>
  <c r="Q330" i="3"/>
  <c r="AR329" i="3"/>
  <c r="AS329" i="3" s="1"/>
  <c r="AN329" i="3"/>
  <c r="AL329" i="3"/>
  <c r="AJ329" i="3"/>
  <c r="AJ330" i="3" s="1"/>
  <c r="Z329" i="3"/>
  <c r="X329" i="3"/>
  <c r="AA329" i="3" s="1"/>
  <c r="Q329" i="3"/>
  <c r="P329" i="3" s="1"/>
  <c r="N329" i="3" s="1"/>
  <c r="O329" i="3"/>
  <c r="AS328" i="3"/>
  <c r="AL328" i="3"/>
  <c r="AK328" i="3"/>
  <c r="AJ328" i="3"/>
  <c r="AB328" i="3"/>
  <c r="Z328" i="3"/>
  <c r="X328" i="3"/>
  <c r="AA328" i="3" s="1"/>
  <c r="P328" i="3"/>
  <c r="N328" i="3" s="1"/>
  <c r="O328" i="3"/>
  <c r="AR327" i="3"/>
  <c r="AS327" i="3" s="1"/>
  <c r="AN327" i="3"/>
  <c r="AL327" i="3"/>
  <c r="AI327" i="3"/>
  <c r="W327" i="3"/>
  <c r="Z327" i="3" s="1"/>
  <c r="AR326" i="3"/>
  <c r="AS326" i="3" s="1"/>
  <c r="AN326" i="3"/>
  <c r="AL326" i="3"/>
  <c r="AJ326" i="3"/>
  <c r="AJ327" i="3" s="1"/>
  <c r="Z326" i="3"/>
  <c r="X326" i="3"/>
  <c r="AA326" i="3" s="1"/>
  <c r="Q326" i="3"/>
  <c r="P326" i="3" s="1"/>
  <c r="N326" i="3" s="1"/>
  <c r="AS325" i="3"/>
  <c r="AL325" i="3"/>
  <c r="AK325" i="3"/>
  <c r="AJ325" i="3"/>
  <c r="AB325" i="3"/>
  <c r="Z325" i="3"/>
  <c r="X325" i="3"/>
  <c r="AA325" i="3" s="1"/>
  <c r="P325" i="3"/>
  <c r="N325" i="3" s="1"/>
  <c r="O325" i="3"/>
  <c r="AS324" i="3"/>
  <c r="AR324" i="3"/>
  <c r="AN324" i="3"/>
  <c r="AL324" i="3"/>
  <c r="AI324" i="3"/>
  <c r="X324" i="3"/>
  <c r="AA324" i="3" s="1"/>
  <c r="W324" i="3"/>
  <c r="Z324" i="3" s="1"/>
  <c r="AR323" i="3"/>
  <c r="AS323" i="3" s="1"/>
  <c r="AN323" i="3"/>
  <c r="AL323" i="3"/>
  <c r="AJ323" i="3"/>
  <c r="AJ324" i="3" s="1"/>
  <c r="Z323" i="3"/>
  <c r="X323" i="3"/>
  <c r="AA323" i="3" s="1"/>
  <c r="Q323" i="3"/>
  <c r="Q324" i="3" s="1"/>
  <c r="AS322" i="3"/>
  <c r="AL322" i="3"/>
  <c r="AK322" i="3"/>
  <c r="AJ322" i="3"/>
  <c r="AB322" i="3"/>
  <c r="AA322" i="3"/>
  <c r="Z322" i="3"/>
  <c r="X322" i="3"/>
  <c r="P322" i="3"/>
  <c r="N322" i="3" s="1"/>
  <c r="O322" i="3"/>
  <c r="AR321" i="3"/>
  <c r="AS321" i="3" s="1"/>
  <c r="AN321" i="3"/>
  <c r="AL321" i="3"/>
  <c r="AI321" i="3"/>
  <c r="W321" i="3"/>
  <c r="AR320" i="3"/>
  <c r="AS320" i="3" s="1"/>
  <c r="AN320" i="3"/>
  <c r="AL320" i="3"/>
  <c r="AJ320" i="3"/>
  <c r="AJ321" i="3" s="1"/>
  <c r="AA320" i="3"/>
  <c r="Z320" i="3"/>
  <c r="X320" i="3"/>
  <c r="Q320" i="3"/>
  <c r="O320" i="3" s="1"/>
  <c r="AS319" i="3"/>
  <c r="AL319" i="3"/>
  <c r="AK319" i="3"/>
  <c r="AJ319" i="3"/>
  <c r="AB319" i="3"/>
  <c r="Z319" i="3"/>
  <c r="X319" i="3"/>
  <c r="AA319" i="3" s="1"/>
  <c r="P319" i="3"/>
  <c r="N319" i="3" s="1"/>
  <c r="O319" i="3"/>
  <c r="AR318" i="3"/>
  <c r="AS318" i="3" s="1"/>
  <c r="AN318" i="3"/>
  <c r="AL318" i="3"/>
  <c r="AJ318" i="3"/>
  <c r="AI318" i="3"/>
  <c r="Z318" i="3"/>
  <c r="W318" i="3"/>
  <c r="X318" i="3" s="1"/>
  <c r="AA318" i="3" s="1"/>
  <c r="AR317" i="3"/>
  <c r="AS317" i="3" s="1"/>
  <c r="AN317" i="3"/>
  <c r="AL317" i="3"/>
  <c r="AJ317" i="3"/>
  <c r="Z317" i="3"/>
  <c r="X317" i="3"/>
  <c r="AA317" i="3" s="1"/>
  <c r="Q317" i="3"/>
  <c r="AS316" i="3"/>
  <c r="AL316" i="3"/>
  <c r="AK316" i="3"/>
  <c r="AJ316" i="3"/>
  <c r="AB316" i="3"/>
  <c r="AA316" i="3"/>
  <c r="Z316" i="3"/>
  <c r="X316" i="3"/>
  <c r="P316" i="3"/>
  <c r="O316" i="3"/>
  <c r="N316" i="3"/>
  <c r="AR315" i="3"/>
  <c r="AS315" i="3" s="1"/>
  <c r="AN315" i="3"/>
  <c r="AL315" i="3"/>
  <c r="AI315" i="3"/>
  <c r="X315" i="3"/>
  <c r="AA315" i="3" s="1"/>
  <c r="W315" i="3"/>
  <c r="Z315" i="3" s="1"/>
  <c r="AR314" i="3"/>
  <c r="AS314" i="3" s="1"/>
  <c r="AN314" i="3"/>
  <c r="AL314" i="3"/>
  <c r="AJ314" i="3"/>
  <c r="AJ315" i="3" s="1"/>
  <c r="Z314" i="3"/>
  <c r="X314" i="3"/>
  <c r="AA314" i="3" s="1"/>
  <c r="Q314" i="3"/>
  <c r="Q315" i="3" s="1"/>
  <c r="P315" i="3" s="1"/>
  <c r="N315" i="3" s="1"/>
  <c r="O314" i="3"/>
  <c r="AS313" i="3"/>
  <c r="AL313" i="3"/>
  <c r="AK313" i="3"/>
  <c r="AJ313" i="3"/>
  <c r="AB313" i="3"/>
  <c r="Z313" i="3"/>
  <c r="X313" i="3"/>
  <c r="P313" i="3"/>
  <c r="N313" i="3" s="1"/>
  <c r="O313" i="3"/>
  <c r="AS312" i="3"/>
  <c r="AR312" i="3"/>
  <c r="AN312" i="3"/>
  <c r="AL312" i="3"/>
  <c r="AI312" i="3"/>
  <c r="AD312" i="3"/>
  <c r="AC312" i="3"/>
  <c r="X312" i="3"/>
  <c r="AA312" i="3" s="1"/>
  <c r="W312" i="3"/>
  <c r="Z312" i="3" s="1"/>
  <c r="AR311" i="3"/>
  <c r="AS311" i="3" s="1"/>
  <c r="AS309" i="3" s="1"/>
  <c r="AN311" i="3"/>
  <c r="AL311" i="3"/>
  <c r="AJ311" i="3"/>
  <c r="AJ312" i="3" s="1"/>
  <c r="AD311" i="3"/>
  <c r="Z311" i="3"/>
  <c r="Z309" i="3" s="1"/>
  <c r="X311" i="3"/>
  <c r="I311" i="3"/>
  <c r="I309" i="3" s="1"/>
  <c r="AS310" i="3"/>
  <c r="AL310" i="3"/>
  <c r="AK310" i="3"/>
  <c r="AJ310" i="3"/>
  <c r="AD310" i="3"/>
  <c r="AB310" i="3"/>
  <c r="Z310" i="3"/>
  <c r="X310" i="3"/>
  <c r="AA310" i="3" s="1"/>
  <c r="Q310" i="3"/>
  <c r="O310" i="3" s="1"/>
  <c r="N310" i="3"/>
  <c r="J310" i="3"/>
  <c r="E310" i="3"/>
  <c r="E308" i="3" s="1"/>
  <c r="BM309" i="3"/>
  <c r="BL309" i="3"/>
  <c r="BK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O309" i="3"/>
  <c r="AM309" i="3"/>
  <c r="AL309" i="3"/>
  <c r="AI309" i="3"/>
  <c r="AD309" i="3"/>
  <c r="AC309" i="3"/>
  <c r="W309" i="3"/>
  <c r="U309" i="3"/>
  <c r="T309" i="3"/>
  <c r="BM308" i="3"/>
  <c r="BL308" i="3"/>
  <c r="BK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R308" i="3"/>
  <c r="AO308" i="3"/>
  <c r="AN308" i="3"/>
  <c r="AM308" i="3"/>
  <c r="AI308" i="3"/>
  <c r="AE308" i="3"/>
  <c r="AD308" i="3"/>
  <c r="AC308" i="3"/>
  <c r="AL308" i="3" s="1"/>
  <c r="Y308" i="3"/>
  <c r="W308" i="3"/>
  <c r="V308" i="3"/>
  <c r="U308" i="3"/>
  <c r="T308" i="3"/>
  <c r="S308" i="3"/>
  <c r="Q308" i="3"/>
  <c r="J308" i="3"/>
  <c r="I308" i="3"/>
  <c r="H308" i="3"/>
  <c r="AR307" i="3"/>
  <c r="AS307" i="3" s="1"/>
  <c r="AN307" i="3"/>
  <c r="AL307" i="3"/>
  <c r="AJ307" i="3"/>
  <c r="AI307" i="3"/>
  <c r="W307" i="3"/>
  <c r="AS306" i="3"/>
  <c r="AR306" i="3"/>
  <c r="AN306" i="3"/>
  <c r="AL306" i="3"/>
  <c r="AJ306" i="3"/>
  <c r="Z306" i="3"/>
  <c r="X306" i="3"/>
  <c r="AA306" i="3" s="1"/>
  <c r="Q306" i="3"/>
  <c r="P306" i="3" s="1"/>
  <c r="N306" i="3" s="1"/>
  <c r="BU305" i="3"/>
  <c r="AS305" i="3"/>
  <c r="AL305" i="3"/>
  <c r="AK305" i="3"/>
  <c r="BV305" i="3" s="1"/>
  <c r="AJ305" i="3"/>
  <c r="AB305" i="3"/>
  <c r="Z305" i="3"/>
  <c r="X305" i="3"/>
  <c r="AA305" i="3" s="1"/>
  <c r="P305" i="3"/>
  <c r="N305" i="3" s="1"/>
  <c r="O305" i="3"/>
  <c r="AS304" i="3"/>
  <c r="AR304" i="3"/>
  <c r="AN304" i="3"/>
  <c r="AL304" i="3"/>
  <c r="AJ304" i="3"/>
  <c r="AI304" i="3"/>
  <c r="Z304" i="3"/>
  <c r="X304" i="3"/>
  <c r="AA304" i="3" s="1"/>
  <c r="W304" i="3"/>
  <c r="Q304" i="3"/>
  <c r="P304" i="3" s="1"/>
  <c r="N304" i="3" s="1"/>
  <c r="AS303" i="3"/>
  <c r="AR303" i="3"/>
  <c r="AN303" i="3"/>
  <c r="AL303" i="3"/>
  <c r="AJ303" i="3"/>
  <c r="Z303" i="3"/>
  <c r="X303" i="3"/>
  <c r="Q303" i="3"/>
  <c r="BU302" i="3"/>
  <c r="AS302" i="3"/>
  <c r="AL302" i="3"/>
  <c r="AK302" i="3"/>
  <c r="BV302" i="3" s="1"/>
  <c r="AJ302" i="3"/>
  <c r="AB302" i="3"/>
  <c r="Z302" i="3"/>
  <c r="X302" i="3"/>
  <c r="AA302" i="3" s="1"/>
  <c r="P302" i="3"/>
  <c r="N302" i="3" s="1"/>
  <c r="O302" i="3"/>
  <c r="AR301" i="3"/>
  <c r="AS301" i="3" s="1"/>
  <c r="AN301" i="3"/>
  <c r="AL301" i="3"/>
  <c r="AI301" i="3"/>
  <c r="AA301" i="3"/>
  <c r="Z301" i="3"/>
  <c r="X301" i="3"/>
  <c r="W301" i="3"/>
  <c r="AS300" i="3"/>
  <c r="AR300" i="3"/>
  <c r="AN300" i="3"/>
  <c r="AL300" i="3"/>
  <c r="AJ300" i="3"/>
  <c r="AJ301" i="3" s="1"/>
  <c r="AA300" i="3"/>
  <c r="Z300" i="3"/>
  <c r="X300" i="3"/>
  <c r="Q300" i="3"/>
  <c r="BU299" i="3"/>
  <c r="AS299" i="3"/>
  <c r="AL299" i="3"/>
  <c r="AK299" i="3"/>
  <c r="AJ299" i="3"/>
  <c r="AB299" i="3"/>
  <c r="Z299" i="3"/>
  <c r="X299" i="3"/>
  <c r="AA299" i="3" s="1"/>
  <c r="P299" i="3"/>
  <c r="O299" i="3"/>
  <c r="N299" i="3"/>
  <c r="AS298" i="3"/>
  <c r="AR298" i="3"/>
  <c r="AN298" i="3"/>
  <c r="AL298" i="3"/>
  <c r="AI298" i="3"/>
  <c r="W298" i="3"/>
  <c r="AR297" i="3"/>
  <c r="AN297" i="3"/>
  <c r="AL297" i="3"/>
  <c r="AJ297" i="3"/>
  <c r="AJ298" i="3" s="1"/>
  <c r="Z297" i="3"/>
  <c r="X297" i="3"/>
  <c r="AA297" i="3" s="1"/>
  <c r="Q297" i="3"/>
  <c r="Q298" i="3" s="1"/>
  <c r="P298" i="3" s="1"/>
  <c r="N298" i="3" s="1"/>
  <c r="BU296" i="3"/>
  <c r="AS296" i="3"/>
  <c r="AL296" i="3"/>
  <c r="AK296" i="3"/>
  <c r="BV296" i="3" s="1"/>
  <c r="AJ296" i="3"/>
  <c r="AB296" i="3"/>
  <c r="AA296" i="3"/>
  <c r="Z296" i="3"/>
  <c r="X296" i="3"/>
  <c r="P296" i="3"/>
  <c r="N296" i="3" s="1"/>
  <c r="O296" i="3"/>
  <c r="AR295" i="3"/>
  <c r="AS295" i="3" s="1"/>
  <c r="AN295" i="3"/>
  <c r="AL295" i="3"/>
  <c r="AI295" i="3"/>
  <c r="W295" i="3"/>
  <c r="AS294" i="3"/>
  <c r="AR294" i="3"/>
  <c r="AN294" i="3"/>
  <c r="AL294" i="3"/>
  <c r="AJ294" i="3"/>
  <c r="AJ295" i="3" s="1"/>
  <c r="Z294" i="3"/>
  <c r="X294" i="3"/>
  <c r="AA294" i="3" s="1"/>
  <c r="Q294" i="3"/>
  <c r="Q295" i="3" s="1"/>
  <c r="BU293" i="3"/>
  <c r="AS293" i="3"/>
  <c r="AL293" i="3"/>
  <c r="AK293" i="3"/>
  <c r="AJ293" i="3"/>
  <c r="AB293" i="3"/>
  <c r="Z293" i="3"/>
  <c r="X293" i="3"/>
  <c r="AA293" i="3" s="1"/>
  <c r="P293" i="3"/>
  <c r="N293" i="3" s="1"/>
  <c r="O293" i="3"/>
  <c r="AR292" i="3"/>
  <c r="AS292" i="3" s="1"/>
  <c r="AN292" i="3"/>
  <c r="AL292" i="3"/>
  <c r="AI292" i="3"/>
  <c r="W292" i="3"/>
  <c r="Z292" i="3" s="1"/>
  <c r="AS291" i="3"/>
  <c r="AR291" i="3"/>
  <c r="AN291" i="3"/>
  <c r="AL291" i="3"/>
  <c r="AJ291" i="3"/>
  <c r="AJ292" i="3" s="1"/>
  <c r="Z291" i="3"/>
  <c r="X291" i="3"/>
  <c r="AA291" i="3" s="1"/>
  <c r="Q291" i="3"/>
  <c r="P291" i="3" s="1"/>
  <c r="N291" i="3" s="1"/>
  <c r="BU290" i="3"/>
  <c r="AS290" i="3"/>
  <c r="AL290" i="3"/>
  <c r="AK290" i="3"/>
  <c r="BV290" i="3" s="1"/>
  <c r="AJ290" i="3"/>
  <c r="AB290" i="3"/>
  <c r="Z290" i="3"/>
  <c r="X290" i="3"/>
  <c r="AA290" i="3" s="1"/>
  <c r="P290" i="3"/>
  <c r="O290" i="3"/>
  <c r="AR289" i="3"/>
  <c r="AS289" i="3" s="1"/>
  <c r="AN289" i="3"/>
  <c r="W289" i="3"/>
  <c r="X289" i="3" s="1"/>
  <c r="AA289" i="3" s="1"/>
  <c r="O289" i="3"/>
  <c r="I289" i="3"/>
  <c r="AS288" i="3"/>
  <c r="AN288" i="3"/>
  <c r="AN286" i="3" s="1"/>
  <c r="AC288" i="3"/>
  <c r="AI288" i="3" s="1"/>
  <c r="AI286" i="3" s="1"/>
  <c r="Z288" i="3"/>
  <c r="Z286" i="3" s="1"/>
  <c r="X288" i="3"/>
  <c r="AA288" i="3" s="1"/>
  <c r="Q288" i="3"/>
  <c r="O288" i="3"/>
  <c r="J288" i="3"/>
  <c r="J289" i="3" s="1"/>
  <c r="E288" i="3"/>
  <c r="E286" i="3" s="1"/>
  <c r="BU287" i="3"/>
  <c r="AS287" i="3"/>
  <c r="AL287" i="3"/>
  <c r="AK287" i="3"/>
  <c r="AJ287" i="3"/>
  <c r="AJ285" i="3" s="1"/>
  <c r="AD287" i="3"/>
  <c r="AB287" i="3"/>
  <c r="Z287" i="3"/>
  <c r="X287" i="3"/>
  <c r="AA287" i="3" s="1"/>
  <c r="P287" i="3"/>
  <c r="N287" i="3"/>
  <c r="N288" i="3" s="1"/>
  <c r="J287" i="3"/>
  <c r="J285" i="3" s="1"/>
  <c r="E287" i="3"/>
  <c r="BM286" i="3"/>
  <c r="BL286" i="3"/>
  <c r="BK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O286" i="3"/>
  <c r="AM286" i="3"/>
  <c r="AG286" i="3"/>
  <c r="AF286" i="3"/>
  <c r="W286" i="3"/>
  <c r="U286" i="3"/>
  <c r="T286" i="3"/>
  <c r="J286" i="3"/>
  <c r="I286" i="3"/>
  <c r="BM285" i="3"/>
  <c r="BL285" i="3"/>
  <c r="BK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R285" i="3"/>
  <c r="AO285" i="3"/>
  <c r="AN285" i="3"/>
  <c r="AM285" i="3"/>
  <c r="AI285" i="3"/>
  <c r="AH285" i="3"/>
  <c r="AG285" i="3"/>
  <c r="AF285" i="3"/>
  <c r="AE285" i="3"/>
  <c r="AD285" i="3"/>
  <c r="AC285" i="3"/>
  <c r="AL285" i="3" s="1"/>
  <c r="AB285" i="3"/>
  <c r="Y285" i="3"/>
  <c r="W285" i="3"/>
  <c r="V285" i="3"/>
  <c r="U285" i="3"/>
  <c r="T285" i="3"/>
  <c r="S285" i="3"/>
  <c r="Q285" i="3"/>
  <c r="I285" i="3"/>
  <c r="AR284" i="3"/>
  <c r="AS284" i="3" s="1"/>
  <c r="AL284" i="3"/>
  <c r="AI284" i="3"/>
  <c r="AG284" i="3"/>
  <c r="AF284" i="3"/>
  <c r="AM284" i="3" s="1"/>
  <c r="W284" i="3"/>
  <c r="AR283" i="3"/>
  <c r="AS283" i="3" s="1"/>
  <c r="AM283" i="3"/>
  <c r="AL283" i="3"/>
  <c r="AJ283" i="3"/>
  <c r="AJ284" i="3" s="1"/>
  <c r="AG283" i="3"/>
  <c r="Z283" i="3"/>
  <c r="X283" i="3"/>
  <c r="AA283" i="3" s="1"/>
  <c r="Q283" i="3"/>
  <c r="O283" i="3"/>
  <c r="AS282" i="3"/>
  <c r="AL282" i="3"/>
  <c r="AK282" i="3"/>
  <c r="AJ282" i="3"/>
  <c r="AG282" i="3"/>
  <c r="AB282" i="3"/>
  <c r="Z282" i="3"/>
  <c r="Y282" i="3"/>
  <c r="W282" i="3"/>
  <c r="X282" i="3" s="1"/>
  <c r="AA282" i="3" s="1"/>
  <c r="P282" i="3"/>
  <c r="N282" i="3" s="1"/>
  <c r="O282" i="3"/>
  <c r="AL281" i="3"/>
  <c r="AI281" i="3"/>
  <c r="AF281" i="3"/>
  <c r="W281" i="3"/>
  <c r="AR280" i="3"/>
  <c r="AS280" i="3" s="1"/>
  <c r="AM280" i="3"/>
  <c r="AL280" i="3"/>
  <c r="AJ280" i="3"/>
  <c r="AJ281" i="3" s="1"/>
  <c r="AG280" i="3"/>
  <c r="Z280" i="3"/>
  <c r="X280" i="3"/>
  <c r="AA280" i="3" s="1"/>
  <c r="Q280" i="3"/>
  <c r="P280" i="3" s="1"/>
  <c r="N280" i="3" s="1"/>
  <c r="O280" i="3"/>
  <c r="AS279" i="3"/>
  <c r="AL279" i="3"/>
  <c r="AK279" i="3"/>
  <c r="AJ279" i="3"/>
  <c r="AG279" i="3"/>
  <c r="Z279" i="3"/>
  <c r="Y279" i="3"/>
  <c r="AB279" i="3" s="1"/>
  <c r="X279" i="3"/>
  <c r="AA279" i="3" s="1"/>
  <c r="P279" i="3"/>
  <c r="N279" i="3" s="1"/>
  <c r="O279" i="3"/>
  <c r="AL278" i="3"/>
  <c r="AI278" i="3"/>
  <c r="AG278" i="3"/>
  <c r="AF278" i="3"/>
  <c r="AM278" i="3" s="1"/>
  <c r="W278" i="3"/>
  <c r="AR277" i="3"/>
  <c r="AS277" i="3" s="1"/>
  <c r="AM277" i="3"/>
  <c r="AL277" i="3"/>
  <c r="AJ277" i="3"/>
  <c r="AJ278" i="3" s="1"/>
  <c r="AG277" i="3"/>
  <c r="AA277" i="3"/>
  <c r="Z277" i="3"/>
  <c r="X277" i="3"/>
  <c r="Q277" i="3"/>
  <c r="O277" i="3" s="1"/>
  <c r="AS276" i="3"/>
  <c r="AL276" i="3"/>
  <c r="AK276" i="3"/>
  <c r="AJ276" i="3"/>
  <c r="AG276" i="3"/>
  <c r="Z276" i="3"/>
  <c r="Y276" i="3"/>
  <c r="AB276" i="3" s="1"/>
  <c r="X276" i="3"/>
  <c r="AA276" i="3" s="1"/>
  <c r="P276" i="3"/>
  <c r="N276" i="3" s="1"/>
  <c r="O276" i="3"/>
  <c r="AL275" i="3"/>
  <c r="AI275" i="3"/>
  <c r="AF275" i="3"/>
  <c r="W275" i="3"/>
  <c r="Z275" i="3" s="1"/>
  <c r="AR274" i="3"/>
  <c r="AS274" i="3" s="1"/>
  <c r="AM274" i="3"/>
  <c r="AL274" i="3"/>
  <c r="AJ274" i="3"/>
  <c r="AJ275" i="3" s="1"/>
  <c r="AG274" i="3"/>
  <c r="Z274" i="3"/>
  <c r="X274" i="3"/>
  <c r="AA274" i="3" s="1"/>
  <c r="Q274" i="3"/>
  <c r="P274" i="3" s="1"/>
  <c r="N274" i="3" s="1"/>
  <c r="O274" i="3"/>
  <c r="AS273" i="3"/>
  <c r="AL273" i="3"/>
  <c r="AK273" i="3"/>
  <c r="AJ273" i="3"/>
  <c r="AG273" i="3"/>
  <c r="AB273" i="3"/>
  <c r="Z273" i="3"/>
  <c r="Y273" i="3"/>
  <c r="X273" i="3"/>
  <c r="AA273" i="3" s="1"/>
  <c r="P273" i="3"/>
  <c r="O273" i="3"/>
  <c r="N273" i="3"/>
  <c r="AM272" i="3"/>
  <c r="AL272" i="3"/>
  <c r="AI272" i="3"/>
  <c r="AF272" i="3"/>
  <c r="W272" i="3"/>
  <c r="Z272" i="3" s="1"/>
  <c r="AR271" i="3"/>
  <c r="AS271" i="3" s="1"/>
  <c r="AM271" i="3"/>
  <c r="AL271" i="3"/>
  <c r="AJ271" i="3"/>
  <c r="AJ272" i="3" s="1"/>
  <c r="AG271" i="3"/>
  <c r="Z271" i="3"/>
  <c r="X271" i="3"/>
  <c r="AA271" i="3" s="1"/>
  <c r="Q271" i="3"/>
  <c r="P271" i="3" s="1"/>
  <c r="N271" i="3" s="1"/>
  <c r="AS270" i="3"/>
  <c r="AL270" i="3"/>
  <c r="AK270" i="3"/>
  <c r="AJ270" i="3"/>
  <c r="AG270" i="3"/>
  <c r="Y270" i="3"/>
  <c r="AB270" i="3" s="1"/>
  <c r="W270" i="3"/>
  <c r="P270" i="3"/>
  <c r="N270" i="3" s="1"/>
  <c r="O270" i="3"/>
  <c r="AM269" i="3"/>
  <c r="AL269" i="3"/>
  <c r="AI269" i="3"/>
  <c r="AF269" i="3"/>
  <c r="W269" i="3"/>
  <c r="Z269" i="3" s="1"/>
  <c r="Q269" i="3"/>
  <c r="P269" i="3" s="1"/>
  <c r="N269" i="3" s="1"/>
  <c r="AS268" i="3"/>
  <c r="AR268" i="3"/>
  <c r="AM268" i="3"/>
  <c r="AL268" i="3"/>
  <c r="AJ268" i="3"/>
  <c r="AJ269" i="3" s="1"/>
  <c r="AG268" i="3"/>
  <c r="Z268" i="3"/>
  <c r="X268" i="3"/>
  <c r="AA268" i="3" s="1"/>
  <c r="Q268" i="3"/>
  <c r="O268" i="3" s="1"/>
  <c r="P268" i="3"/>
  <c r="N268" i="3" s="1"/>
  <c r="AS267" i="3"/>
  <c r="AL267" i="3"/>
  <c r="AK267" i="3"/>
  <c r="AJ267" i="3"/>
  <c r="AG267" i="3"/>
  <c r="Z267" i="3"/>
  <c r="Y267" i="3"/>
  <c r="AB267" i="3" s="1"/>
  <c r="X267" i="3"/>
  <c r="AA267" i="3" s="1"/>
  <c r="P267" i="3"/>
  <c r="N267" i="3" s="1"/>
  <c r="O267" i="3"/>
  <c r="AR266" i="3"/>
  <c r="AS266" i="3" s="1"/>
  <c r="AF266" i="3"/>
  <c r="AM266" i="3" s="1"/>
  <c r="AD266" i="3"/>
  <c r="AC266" i="3"/>
  <c r="AL266" i="3" s="1"/>
  <c r="Q266" i="3"/>
  <c r="I266" i="3"/>
  <c r="AR265" i="3"/>
  <c r="AS265" i="3" s="1"/>
  <c r="AM265" i="3"/>
  <c r="AL265" i="3"/>
  <c r="AI265" i="3"/>
  <c r="AG265" i="3"/>
  <c r="AG263" i="3" s="1"/>
  <c r="AD265" i="3"/>
  <c r="AD263" i="3" s="1"/>
  <c r="W265" i="3"/>
  <c r="Z265" i="3" s="1"/>
  <c r="Z263" i="3" s="1"/>
  <c r="Q265" i="3"/>
  <c r="P265" i="3"/>
  <c r="N265" i="3" s="1"/>
  <c r="O265" i="3"/>
  <c r="J265" i="3"/>
  <c r="J266" i="3" s="1"/>
  <c r="E265" i="3"/>
  <c r="E266" i="3" s="1"/>
  <c r="AS264" i="3"/>
  <c r="AL264" i="3"/>
  <c r="AK264" i="3"/>
  <c r="AJ264" i="3"/>
  <c r="AG264" i="3"/>
  <c r="AD264" i="3"/>
  <c r="AD262" i="3" s="1"/>
  <c r="AA264" i="3"/>
  <c r="Z264" i="3"/>
  <c r="Y264" i="3"/>
  <c r="AB264" i="3" s="1"/>
  <c r="X264" i="3"/>
  <c r="P264" i="3"/>
  <c r="N264" i="3" s="1"/>
  <c r="O264" i="3"/>
  <c r="J264" i="3"/>
  <c r="J262" i="3" s="1"/>
  <c r="F264" i="3"/>
  <c r="F262" i="3" s="1"/>
  <c r="BM263" i="3"/>
  <c r="BL263" i="3"/>
  <c r="BK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O263" i="3"/>
  <c r="AN263" i="3"/>
  <c r="AI263" i="3"/>
  <c r="AF263" i="3"/>
  <c r="AC263" i="3"/>
  <c r="AL263" i="3" s="1"/>
  <c r="W263" i="3"/>
  <c r="U263" i="3"/>
  <c r="T263" i="3"/>
  <c r="Q263" i="3"/>
  <c r="J263" i="3"/>
  <c r="I263" i="3"/>
  <c r="BM262" i="3"/>
  <c r="BL262" i="3"/>
  <c r="BK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R262" i="3"/>
  <c r="AO262" i="3"/>
  <c r="AN262" i="3"/>
  <c r="AM262" i="3"/>
  <c r="AI262" i="3"/>
  <c r="AH262" i="3"/>
  <c r="AF262" i="3"/>
  <c r="AE262" i="3"/>
  <c r="AC262" i="3"/>
  <c r="AL262" i="3" s="1"/>
  <c r="W262" i="3"/>
  <c r="V262" i="3"/>
  <c r="U262" i="3"/>
  <c r="T262" i="3"/>
  <c r="S262" i="3"/>
  <c r="Q262" i="3"/>
  <c r="I262" i="3"/>
  <c r="H262" i="3"/>
  <c r="E262" i="3"/>
  <c r="AL261" i="3"/>
  <c r="AI261" i="3"/>
  <c r="AF261" i="3"/>
  <c r="AG261" i="3" s="1"/>
  <c r="W261" i="3"/>
  <c r="Z261" i="3" s="1"/>
  <c r="AR260" i="3"/>
  <c r="AS260" i="3" s="1"/>
  <c r="AM260" i="3"/>
  <c r="AL260" i="3"/>
  <c r="AJ260" i="3"/>
  <c r="AJ261" i="3" s="1"/>
  <c r="AG260" i="3"/>
  <c r="Z260" i="3"/>
  <c r="X260" i="3"/>
  <c r="AA260" i="3" s="1"/>
  <c r="Q260" i="3"/>
  <c r="O260" i="3" s="1"/>
  <c r="AS259" i="3"/>
  <c r="AL259" i="3"/>
  <c r="AK259" i="3"/>
  <c r="AJ259" i="3"/>
  <c r="AG259" i="3"/>
  <c r="Z259" i="3"/>
  <c r="Y259" i="3"/>
  <c r="X259" i="3"/>
  <c r="AA259" i="3" s="1"/>
  <c r="P259" i="3"/>
  <c r="N259" i="3" s="1"/>
  <c r="O259" i="3"/>
  <c r="AM258" i="3"/>
  <c r="AL258" i="3"/>
  <c r="AI258" i="3"/>
  <c r="AF258" i="3"/>
  <c r="AR258" i="3" s="1"/>
  <c r="AS258" i="3" s="1"/>
  <c r="W258" i="3"/>
  <c r="Q258" i="3"/>
  <c r="P258" i="3" s="1"/>
  <c r="N258" i="3" s="1"/>
  <c r="AS257" i="3"/>
  <c r="AR257" i="3"/>
  <c r="AM257" i="3"/>
  <c r="AL257" i="3"/>
  <c r="AJ257" i="3"/>
  <c r="AJ258" i="3" s="1"/>
  <c r="AG257" i="3"/>
  <c r="Z257" i="3"/>
  <c r="X257" i="3"/>
  <c r="AA257" i="3" s="1"/>
  <c r="Q257" i="3"/>
  <c r="P257" i="3"/>
  <c r="N257" i="3" s="1"/>
  <c r="O257" i="3"/>
  <c r="AS256" i="3"/>
  <c r="AL256" i="3"/>
  <c r="AK256" i="3"/>
  <c r="AJ256" i="3"/>
  <c r="AG256" i="3"/>
  <c r="Z256" i="3"/>
  <c r="Y256" i="3"/>
  <c r="AB256" i="3" s="1"/>
  <c r="X256" i="3"/>
  <c r="AA256" i="3" s="1"/>
  <c r="P256" i="3"/>
  <c r="N256" i="3" s="1"/>
  <c r="O256" i="3"/>
  <c r="AS255" i="3"/>
  <c r="AR255" i="3"/>
  <c r="AL255" i="3"/>
  <c r="AJ255" i="3"/>
  <c r="AI255" i="3"/>
  <c r="AF255" i="3"/>
  <c r="AM255" i="3" s="1"/>
  <c r="X255" i="3"/>
  <c r="AA255" i="3" s="1"/>
  <c r="W255" i="3"/>
  <c r="Z255" i="3" s="1"/>
  <c r="AR254" i="3"/>
  <c r="AS254" i="3" s="1"/>
  <c r="AM254" i="3"/>
  <c r="AL254" i="3"/>
  <c r="AJ254" i="3"/>
  <c r="AG254" i="3"/>
  <c r="AA254" i="3"/>
  <c r="Z254" i="3"/>
  <c r="X254" i="3"/>
  <c r="Q254" i="3"/>
  <c r="P254" i="3" s="1"/>
  <c r="N254" i="3" s="1"/>
  <c r="AS253" i="3"/>
  <c r="AL253" i="3"/>
  <c r="AK253" i="3"/>
  <c r="AJ253" i="3"/>
  <c r="AG253" i="3"/>
  <c r="Z253" i="3"/>
  <c r="Y253" i="3"/>
  <c r="AB253" i="3" s="1"/>
  <c r="X253" i="3"/>
  <c r="AA253" i="3" s="1"/>
  <c r="P253" i="3"/>
  <c r="N253" i="3" s="1"/>
  <c r="O253" i="3"/>
  <c r="AR252" i="3"/>
  <c r="AS252" i="3" s="1"/>
  <c r="AL252" i="3"/>
  <c r="AI252" i="3"/>
  <c r="AF252" i="3"/>
  <c r="AG252" i="3" s="1"/>
  <c r="W252" i="3"/>
  <c r="Z252" i="3" s="1"/>
  <c r="AR251" i="3"/>
  <c r="AS251" i="3" s="1"/>
  <c r="AS246" i="3" s="1"/>
  <c r="AM251" i="3"/>
  <c r="AL251" i="3"/>
  <c r="AJ251" i="3"/>
  <c r="AJ252" i="3" s="1"/>
  <c r="AG251" i="3"/>
  <c r="Z251" i="3"/>
  <c r="X251" i="3"/>
  <c r="AA251" i="3" s="1"/>
  <c r="Q251" i="3"/>
  <c r="Q252" i="3" s="1"/>
  <c r="P251" i="3"/>
  <c r="N251" i="3" s="1"/>
  <c r="O251" i="3"/>
  <c r="AS250" i="3"/>
  <c r="AL250" i="3"/>
  <c r="AK250" i="3"/>
  <c r="AJ250" i="3"/>
  <c r="AG250" i="3"/>
  <c r="AB250" i="3"/>
  <c r="Y250" i="3"/>
  <c r="W250" i="3"/>
  <c r="X250" i="3" s="1"/>
  <c r="AA250" i="3" s="1"/>
  <c r="P250" i="3"/>
  <c r="O250" i="3"/>
  <c r="AG249" i="3"/>
  <c r="AF249" i="3"/>
  <c r="AM249" i="3" s="1"/>
  <c r="AC249" i="3"/>
  <c r="AL249" i="3" s="1"/>
  <c r="Q249" i="3"/>
  <c r="O249" i="3" s="1"/>
  <c r="I249" i="3"/>
  <c r="AR248" i="3"/>
  <c r="AS248" i="3" s="1"/>
  <c r="AM248" i="3"/>
  <c r="AL248" i="3"/>
  <c r="AI248" i="3"/>
  <c r="AG248" i="3"/>
  <c r="AD248" i="3"/>
  <c r="W248" i="3"/>
  <c r="Q248" i="3"/>
  <c r="P248" i="3"/>
  <c r="O248" i="3"/>
  <c r="N248" i="3"/>
  <c r="J248" i="3"/>
  <c r="E248" i="3"/>
  <c r="F248" i="3" s="1"/>
  <c r="AS247" i="3"/>
  <c r="AL247" i="3"/>
  <c r="AK247" i="3"/>
  <c r="AJ247" i="3"/>
  <c r="AG247" i="3"/>
  <c r="AD247" i="3"/>
  <c r="AD245" i="3" s="1"/>
  <c r="Z247" i="3"/>
  <c r="Y247" i="3"/>
  <c r="AB247" i="3" s="1"/>
  <c r="X247" i="3"/>
  <c r="P247" i="3"/>
  <c r="O247" i="3"/>
  <c r="N247" i="3"/>
  <c r="J247" i="3"/>
  <c r="F247" i="3"/>
  <c r="BM246" i="3"/>
  <c r="BL246" i="3"/>
  <c r="BK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O246" i="3"/>
  <c r="AN246" i="3"/>
  <c r="AF246" i="3"/>
  <c r="AC246" i="3"/>
  <c r="AL246" i="3" s="1"/>
  <c r="U246" i="3"/>
  <c r="T246" i="3"/>
  <c r="I246" i="3"/>
  <c r="BM245" i="3"/>
  <c r="BL245" i="3"/>
  <c r="BK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R245" i="3"/>
  <c r="AO245" i="3"/>
  <c r="AN245" i="3"/>
  <c r="AM245" i="3"/>
  <c r="AK245" i="3"/>
  <c r="AI245" i="3"/>
  <c r="AH245" i="3"/>
  <c r="AF245" i="3"/>
  <c r="AE245" i="3"/>
  <c r="AC245" i="3"/>
  <c r="AL245" i="3" s="1"/>
  <c r="V245" i="3"/>
  <c r="U245" i="3"/>
  <c r="T245" i="3"/>
  <c r="S245" i="3"/>
  <c r="Q245" i="3"/>
  <c r="J245" i="3"/>
  <c r="I245" i="3"/>
  <c r="H245" i="3"/>
  <c r="F245" i="3"/>
  <c r="E245" i="3"/>
  <c r="AL244" i="3"/>
  <c r="AF244" i="3"/>
  <c r="AN244" i="3" s="1"/>
  <c r="X244" i="3"/>
  <c r="AA244" i="3" s="1"/>
  <c r="W244" i="3"/>
  <c r="Z244" i="3" s="1"/>
  <c r="AS243" i="3"/>
  <c r="AR243" i="3"/>
  <c r="AN243" i="3"/>
  <c r="AN235" i="3" s="1"/>
  <c r="AL243" i="3"/>
  <c r="AI243" i="3"/>
  <c r="AJ243" i="3" s="1"/>
  <c r="AJ244" i="3" s="1"/>
  <c r="AG243" i="3"/>
  <c r="AG235" i="3" s="1"/>
  <c r="Z243" i="3"/>
  <c r="X243" i="3"/>
  <c r="AA243" i="3" s="1"/>
  <c r="Q243" i="3"/>
  <c r="P243" i="3" s="1"/>
  <c r="N243" i="3" s="1"/>
  <c r="AS242" i="3"/>
  <c r="AL242" i="3"/>
  <c r="AK242" i="3"/>
  <c r="AI242" i="3"/>
  <c r="AJ242" i="3" s="1"/>
  <c r="AG242" i="3"/>
  <c r="AG234" i="3" s="1"/>
  <c r="AB242" i="3"/>
  <c r="Z242" i="3"/>
  <c r="X242" i="3"/>
  <c r="AA242" i="3" s="1"/>
  <c r="P242" i="3"/>
  <c r="N242" i="3" s="1"/>
  <c r="O242" i="3"/>
  <c r="AR241" i="3"/>
  <c r="AS241" i="3" s="1"/>
  <c r="AF241" i="3"/>
  <c r="AC241" i="3"/>
  <c r="AL241" i="3" s="1"/>
  <c r="W241" i="3"/>
  <c r="AS240" i="3"/>
  <c r="AR240" i="3"/>
  <c r="AM240" i="3"/>
  <c r="AL240" i="3"/>
  <c r="AI240" i="3"/>
  <c r="AG240" i="3"/>
  <c r="AD240" i="3"/>
  <c r="AD241" i="3" s="1"/>
  <c r="AA240" i="3"/>
  <c r="Z240" i="3"/>
  <c r="X240" i="3"/>
  <c r="Q240" i="3"/>
  <c r="O240" i="3"/>
  <c r="AS239" i="3"/>
  <c r="AL239" i="3"/>
  <c r="AK239" i="3"/>
  <c r="AJ239" i="3"/>
  <c r="AI239" i="3"/>
  <c r="AG239" i="3"/>
  <c r="AB239" i="3"/>
  <c r="Z239" i="3"/>
  <c r="X239" i="3"/>
  <c r="AA239" i="3" s="1"/>
  <c r="P239" i="3"/>
  <c r="N239" i="3" s="1"/>
  <c r="O239" i="3"/>
  <c r="AI238" i="3"/>
  <c r="AF238" i="3"/>
  <c r="AC238" i="3"/>
  <c r="AL238" i="3" s="1"/>
  <c r="I238" i="3"/>
  <c r="F238" i="3"/>
  <c r="E238" i="3"/>
  <c r="AR237" i="3"/>
  <c r="AM237" i="3"/>
  <c r="AM235" i="3" s="1"/>
  <c r="AL237" i="3"/>
  <c r="AJ237" i="3"/>
  <c r="AJ238" i="3" s="1"/>
  <c r="AI237" i="3"/>
  <c r="AG237" i="3"/>
  <c r="AD237" i="3"/>
  <c r="W237" i="3"/>
  <c r="Q237" i="3"/>
  <c r="J237" i="3"/>
  <c r="J235" i="3" s="1"/>
  <c r="F237" i="3"/>
  <c r="F235" i="3" s="1"/>
  <c r="E237" i="3"/>
  <c r="AS236" i="3"/>
  <c r="AL236" i="3"/>
  <c r="AK236" i="3"/>
  <c r="AK234" i="3" s="1"/>
  <c r="AI236" i="3"/>
  <c r="AJ236" i="3" s="1"/>
  <c r="AG236" i="3"/>
  <c r="AD236" i="3"/>
  <c r="AD234" i="3" s="1"/>
  <c r="Z236" i="3"/>
  <c r="Y236" i="3"/>
  <c r="W236" i="3"/>
  <c r="X236" i="3" s="1"/>
  <c r="P236" i="3"/>
  <c r="N236" i="3" s="1"/>
  <c r="O236" i="3"/>
  <c r="J236" i="3"/>
  <c r="F236" i="3"/>
  <c r="F234" i="3" s="1"/>
  <c r="BM235" i="3"/>
  <c r="BL235" i="3"/>
  <c r="BK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O235" i="3"/>
  <c r="AL235" i="3"/>
  <c r="AF235" i="3"/>
  <c r="AC235" i="3"/>
  <c r="U235" i="3"/>
  <c r="T235" i="3"/>
  <c r="I235" i="3"/>
  <c r="E235" i="3"/>
  <c r="BM234" i="3"/>
  <c r="BL234" i="3"/>
  <c r="BK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R234" i="3"/>
  <c r="AO234" i="3"/>
  <c r="AN234" i="3"/>
  <c r="AM234" i="3"/>
  <c r="AH234" i="3"/>
  <c r="AF234" i="3"/>
  <c r="AE234" i="3"/>
  <c r="AC234" i="3"/>
  <c r="AL234" i="3" s="1"/>
  <c r="W234" i="3"/>
  <c r="V234" i="3"/>
  <c r="U234" i="3"/>
  <c r="T234" i="3"/>
  <c r="S234" i="3"/>
  <c r="J234" i="3"/>
  <c r="I234" i="3"/>
  <c r="H234" i="3"/>
  <c r="E234" i="3"/>
  <c r="AI233" i="3"/>
  <c r="AF233" i="3"/>
  <c r="AC233" i="3"/>
  <c r="AL233" i="3" s="1"/>
  <c r="AS232" i="3"/>
  <c r="AR232" i="3"/>
  <c r="AM232" i="3"/>
  <c r="AL232" i="3"/>
  <c r="AJ232" i="3"/>
  <c r="AJ233" i="3" s="1"/>
  <c r="AG232" i="3"/>
  <c r="AD232" i="3"/>
  <c r="AD233" i="3" s="1"/>
  <c r="Z232" i="3"/>
  <c r="W232" i="3"/>
  <c r="X232" i="3" s="1"/>
  <c r="AA232" i="3" s="1"/>
  <c r="Q232" i="3"/>
  <c r="AS231" i="3"/>
  <c r="AL231" i="3"/>
  <c r="AK231" i="3"/>
  <c r="AJ231" i="3"/>
  <c r="AG231" i="3"/>
  <c r="Y231" i="3"/>
  <c r="AB231" i="3" s="1"/>
  <c r="X231" i="3"/>
  <c r="AA231" i="3" s="1"/>
  <c r="W231" i="3"/>
  <c r="Z231" i="3" s="1"/>
  <c r="P231" i="3"/>
  <c r="N231" i="3" s="1"/>
  <c r="O231" i="3"/>
  <c r="AR230" i="3"/>
  <c r="AS230" i="3" s="1"/>
  <c r="AM230" i="3"/>
  <c r="AI230" i="3"/>
  <c r="AG230" i="3"/>
  <c r="AF230" i="3"/>
  <c r="AC230" i="3"/>
  <c r="AL230" i="3" s="1"/>
  <c r="W230" i="3"/>
  <c r="AR229" i="3"/>
  <c r="AR224" i="3" s="1"/>
  <c r="AM229" i="3"/>
  <c r="AM224" i="3" s="1"/>
  <c r="AL229" i="3"/>
  <c r="AJ229" i="3"/>
  <c r="AJ230" i="3" s="1"/>
  <c r="AG229" i="3"/>
  <c r="AD229" i="3"/>
  <c r="AD230" i="3" s="1"/>
  <c r="Z229" i="3"/>
  <c r="W229" i="3"/>
  <c r="X229" i="3" s="1"/>
  <c r="AA229" i="3" s="1"/>
  <c r="Q229" i="3"/>
  <c r="O229" i="3" s="1"/>
  <c r="AS228" i="3"/>
  <c r="AL228" i="3"/>
  <c r="AK228" i="3"/>
  <c r="AJ228" i="3"/>
  <c r="AG228" i="3"/>
  <c r="Y228" i="3"/>
  <c r="AB228" i="3" s="1"/>
  <c r="W228" i="3"/>
  <c r="X228" i="3" s="1"/>
  <c r="AA228" i="3" s="1"/>
  <c r="P228" i="3"/>
  <c r="N228" i="3" s="1"/>
  <c r="O228" i="3"/>
  <c r="AM227" i="3"/>
  <c r="AI227" i="3"/>
  <c r="AF227" i="3"/>
  <c r="AR227" i="3" s="1"/>
  <c r="AS227" i="3" s="1"/>
  <c r="AC227" i="3"/>
  <c r="AL227" i="3" s="1"/>
  <c r="W227" i="3"/>
  <c r="X227" i="3" s="1"/>
  <c r="AA227" i="3" s="1"/>
  <c r="I227" i="3"/>
  <c r="AR226" i="3"/>
  <c r="AS226" i="3" s="1"/>
  <c r="AM226" i="3"/>
  <c r="AL226" i="3"/>
  <c r="AJ226" i="3"/>
  <c r="AJ227" i="3" s="1"/>
  <c r="AG226" i="3"/>
  <c r="AD226" i="3"/>
  <c r="Z226" i="3"/>
  <c r="W226" i="3"/>
  <c r="X226" i="3" s="1"/>
  <c r="Q226" i="3"/>
  <c r="Q227" i="3" s="1"/>
  <c r="J226" i="3"/>
  <c r="I226" i="3"/>
  <c r="AS225" i="3"/>
  <c r="AL225" i="3"/>
  <c r="AK225" i="3"/>
  <c r="AJ225" i="3"/>
  <c r="AG225" i="3"/>
  <c r="AG223" i="3" s="1"/>
  <c r="AD225" i="3"/>
  <c r="AD223" i="3" s="1"/>
  <c r="Z225" i="3"/>
  <c r="Y225" i="3"/>
  <c r="AB225" i="3" s="1"/>
  <c r="W225" i="3"/>
  <c r="P225" i="3"/>
  <c r="N225" i="3" s="1"/>
  <c r="O225" i="3"/>
  <c r="J225" i="3"/>
  <c r="F225" i="3"/>
  <c r="F223" i="3" s="1"/>
  <c r="E225" i="3"/>
  <c r="E226" i="3" s="1"/>
  <c r="E227" i="3" s="1"/>
  <c r="BM224" i="3"/>
  <c r="BL224" i="3"/>
  <c r="BK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O224" i="3"/>
  <c r="AN224" i="3"/>
  <c r="AJ224" i="3"/>
  <c r="AI224" i="3"/>
  <c r="AF224" i="3"/>
  <c r="AC224" i="3"/>
  <c r="AL224" i="3" s="1"/>
  <c r="W224" i="3"/>
  <c r="U224" i="3"/>
  <c r="T224" i="3"/>
  <c r="I224" i="3"/>
  <c r="BM223" i="3"/>
  <c r="BL223" i="3"/>
  <c r="BK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R223" i="3"/>
  <c r="AO223" i="3"/>
  <c r="AN223" i="3"/>
  <c r="AM223" i="3"/>
  <c r="AL223" i="3"/>
  <c r="AI223" i="3"/>
  <c r="AH223" i="3"/>
  <c r="AF223" i="3"/>
  <c r="AE223" i="3"/>
  <c r="AC223" i="3"/>
  <c r="V223" i="3"/>
  <c r="U223" i="3"/>
  <c r="T223" i="3"/>
  <c r="S223" i="3"/>
  <c r="Q223" i="3"/>
  <c r="P223" i="3"/>
  <c r="O223" i="3"/>
  <c r="J223" i="3"/>
  <c r="I223" i="3"/>
  <c r="H223" i="3"/>
  <c r="E223" i="3"/>
  <c r="AN222" i="3"/>
  <c r="AL222" i="3"/>
  <c r="AF222" i="3"/>
  <c r="AR222" i="3" s="1"/>
  <c r="AS222" i="3" s="1"/>
  <c r="Z222" i="3"/>
  <c r="W222" i="3"/>
  <c r="X222" i="3" s="1"/>
  <c r="AA222" i="3" s="1"/>
  <c r="AR221" i="3"/>
  <c r="AS221" i="3" s="1"/>
  <c r="AN221" i="3"/>
  <c r="AL221" i="3"/>
  <c r="AI221" i="3"/>
  <c r="AJ221" i="3" s="1"/>
  <c r="AJ222" i="3" s="1"/>
  <c r="AG221" i="3"/>
  <c r="Z221" i="3"/>
  <c r="X221" i="3"/>
  <c r="AA221" i="3" s="1"/>
  <c r="Q221" i="3"/>
  <c r="P221" i="3"/>
  <c r="N221" i="3" s="1"/>
  <c r="AS220" i="3"/>
  <c r="AL220" i="3"/>
  <c r="AK220" i="3"/>
  <c r="AJ220" i="3"/>
  <c r="AI220" i="3"/>
  <c r="AG220" i="3"/>
  <c r="AB220" i="3"/>
  <c r="Z220" i="3"/>
  <c r="X220" i="3"/>
  <c r="AA220" i="3" s="1"/>
  <c r="P220" i="3"/>
  <c r="N220" i="3" s="1"/>
  <c r="O220" i="3"/>
  <c r="AL219" i="3"/>
  <c r="AG219" i="3"/>
  <c r="AF219" i="3"/>
  <c r="W219" i="3"/>
  <c r="AS218" i="3"/>
  <c r="AR218" i="3"/>
  <c r="AN218" i="3"/>
  <c r="AL218" i="3"/>
  <c r="AI218" i="3"/>
  <c r="AG218" i="3"/>
  <c r="Z218" i="3"/>
  <c r="X218" i="3"/>
  <c r="AA218" i="3" s="1"/>
  <c r="Q218" i="3"/>
  <c r="Q219" i="3" s="1"/>
  <c r="P219" i="3" s="1"/>
  <c r="N219" i="3" s="1"/>
  <c r="AS217" i="3"/>
  <c r="AL217" i="3"/>
  <c r="AK217" i="3"/>
  <c r="AI217" i="3"/>
  <c r="AJ217" i="3" s="1"/>
  <c r="AG217" i="3"/>
  <c r="AB217" i="3"/>
  <c r="Z217" i="3"/>
  <c r="X217" i="3"/>
  <c r="AA217" i="3" s="1"/>
  <c r="P217" i="3"/>
  <c r="N217" i="3" s="1"/>
  <c r="O217" i="3"/>
  <c r="AM216" i="3"/>
  <c r="AJ216" i="3"/>
  <c r="AI216" i="3"/>
  <c r="AF216" i="3"/>
  <c r="AG216" i="3" s="1"/>
  <c r="AC216" i="3"/>
  <c r="AL216" i="3" s="1"/>
  <c r="AS215" i="3"/>
  <c r="AR215" i="3"/>
  <c r="AM215" i="3"/>
  <c r="AL215" i="3"/>
  <c r="AJ215" i="3"/>
  <c r="AG215" i="3"/>
  <c r="AD215" i="3"/>
  <c r="AD216" i="3" s="1"/>
  <c r="Z215" i="3"/>
  <c r="X215" i="3"/>
  <c r="AA215" i="3" s="1"/>
  <c r="W215" i="3"/>
  <c r="W216" i="3" s="1"/>
  <c r="Q215" i="3"/>
  <c r="AS214" i="3"/>
  <c r="AL214" i="3"/>
  <c r="AK214" i="3"/>
  <c r="AJ214" i="3"/>
  <c r="AG214" i="3"/>
  <c r="Z214" i="3"/>
  <c r="Y214" i="3"/>
  <c r="AB214" i="3" s="1"/>
  <c r="W214" i="3"/>
  <c r="X214" i="3" s="1"/>
  <c r="AA214" i="3" s="1"/>
  <c r="P214" i="3"/>
  <c r="N214" i="3" s="1"/>
  <c r="O214" i="3"/>
  <c r="AM213" i="3"/>
  <c r="AL213" i="3"/>
  <c r="AG213" i="3"/>
  <c r="AF213" i="3"/>
  <c r="AC213" i="3"/>
  <c r="F213" i="3"/>
  <c r="AR212" i="3"/>
  <c r="AR213" i="3" s="1"/>
  <c r="AS213" i="3" s="1"/>
  <c r="AM212" i="3"/>
  <c r="AL212" i="3"/>
  <c r="AI212" i="3"/>
  <c r="AJ212" i="3" s="1"/>
  <c r="AJ213" i="3" s="1"/>
  <c r="AG212" i="3"/>
  <c r="AD212" i="3"/>
  <c r="AD213" i="3" s="1"/>
  <c r="W212" i="3"/>
  <c r="W213" i="3" s="1"/>
  <c r="Z213" i="3" s="1"/>
  <c r="Q212" i="3"/>
  <c r="O212" i="3" s="1"/>
  <c r="J212" i="3"/>
  <c r="J213" i="3" s="1"/>
  <c r="F212" i="3"/>
  <c r="AL211" i="3"/>
  <c r="AK211" i="3"/>
  <c r="AJ211" i="3"/>
  <c r="AG211" i="3"/>
  <c r="AB211" i="3"/>
  <c r="Y211" i="3"/>
  <c r="X211" i="3"/>
  <c r="AA211" i="3" s="1"/>
  <c r="W211" i="3"/>
  <c r="Z211" i="3" s="1"/>
  <c r="P211" i="3"/>
  <c r="N211" i="3" s="1"/>
  <c r="O211" i="3"/>
  <c r="F211" i="3"/>
  <c r="AR210" i="3"/>
  <c r="AS210" i="3" s="1"/>
  <c r="AI210" i="3"/>
  <c r="AG210" i="3"/>
  <c r="AF210" i="3"/>
  <c r="AM210" i="3" s="1"/>
  <c r="AC210" i="3"/>
  <c r="AL210" i="3" s="1"/>
  <c r="Q210" i="3"/>
  <c r="O210" i="3" s="1"/>
  <c r="AS209" i="3"/>
  <c r="AM209" i="3"/>
  <c r="AL209" i="3"/>
  <c r="AJ209" i="3"/>
  <c r="AJ210" i="3" s="1"/>
  <c r="AG209" i="3"/>
  <c r="AD209" i="3"/>
  <c r="W209" i="3"/>
  <c r="X209" i="3" s="1"/>
  <c r="AA209" i="3" s="1"/>
  <c r="Q209" i="3"/>
  <c r="AT208" i="3"/>
  <c r="AS208" i="3"/>
  <c r="AL208" i="3"/>
  <c r="AK208" i="3"/>
  <c r="AJ208" i="3"/>
  <c r="AG208" i="3"/>
  <c r="AB208" i="3"/>
  <c r="Y208" i="3"/>
  <c r="W208" i="3"/>
  <c r="Z208" i="3" s="1"/>
  <c r="P208" i="3"/>
  <c r="N208" i="3" s="1"/>
  <c r="O208" i="3"/>
  <c r="AR207" i="3"/>
  <c r="AS207" i="3" s="1"/>
  <c r="AJ207" i="3"/>
  <c r="AI207" i="3"/>
  <c r="AF207" i="3"/>
  <c r="AD207" i="3"/>
  <c r="AC207" i="3"/>
  <c r="AS206" i="3"/>
  <c r="AM206" i="3"/>
  <c r="AM204" i="3" s="1"/>
  <c r="AJ206" i="3"/>
  <c r="AG206" i="3"/>
  <c r="AD206" i="3"/>
  <c r="W206" i="3"/>
  <c r="Z206" i="3" s="1"/>
  <c r="Q206" i="3"/>
  <c r="P206" i="3" s="1"/>
  <c r="I206" i="3"/>
  <c r="AT205" i="3"/>
  <c r="AT211" i="3" s="1"/>
  <c r="AT203" i="3" s="1"/>
  <c r="AS205" i="3"/>
  <c r="AK205" i="3"/>
  <c r="AJ205" i="3"/>
  <c r="AG205" i="3"/>
  <c r="AD205" i="3"/>
  <c r="AD203" i="3" s="1"/>
  <c r="Z205" i="3"/>
  <c r="Y205" i="3"/>
  <c r="AB205" i="3" s="1"/>
  <c r="W205" i="3"/>
  <c r="X205" i="3" s="1"/>
  <c r="P205" i="3"/>
  <c r="O205" i="3"/>
  <c r="J205" i="3"/>
  <c r="F205" i="3"/>
  <c r="E205" i="3"/>
  <c r="E203" i="3" s="1"/>
  <c r="BM204" i="3"/>
  <c r="BL204" i="3"/>
  <c r="BK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R204" i="3"/>
  <c r="AO204" i="3"/>
  <c r="AN204" i="3"/>
  <c r="AF204" i="3"/>
  <c r="AC204" i="3"/>
  <c r="AL204" i="3" s="1"/>
  <c r="U204" i="3"/>
  <c r="T204" i="3"/>
  <c r="BM203" i="3"/>
  <c r="BL203" i="3"/>
  <c r="BK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O203" i="3"/>
  <c r="AN203" i="3"/>
  <c r="AM203" i="3"/>
  <c r="AH203" i="3"/>
  <c r="AF203" i="3"/>
  <c r="AI203" i="3" s="1"/>
  <c r="AE203" i="3"/>
  <c r="AC203" i="3"/>
  <c r="AL203" i="3" s="1"/>
  <c r="W203" i="3"/>
  <c r="V203" i="3"/>
  <c r="U203" i="3"/>
  <c r="T203" i="3"/>
  <c r="S203" i="3"/>
  <c r="Q203" i="3"/>
  <c r="J203" i="3"/>
  <c r="I203" i="3"/>
  <c r="H203" i="3"/>
  <c r="F203" i="3"/>
  <c r="AL202" i="3"/>
  <c r="AF202" i="3"/>
  <c r="AG202" i="3" s="1"/>
  <c r="W202" i="3"/>
  <c r="AR201" i="3"/>
  <c r="AS201" i="3" s="1"/>
  <c r="AN201" i="3"/>
  <c r="AL201" i="3"/>
  <c r="AI201" i="3"/>
  <c r="AJ201" i="3" s="1"/>
  <c r="AJ202" i="3" s="1"/>
  <c r="AG201" i="3"/>
  <c r="Z201" i="3"/>
  <c r="X201" i="3"/>
  <c r="AA201" i="3" s="1"/>
  <c r="Q201" i="3"/>
  <c r="Q202" i="3" s="1"/>
  <c r="AS200" i="3"/>
  <c r="AL200" i="3"/>
  <c r="AK200" i="3"/>
  <c r="AJ200" i="3"/>
  <c r="AI200" i="3"/>
  <c r="AG200" i="3"/>
  <c r="AB200" i="3"/>
  <c r="Z200" i="3"/>
  <c r="X200" i="3"/>
  <c r="AA200" i="3" s="1"/>
  <c r="P200" i="3"/>
  <c r="N200" i="3" s="1"/>
  <c r="O200" i="3"/>
  <c r="AI199" i="3"/>
  <c r="AG199" i="3"/>
  <c r="AF199" i="3"/>
  <c r="AR199" i="3" s="1"/>
  <c r="AS199" i="3" s="1"/>
  <c r="AC199" i="3"/>
  <c r="AL199" i="3" s="1"/>
  <c r="AR198" i="3"/>
  <c r="AS198" i="3" s="1"/>
  <c r="AM198" i="3"/>
  <c r="AL198" i="3"/>
  <c r="AJ198" i="3"/>
  <c r="AJ199" i="3" s="1"/>
  <c r="AG198" i="3"/>
  <c r="AD198" i="3"/>
  <c r="AD199" i="3" s="1"/>
  <c r="W198" i="3"/>
  <c r="X198" i="3" s="1"/>
  <c r="AA198" i="3" s="1"/>
  <c r="Q198" i="3"/>
  <c r="O198" i="3" s="1"/>
  <c r="AS197" i="3"/>
  <c r="AL197" i="3"/>
  <c r="AK197" i="3"/>
  <c r="AJ197" i="3"/>
  <c r="AG197" i="3"/>
  <c r="Y197" i="3"/>
  <c r="AB197" i="3" s="1"/>
  <c r="X197" i="3"/>
  <c r="AA197" i="3" s="1"/>
  <c r="W197" i="3"/>
  <c r="Z197" i="3" s="1"/>
  <c r="P197" i="3"/>
  <c r="O197" i="3"/>
  <c r="N197" i="3"/>
  <c r="AR196" i="3"/>
  <c r="AS196" i="3" s="1"/>
  <c r="AI196" i="3"/>
  <c r="AF196" i="3"/>
  <c r="AG196" i="3" s="1"/>
  <c r="AC196" i="3"/>
  <c r="AL196" i="3" s="1"/>
  <c r="Q196" i="3"/>
  <c r="O196" i="3" s="1"/>
  <c r="AS195" i="3"/>
  <c r="AR195" i="3"/>
  <c r="AM195" i="3"/>
  <c r="AL195" i="3"/>
  <c r="AJ195" i="3"/>
  <c r="AJ196" i="3" s="1"/>
  <c r="AG195" i="3"/>
  <c r="AD195" i="3"/>
  <c r="AD196" i="3" s="1"/>
  <c r="Z195" i="3"/>
  <c r="X195" i="3"/>
  <c r="AA195" i="3" s="1"/>
  <c r="W195" i="3"/>
  <c r="W196" i="3" s="1"/>
  <c r="X196" i="3" s="1"/>
  <c r="AA196" i="3" s="1"/>
  <c r="Q195" i="3"/>
  <c r="P195" i="3"/>
  <c r="N195" i="3" s="1"/>
  <c r="O195" i="3"/>
  <c r="AS194" i="3"/>
  <c r="AL194" i="3"/>
  <c r="AK194" i="3"/>
  <c r="AJ194" i="3"/>
  <c r="AG194" i="3"/>
  <c r="Y194" i="3"/>
  <c r="AB194" i="3" s="1"/>
  <c r="W194" i="3"/>
  <c r="Z194" i="3" s="1"/>
  <c r="P194" i="3"/>
  <c r="N194" i="3" s="1"/>
  <c r="O194" i="3"/>
  <c r="AM193" i="3"/>
  <c r="AL193" i="3"/>
  <c r="AI193" i="3"/>
  <c r="AF193" i="3"/>
  <c r="AC193" i="3"/>
  <c r="Z193" i="3"/>
  <c r="I193" i="3"/>
  <c r="E193" i="3"/>
  <c r="F193" i="3" s="1"/>
  <c r="AR192" i="3"/>
  <c r="AS192" i="3" s="1"/>
  <c r="AM192" i="3"/>
  <c r="AL192" i="3"/>
  <c r="AJ192" i="3"/>
  <c r="AJ193" i="3" s="1"/>
  <c r="AG192" i="3"/>
  <c r="AD192" i="3"/>
  <c r="AD193" i="3" s="1"/>
  <c r="W192" i="3"/>
  <c r="W193" i="3" s="1"/>
  <c r="Q192" i="3"/>
  <c r="Q193" i="3" s="1"/>
  <c r="J192" i="3"/>
  <c r="J193" i="3" s="1"/>
  <c r="AR191" i="3"/>
  <c r="AL191" i="3"/>
  <c r="AK191" i="3"/>
  <c r="AJ191" i="3"/>
  <c r="AG191" i="3"/>
  <c r="Y191" i="3"/>
  <c r="AB191" i="3" s="1"/>
  <c r="X191" i="3"/>
  <c r="AA191" i="3" s="1"/>
  <c r="W191" i="3"/>
  <c r="Z191" i="3" s="1"/>
  <c r="P191" i="3"/>
  <c r="N191" i="3" s="1"/>
  <c r="O191" i="3"/>
  <c r="F191" i="3"/>
  <c r="AR190" i="3"/>
  <c r="AS190" i="3" s="1"/>
  <c r="AM190" i="3"/>
  <c r="AI190" i="3"/>
  <c r="AF190" i="3"/>
  <c r="AC190" i="3"/>
  <c r="AL190" i="3" s="1"/>
  <c r="Q190" i="3"/>
  <c r="O190" i="3" s="1"/>
  <c r="AS189" i="3"/>
  <c r="AM189" i="3"/>
  <c r="AL189" i="3"/>
  <c r="AJ189" i="3"/>
  <c r="AJ190" i="3" s="1"/>
  <c r="AG189" i="3"/>
  <c r="AG190" i="3" s="1"/>
  <c r="AD189" i="3"/>
  <c r="AD190" i="3" s="1"/>
  <c r="X189" i="3"/>
  <c r="W189" i="3"/>
  <c r="Z189" i="3" s="1"/>
  <c r="Q189" i="3"/>
  <c r="P189" i="3" s="1"/>
  <c r="N189" i="3" s="1"/>
  <c r="AT188" i="3"/>
  <c r="AS188" i="3"/>
  <c r="AL188" i="3"/>
  <c r="AK188" i="3"/>
  <c r="AJ188" i="3"/>
  <c r="AG188" i="3"/>
  <c r="Y188" i="3"/>
  <c r="W188" i="3"/>
  <c r="X188" i="3" s="1"/>
  <c r="AA188" i="3" s="1"/>
  <c r="P188" i="3"/>
  <c r="N188" i="3" s="1"/>
  <c r="O188" i="3"/>
  <c r="AS187" i="3"/>
  <c r="AR187" i="3"/>
  <c r="AI187" i="3"/>
  <c r="AG187" i="3"/>
  <c r="AF187" i="3"/>
  <c r="AM187" i="3" s="1"/>
  <c r="AC187" i="3"/>
  <c r="W187" i="3"/>
  <c r="Z187" i="3" s="1"/>
  <c r="I187" i="3"/>
  <c r="F187" i="3"/>
  <c r="E187" i="3"/>
  <c r="AS186" i="3"/>
  <c r="AM186" i="3"/>
  <c r="AJ186" i="3"/>
  <c r="AJ187" i="3" s="1"/>
  <c r="AG186" i="3"/>
  <c r="AD186" i="3"/>
  <c r="AD187" i="3" s="1"/>
  <c r="Z186" i="3"/>
  <c r="X186" i="3"/>
  <c r="AA186" i="3" s="1"/>
  <c r="W186" i="3"/>
  <c r="Q186" i="3"/>
  <c r="P186" i="3" s="1"/>
  <c r="J186" i="3"/>
  <c r="E186" i="3"/>
  <c r="AT185" i="3"/>
  <c r="AT191" i="3" s="1"/>
  <c r="AT183" i="3" s="1"/>
  <c r="AS185" i="3"/>
  <c r="AK185" i="3"/>
  <c r="AJ185" i="3"/>
  <c r="AG185" i="3"/>
  <c r="AD185" i="3"/>
  <c r="AD183" i="3" s="1"/>
  <c r="Y185" i="3"/>
  <c r="AB185" i="3" s="1"/>
  <c r="W185" i="3"/>
  <c r="Z185" i="3" s="1"/>
  <c r="P185" i="3"/>
  <c r="O185" i="3"/>
  <c r="N185" i="3"/>
  <c r="J185" i="3"/>
  <c r="J183" i="3" s="1"/>
  <c r="F185" i="3"/>
  <c r="BM184" i="3"/>
  <c r="BL184" i="3"/>
  <c r="BK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O184" i="3"/>
  <c r="AN184" i="3"/>
  <c r="AM184" i="3"/>
  <c r="AF184" i="3"/>
  <c r="AD184" i="3"/>
  <c r="AC184" i="3"/>
  <c r="U184" i="3"/>
  <c r="T184" i="3"/>
  <c r="Q184" i="3"/>
  <c r="I184" i="3"/>
  <c r="BM183" i="3"/>
  <c r="BL183" i="3"/>
  <c r="BK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O183" i="3"/>
  <c r="AN183" i="3"/>
  <c r="AM183" i="3"/>
  <c r="AH183" i="3"/>
  <c r="AF183" i="3"/>
  <c r="AE183" i="3"/>
  <c r="AC183" i="3"/>
  <c r="AL183" i="3" s="1"/>
  <c r="V183" i="3"/>
  <c r="U183" i="3"/>
  <c r="T183" i="3"/>
  <c r="S183" i="3"/>
  <c r="Q183" i="3"/>
  <c r="I183" i="3"/>
  <c r="H183" i="3"/>
  <c r="F183" i="3"/>
  <c r="E183" i="3"/>
  <c r="AL182" i="3"/>
  <c r="AI182" i="3"/>
  <c r="AF182" i="3"/>
  <c r="AM182" i="3" s="1"/>
  <c r="AC182" i="3"/>
  <c r="AR181" i="3"/>
  <c r="AS181" i="3" s="1"/>
  <c r="AM181" i="3"/>
  <c r="AL181" i="3"/>
  <c r="AJ181" i="3"/>
  <c r="AG181" i="3"/>
  <c r="AD181" i="3"/>
  <c r="AD182" i="3" s="1"/>
  <c r="W181" i="3"/>
  <c r="Z181" i="3" s="1"/>
  <c r="Q181" i="3"/>
  <c r="AS180" i="3"/>
  <c r="AL180" i="3"/>
  <c r="AK180" i="3"/>
  <c r="AJ180" i="3"/>
  <c r="AG180" i="3"/>
  <c r="Y180" i="3"/>
  <c r="AB180" i="3" s="1"/>
  <c r="W180" i="3"/>
  <c r="P180" i="3"/>
  <c r="O180" i="3"/>
  <c r="O175" i="3" s="1"/>
  <c r="N180" i="3"/>
  <c r="AI179" i="3"/>
  <c r="AF179" i="3"/>
  <c r="AC179" i="3"/>
  <c r="AL179" i="3" s="1"/>
  <c r="W179" i="3"/>
  <c r="Z179" i="3" s="1"/>
  <c r="AS178" i="3"/>
  <c r="AR178" i="3"/>
  <c r="AM178" i="3"/>
  <c r="AM176" i="3" s="1"/>
  <c r="AL178" i="3"/>
  <c r="AJ178" i="3"/>
  <c r="AJ179" i="3" s="1"/>
  <c r="AG178" i="3"/>
  <c r="AD178" i="3"/>
  <c r="AD179" i="3" s="1"/>
  <c r="W178" i="3"/>
  <c r="Z178" i="3" s="1"/>
  <c r="Z176" i="3" s="1"/>
  <c r="Q178" i="3"/>
  <c r="I178" i="3"/>
  <c r="I179" i="3" s="1"/>
  <c r="AS177" i="3"/>
  <c r="AL177" i="3"/>
  <c r="AK177" i="3"/>
  <c r="AJ177" i="3"/>
  <c r="AG177" i="3"/>
  <c r="AD177" i="3"/>
  <c r="AB177" i="3"/>
  <c r="Y177" i="3"/>
  <c r="W177" i="3"/>
  <c r="P177" i="3"/>
  <c r="P175" i="3" s="1"/>
  <c r="O177" i="3"/>
  <c r="J177" i="3"/>
  <c r="J175" i="3" s="1"/>
  <c r="E177" i="3"/>
  <c r="E178" i="3" s="1"/>
  <c r="E179" i="3" s="1"/>
  <c r="BM176" i="3"/>
  <c r="BL176" i="3"/>
  <c r="BK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O176" i="3"/>
  <c r="AN176" i="3"/>
  <c r="AI176" i="3"/>
  <c r="AG176" i="3"/>
  <c r="AF176" i="3"/>
  <c r="AD176" i="3"/>
  <c r="AC176" i="3"/>
  <c r="AL176" i="3" s="1"/>
  <c r="W176" i="3"/>
  <c r="U176" i="3"/>
  <c r="T176" i="3"/>
  <c r="I176" i="3"/>
  <c r="BM175" i="3"/>
  <c r="BL175" i="3"/>
  <c r="BK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R175" i="3"/>
  <c r="AO175" i="3"/>
  <c r="AN175" i="3"/>
  <c r="AM175" i="3"/>
  <c r="AK175" i="3"/>
  <c r="AI175" i="3"/>
  <c r="AH175" i="3"/>
  <c r="AF175" i="3"/>
  <c r="AE175" i="3"/>
  <c r="AD175" i="3"/>
  <c r="AC175" i="3"/>
  <c r="AL175" i="3" s="1"/>
  <c r="Y175" i="3"/>
  <c r="V175" i="3"/>
  <c r="U175" i="3"/>
  <c r="T175" i="3"/>
  <c r="S175" i="3"/>
  <c r="Q175" i="3"/>
  <c r="I175" i="3"/>
  <c r="H175" i="3"/>
  <c r="E175" i="3"/>
  <c r="AR174" i="3"/>
  <c r="AS174" i="3" s="1"/>
  <c r="AN174" i="3"/>
  <c r="AL174" i="3"/>
  <c r="AF174" i="3"/>
  <c r="AG174" i="3" s="1"/>
  <c r="AB174" i="3"/>
  <c r="W174" i="3"/>
  <c r="Z174" i="3" s="1"/>
  <c r="AS173" i="3"/>
  <c r="AN173" i="3"/>
  <c r="AL173" i="3"/>
  <c r="AI173" i="3"/>
  <c r="AI174" i="3" s="1"/>
  <c r="AG173" i="3"/>
  <c r="AB173" i="3"/>
  <c r="Z173" i="3"/>
  <c r="X173" i="3"/>
  <c r="AA173" i="3" s="1"/>
  <c r="Q173" i="3"/>
  <c r="AS172" i="3"/>
  <c r="AL172" i="3"/>
  <c r="AK172" i="3"/>
  <c r="AI172" i="3"/>
  <c r="AG172" i="3"/>
  <c r="AB172" i="3"/>
  <c r="Z172" i="3"/>
  <c r="X172" i="3"/>
  <c r="AA172" i="3" s="1"/>
  <c r="P172" i="3"/>
  <c r="O172" i="3"/>
  <c r="N172" i="3"/>
  <c r="AR171" i="3"/>
  <c r="AS171" i="3" s="1"/>
  <c r="AL171" i="3"/>
  <c r="AG171" i="3"/>
  <c r="AF171" i="3"/>
  <c r="AN171" i="3" s="1"/>
  <c r="AB171" i="3"/>
  <c r="W171" i="3"/>
  <c r="Z171" i="3" s="1"/>
  <c r="Q171" i="3"/>
  <c r="AS170" i="3"/>
  <c r="AN170" i="3"/>
  <c r="AL170" i="3"/>
  <c r="AI170" i="3"/>
  <c r="AJ170" i="3" s="1"/>
  <c r="AJ171" i="3" s="1"/>
  <c r="AG170" i="3"/>
  <c r="AB170" i="3"/>
  <c r="Z170" i="3"/>
  <c r="X170" i="3"/>
  <c r="AA170" i="3" s="1"/>
  <c r="Q170" i="3"/>
  <c r="O170" i="3" s="1"/>
  <c r="P170" i="3"/>
  <c r="N170" i="3"/>
  <c r="AS169" i="3"/>
  <c r="AL169" i="3"/>
  <c r="AK169" i="3"/>
  <c r="AI169" i="3"/>
  <c r="AJ169" i="3" s="1"/>
  <c r="AG169" i="3"/>
  <c r="AB169" i="3"/>
  <c r="Z169" i="3"/>
  <c r="X169" i="3"/>
  <c r="AA169" i="3" s="1"/>
  <c r="P169" i="3"/>
  <c r="O169" i="3"/>
  <c r="N169" i="3"/>
  <c r="AR168" i="3"/>
  <c r="AS168" i="3" s="1"/>
  <c r="AN168" i="3"/>
  <c r="AL168" i="3"/>
  <c r="AF168" i="3"/>
  <c r="AG168" i="3" s="1"/>
  <c r="Z168" i="3"/>
  <c r="X168" i="3"/>
  <c r="AS167" i="3"/>
  <c r="AN167" i="3"/>
  <c r="AL167" i="3"/>
  <c r="AI167" i="3"/>
  <c r="AG167" i="3"/>
  <c r="W167" i="3"/>
  <c r="Z167" i="3" s="1"/>
  <c r="Q167" i="3"/>
  <c r="AS166" i="3"/>
  <c r="AL166" i="3"/>
  <c r="AK166" i="3"/>
  <c r="AI166" i="3"/>
  <c r="AJ166" i="3" s="1"/>
  <c r="AG166" i="3"/>
  <c r="AB166" i="3"/>
  <c r="Z166" i="3"/>
  <c r="X166" i="3"/>
  <c r="AA166" i="3" s="1"/>
  <c r="P166" i="3"/>
  <c r="N166" i="3" s="1"/>
  <c r="O166" i="3"/>
  <c r="AM165" i="3"/>
  <c r="AI165" i="3"/>
  <c r="AF165" i="3"/>
  <c r="AG165" i="3" s="1"/>
  <c r="AC165" i="3"/>
  <c r="AL165" i="3" s="1"/>
  <c r="W165" i="3"/>
  <c r="Z165" i="3" s="1"/>
  <c r="Q165" i="3"/>
  <c r="P165" i="3" s="1"/>
  <c r="N165" i="3" s="1"/>
  <c r="AS164" i="3"/>
  <c r="AR164" i="3"/>
  <c r="AM164" i="3"/>
  <c r="AL164" i="3"/>
  <c r="AJ164" i="3"/>
  <c r="AJ165" i="3" s="1"/>
  <c r="AG164" i="3"/>
  <c r="AD164" i="3"/>
  <c r="AD165" i="3" s="1"/>
  <c r="Z164" i="3"/>
  <c r="W164" i="3"/>
  <c r="X164" i="3" s="1"/>
  <c r="AA164" i="3" s="1"/>
  <c r="Q164" i="3"/>
  <c r="P164" i="3"/>
  <c r="N164" i="3" s="1"/>
  <c r="O164" i="3"/>
  <c r="AS163" i="3"/>
  <c r="AL163" i="3"/>
  <c r="AK163" i="3"/>
  <c r="AJ163" i="3"/>
  <c r="AG163" i="3"/>
  <c r="Y163" i="3"/>
  <c r="W163" i="3"/>
  <c r="Z163" i="3" s="1"/>
  <c r="P163" i="3"/>
  <c r="N163" i="3" s="1"/>
  <c r="O163" i="3"/>
  <c r="AI162" i="3"/>
  <c r="AF162" i="3"/>
  <c r="AR162" i="3" s="1"/>
  <c r="AS162" i="3" s="1"/>
  <c r="AC162" i="3"/>
  <c r="AL162" i="3" s="1"/>
  <c r="Q162" i="3"/>
  <c r="P162" i="3"/>
  <c r="O162" i="3"/>
  <c r="N162" i="3"/>
  <c r="AR161" i="3"/>
  <c r="AS161" i="3" s="1"/>
  <c r="AM161" i="3"/>
  <c r="AL161" i="3"/>
  <c r="AJ161" i="3"/>
  <c r="AJ162" i="3" s="1"/>
  <c r="AG161" i="3"/>
  <c r="AG162" i="3" s="1"/>
  <c r="AD161" i="3"/>
  <c r="AD162" i="3" s="1"/>
  <c r="W161" i="3"/>
  <c r="W162" i="3" s="1"/>
  <c r="Z162" i="3" s="1"/>
  <c r="Q161" i="3"/>
  <c r="P161" i="3"/>
  <c r="O161" i="3"/>
  <c r="N161" i="3"/>
  <c r="AS160" i="3"/>
  <c r="AL160" i="3"/>
  <c r="AK160" i="3"/>
  <c r="AJ160" i="3"/>
  <c r="AG160" i="3"/>
  <c r="Y160" i="3"/>
  <c r="AB160" i="3" s="1"/>
  <c r="W160" i="3"/>
  <c r="Z160" i="3" s="1"/>
  <c r="P160" i="3"/>
  <c r="O160" i="3"/>
  <c r="N160" i="3"/>
  <c r="AR159" i="3"/>
  <c r="AS159" i="3" s="1"/>
  <c r="AM159" i="3"/>
  <c r="AL159" i="3"/>
  <c r="AI159" i="3"/>
  <c r="AF159" i="3"/>
  <c r="AG159" i="3" s="1"/>
  <c r="AC159" i="3"/>
  <c r="AS158" i="3"/>
  <c r="AM158" i="3"/>
  <c r="AL158" i="3"/>
  <c r="AJ158" i="3"/>
  <c r="AJ159" i="3" s="1"/>
  <c r="AI158" i="3"/>
  <c r="AG158" i="3"/>
  <c r="AD158" i="3"/>
  <c r="AD159" i="3" s="1"/>
  <c r="W158" i="3"/>
  <c r="W159" i="3" s="1"/>
  <c r="Z159" i="3" s="1"/>
  <c r="Q158" i="3"/>
  <c r="Q159" i="3" s="1"/>
  <c r="O158" i="3"/>
  <c r="AS157" i="3"/>
  <c r="AL157" i="3"/>
  <c r="AK157" i="3"/>
  <c r="AJ157" i="3"/>
  <c r="AG157" i="3"/>
  <c r="Y157" i="3"/>
  <c r="AB157" i="3" s="1"/>
  <c r="X157" i="3"/>
  <c r="AA157" i="3" s="1"/>
  <c r="W157" i="3"/>
  <c r="Z157" i="3" s="1"/>
  <c r="P157" i="3"/>
  <c r="N157" i="3" s="1"/>
  <c r="O157" i="3"/>
  <c r="AR156" i="3"/>
  <c r="AS156" i="3" s="1"/>
  <c r="AI156" i="3"/>
  <c r="AF156" i="3"/>
  <c r="AM156" i="3" s="1"/>
  <c r="AC156" i="3"/>
  <c r="AL156" i="3" s="1"/>
  <c r="AS155" i="3"/>
  <c r="AM155" i="3"/>
  <c r="AL155" i="3"/>
  <c r="AJ155" i="3"/>
  <c r="AJ156" i="3" s="1"/>
  <c r="AG155" i="3"/>
  <c r="AG156" i="3" s="1"/>
  <c r="AD155" i="3"/>
  <c r="AD156" i="3" s="1"/>
  <c r="W155" i="3"/>
  <c r="Q155" i="3"/>
  <c r="AT154" i="3"/>
  <c r="AS154" i="3"/>
  <c r="AL154" i="3"/>
  <c r="AK154" i="3"/>
  <c r="AJ154" i="3"/>
  <c r="AG154" i="3"/>
  <c r="Z154" i="3"/>
  <c r="Y154" i="3"/>
  <c r="AB154" i="3" s="1"/>
  <c r="X154" i="3"/>
  <c r="AA154" i="3" s="1"/>
  <c r="W154" i="3"/>
  <c r="P154" i="3"/>
  <c r="N154" i="3" s="1"/>
  <c r="O154" i="3"/>
  <c r="AR153" i="3"/>
  <c r="AS153" i="3" s="1"/>
  <c r="AM153" i="3"/>
  <c r="AI153" i="3"/>
  <c r="AF153" i="3"/>
  <c r="AD153" i="3"/>
  <c r="AC153" i="3"/>
  <c r="AL153" i="3" s="1"/>
  <c r="AS152" i="3"/>
  <c r="AM152" i="3"/>
  <c r="AL152" i="3"/>
  <c r="AJ152" i="3"/>
  <c r="AJ153" i="3" s="1"/>
  <c r="AG152" i="3"/>
  <c r="AG153" i="3" s="1"/>
  <c r="AD152" i="3"/>
  <c r="W152" i="3"/>
  <c r="W153" i="3" s="1"/>
  <c r="Z153" i="3" s="1"/>
  <c r="Q152" i="3"/>
  <c r="P152" i="3" s="1"/>
  <c r="N152" i="3" s="1"/>
  <c r="AT151" i="3"/>
  <c r="AS151" i="3"/>
  <c r="AS146" i="3" s="1"/>
  <c r="AL151" i="3"/>
  <c r="AK151" i="3"/>
  <c r="AK146" i="3" s="1"/>
  <c r="AJ151" i="3"/>
  <c r="AG151" i="3"/>
  <c r="Y151" i="3"/>
  <c r="AB151" i="3" s="1"/>
  <c r="W151" i="3"/>
  <c r="Z151" i="3" s="1"/>
  <c r="P151" i="3"/>
  <c r="N151" i="3" s="1"/>
  <c r="O151" i="3"/>
  <c r="AM150" i="3"/>
  <c r="AI150" i="3"/>
  <c r="AG150" i="3"/>
  <c r="AG149" i="3" s="1"/>
  <c r="AC150" i="3"/>
  <c r="W150" i="3"/>
  <c r="W149" i="3" s="1"/>
  <c r="I150" i="3"/>
  <c r="J150" i="3" s="1"/>
  <c r="E150" i="3"/>
  <c r="F150" i="3" s="1"/>
  <c r="F149" i="3" s="1"/>
  <c r="F147" i="3" s="1"/>
  <c r="AR149" i="3"/>
  <c r="AM149" i="3"/>
  <c r="AJ149" i="3"/>
  <c r="AJ150" i="3" s="1"/>
  <c r="AF149" i="3"/>
  <c r="AD149" i="3"/>
  <c r="AD150" i="3" s="1"/>
  <c r="Q149" i="3"/>
  <c r="P149" i="3" s="1"/>
  <c r="N149" i="3" s="1"/>
  <c r="O149" i="3"/>
  <c r="J149" i="3"/>
  <c r="J147" i="3" s="1"/>
  <c r="AT148" i="3"/>
  <c r="AS148" i="3"/>
  <c r="AK148" i="3"/>
  <c r="AJ148" i="3"/>
  <c r="AG148" i="3"/>
  <c r="AD148" i="3"/>
  <c r="AD146" i="3" s="1"/>
  <c r="Z148" i="3"/>
  <c r="Y148" i="3"/>
  <c r="AB148" i="3" s="1"/>
  <c r="W148" i="3"/>
  <c r="X148" i="3" s="1"/>
  <c r="P148" i="3"/>
  <c r="O148" i="3"/>
  <c r="J148" i="3"/>
  <c r="J146" i="3" s="1"/>
  <c r="F148" i="3"/>
  <c r="BM147" i="3"/>
  <c r="BL147" i="3"/>
  <c r="BK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O147" i="3"/>
  <c r="AM147" i="3"/>
  <c r="AF147" i="3"/>
  <c r="AC147" i="3"/>
  <c r="AL147" i="3" s="1"/>
  <c r="U147" i="3"/>
  <c r="T147" i="3"/>
  <c r="I147" i="3"/>
  <c r="BM146" i="3"/>
  <c r="BL146" i="3"/>
  <c r="BK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R146" i="3"/>
  <c r="AO146" i="3"/>
  <c r="AO135" i="3" s="1"/>
  <c r="AO13" i="3" s="1"/>
  <c r="AO9" i="3" s="1"/>
  <c r="AN146" i="3"/>
  <c r="AM146" i="3"/>
  <c r="AH146" i="3"/>
  <c r="AF146" i="3"/>
  <c r="AE146" i="3"/>
  <c r="AC146" i="3"/>
  <c r="AL146" i="3" s="1"/>
  <c r="V146" i="3"/>
  <c r="U146" i="3"/>
  <c r="T146" i="3"/>
  <c r="S146" i="3"/>
  <c r="Q146" i="3"/>
  <c r="I146" i="3"/>
  <c r="H146" i="3"/>
  <c r="F146" i="3"/>
  <c r="E146" i="3"/>
  <c r="AF145" i="3"/>
  <c r="AG145" i="3" s="1"/>
  <c r="AD145" i="3"/>
  <c r="AC145" i="3"/>
  <c r="AL145" i="3" s="1"/>
  <c r="X145" i="3"/>
  <c r="AA145" i="3" s="1"/>
  <c r="W145" i="3"/>
  <c r="Z145" i="3" s="1"/>
  <c r="Q145" i="3"/>
  <c r="AR144" i="3"/>
  <c r="AS144" i="3" s="1"/>
  <c r="AM144" i="3"/>
  <c r="AL144" i="3"/>
  <c r="AI144" i="3"/>
  <c r="AI145" i="3" s="1"/>
  <c r="AG144" i="3"/>
  <c r="AG139" i="3" s="1"/>
  <c r="AD144" i="3"/>
  <c r="Z144" i="3"/>
  <c r="X144" i="3"/>
  <c r="AA144" i="3" s="1"/>
  <c r="Q144" i="3"/>
  <c r="O144" i="3" s="1"/>
  <c r="P144" i="3"/>
  <c r="N144" i="3" s="1"/>
  <c r="AS143" i="3"/>
  <c r="AL143" i="3"/>
  <c r="AK143" i="3"/>
  <c r="AJ143" i="3"/>
  <c r="AG143" i="3"/>
  <c r="Z143" i="3"/>
  <c r="Y143" i="3"/>
  <c r="AB143" i="3" s="1"/>
  <c r="AB138" i="3" s="1"/>
  <c r="X143" i="3"/>
  <c r="AA143" i="3" s="1"/>
  <c r="P143" i="3"/>
  <c r="O143" i="3"/>
  <c r="N143" i="3"/>
  <c r="AI142" i="3"/>
  <c r="AF142" i="3"/>
  <c r="AM142" i="3" s="1"/>
  <c r="AC142" i="3"/>
  <c r="AL142" i="3" s="1"/>
  <c r="J142" i="3"/>
  <c r="I142" i="3"/>
  <c r="E142" i="3"/>
  <c r="AR141" i="3"/>
  <c r="AR139" i="3" s="1"/>
  <c r="AM141" i="3"/>
  <c r="AL141" i="3"/>
  <c r="AJ141" i="3"/>
  <c r="AJ142" i="3" s="1"/>
  <c r="AG141" i="3"/>
  <c r="AD141" i="3"/>
  <c r="AD142" i="3" s="1"/>
  <c r="W141" i="3"/>
  <c r="Q141" i="3"/>
  <c r="Q142" i="3" s="1"/>
  <c r="P142" i="3" s="1"/>
  <c r="N142" i="3" s="1"/>
  <c r="P141" i="3"/>
  <c r="N141" i="3" s="1"/>
  <c r="N139" i="3" s="1"/>
  <c r="J141" i="3"/>
  <c r="F141" i="3"/>
  <c r="AS140" i="3"/>
  <c r="AL140" i="3"/>
  <c r="AK140" i="3"/>
  <c r="AK138" i="3" s="1"/>
  <c r="AJ140" i="3"/>
  <c r="AG140" i="3"/>
  <c r="AG138" i="3" s="1"/>
  <c r="AD140" i="3"/>
  <c r="AD138" i="3" s="1"/>
  <c r="Y140" i="3"/>
  <c r="AB140" i="3" s="1"/>
  <c r="W140" i="3"/>
  <c r="P140" i="3"/>
  <c r="O140" i="3"/>
  <c r="N140" i="3"/>
  <c r="N138" i="3" s="1"/>
  <c r="J140" i="3"/>
  <c r="J138" i="3" s="1"/>
  <c r="E140" i="3"/>
  <c r="E138" i="3" s="1"/>
  <c r="BM139" i="3"/>
  <c r="BL139" i="3"/>
  <c r="BL136" i="3" s="1"/>
  <c r="BL137" i="3" s="1"/>
  <c r="BK139" i="3"/>
  <c r="BH139" i="3"/>
  <c r="BG139" i="3"/>
  <c r="BF139" i="3"/>
  <c r="BE139" i="3"/>
  <c r="BD139" i="3"/>
  <c r="BD136" i="3" s="1"/>
  <c r="BD137" i="3" s="1"/>
  <c r="BD15" i="3" s="1"/>
  <c r="BD14" i="3" s="1"/>
  <c r="BC139" i="3"/>
  <c r="BB139" i="3"/>
  <c r="BB136" i="3" s="1"/>
  <c r="BB137" i="3" s="1"/>
  <c r="BA139" i="3"/>
  <c r="AZ139" i="3"/>
  <c r="AY139" i="3"/>
  <c r="AX139" i="3"/>
  <c r="AW139" i="3"/>
  <c r="AV139" i="3"/>
  <c r="AV136" i="3" s="1"/>
  <c r="AV137" i="3" s="1"/>
  <c r="AV15" i="3" s="1"/>
  <c r="AV14" i="3" s="1"/>
  <c r="AU139" i="3"/>
  <c r="AT139" i="3"/>
  <c r="AT136" i="3" s="1"/>
  <c r="AT137" i="3" s="1"/>
  <c r="AO139" i="3"/>
  <c r="AN139" i="3"/>
  <c r="AM139" i="3"/>
  <c r="AI139" i="3"/>
  <c r="AF139" i="3"/>
  <c r="AD139" i="3"/>
  <c r="AC139" i="3"/>
  <c r="U139" i="3"/>
  <c r="U136" i="3" s="1"/>
  <c r="U137" i="3" s="1"/>
  <c r="T139" i="3"/>
  <c r="J139" i="3"/>
  <c r="I139" i="3"/>
  <c r="E139" i="3"/>
  <c r="BM138" i="3"/>
  <c r="BL138" i="3"/>
  <c r="BK138" i="3"/>
  <c r="BK135" i="3" s="1"/>
  <c r="BH138" i="3"/>
  <c r="BH135" i="3" s="1"/>
  <c r="BG138" i="3"/>
  <c r="BF138" i="3"/>
  <c r="BE138" i="3"/>
  <c r="BD138" i="3"/>
  <c r="BC138" i="3"/>
  <c r="BB138" i="3"/>
  <c r="BA138" i="3"/>
  <c r="BA135" i="3" s="1"/>
  <c r="AZ138" i="3"/>
  <c r="AY138" i="3"/>
  <c r="AX138" i="3"/>
  <c r="AW138" i="3"/>
  <c r="AV138" i="3"/>
  <c r="AU138" i="3"/>
  <c r="AT138" i="3"/>
  <c r="AS138" i="3"/>
  <c r="AR138" i="3"/>
  <c r="AO138" i="3"/>
  <c r="AN138" i="3"/>
  <c r="AN135" i="3" s="1"/>
  <c r="AN13" i="3" s="1"/>
  <c r="AN9" i="3" s="1"/>
  <c r="AM138" i="3"/>
  <c r="AI138" i="3"/>
  <c r="AH138" i="3"/>
  <c r="AF138" i="3"/>
  <c r="AE138" i="3"/>
  <c r="AC138" i="3"/>
  <c r="AL138" i="3" s="1"/>
  <c r="Y138" i="3"/>
  <c r="V138" i="3"/>
  <c r="U138" i="3"/>
  <c r="T138" i="3"/>
  <c r="S138" i="3"/>
  <c r="Q138" i="3"/>
  <c r="P138" i="3"/>
  <c r="O138" i="3"/>
  <c r="I138" i="3"/>
  <c r="H138" i="3"/>
  <c r="BJ136" i="3"/>
  <c r="BG136" i="3"/>
  <c r="BG137" i="3" s="1"/>
  <c r="BC136" i="3"/>
  <c r="BC137" i="3" s="1"/>
  <c r="AU136" i="3"/>
  <c r="AU137" i="3" s="1"/>
  <c r="BL135" i="3"/>
  <c r="BL13" i="3" s="1"/>
  <c r="BJ135" i="3"/>
  <c r="BB135" i="3"/>
  <c r="AZ135" i="3"/>
  <c r="AH135" i="3"/>
  <c r="AH9" i="3" s="1"/>
  <c r="S135" i="3"/>
  <c r="BL134" i="3"/>
  <c r="BL133" i="3" s="1"/>
  <c r="AR134" i="3"/>
  <c r="AS134" i="3" s="1"/>
  <c r="AK134" i="3"/>
  <c r="AF134" i="3"/>
  <c r="AC134" i="3"/>
  <c r="AD134" i="3" s="1"/>
  <c r="AD121" i="3" s="1"/>
  <c r="AB134" i="3"/>
  <c r="Z134" i="3"/>
  <c r="X134" i="3"/>
  <c r="AA134" i="3" s="1"/>
  <c r="W134" i="3"/>
  <c r="I134" i="3"/>
  <c r="J134" i="3" s="1"/>
  <c r="F134" i="3"/>
  <c r="E134" i="3"/>
  <c r="AS133" i="3"/>
  <c r="AO133" i="3"/>
  <c r="AO134" i="3" s="1"/>
  <c r="AL133" i="3"/>
  <c r="AK133" i="3"/>
  <c r="AI133" i="3"/>
  <c r="AG133" i="3"/>
  <c r="AJ133" i="3" s="1"/>
  <c r="AD133" i="3"/>
  <c r="AB133" i="3"/>
  <c r="Z133" i="3"/>
  <c r="X133" i="3"/>
  <c r="AA133" i="3" s="1"/>
  <c r="Q133" i="3"/>
  <c r="P133" i="3" s="1"/>
  <c r="J133" i="3"/>
  <c r="F133" i="3"/>
  <c r="AR132" i="3"/>
  <c r="AS132" i="3" s="1"/>
  <c r="AL132" i="3"/>
  <c r="AK132" i="3"/>
  <c r="AI132" i="3"/>
  <c r="AF132" i="3"/>
  <c r="AG132" i="3" s="1"/>
  <c r="AD132" i="3"/>
  <c r="AB132" i="3"/>
  <c r="Z132" i="3"/>
  <c r="X132" i="3"/>
  <c r="AA132" i="3" s="1"/>
  <c r="P132" i="3"/>
  <c r="O132" i="3"/>
  <c r="N132" i="3" s="1"/>
  <c r="N119" i="3" s="1"/>
  <c r="J132" i="3"/>
  <c r="F132" i="3"/>
  <c r="AO131" i="3"/>
  <c r="AO122" i="3" s="1"/>
  <c r="AN131" i="3"/>
  <c r="AM131" i="3"/>
  <c r="AK131" i="3"/>
  <c r="AG131" i="3"/>
  <c r="AF131" i="3"/>
  <c r="AI131" i="3" s="1"/>
  <c r="AI122" i="3" s="1"/>
  <c r="AI16" i="3" s="1"/>
  <c r="AI12" i="3" s="1"/>
  <c r="AC131" i="3"/>
  <c r="AL131" i="3" s="1"/>
  <c r="AB131" i="3"/>
  <c r="W131" i="3"/>
  <c r="W122" i="3" s="1"/>
  <c r="W16" i="3" s="1"/>
  <c r="W12" i="3" s="1"/>
  <c r="T131" i="3"/>
  <c r="I131" i="3"/>
  <c r="J131" i="3" s="1"/>
  <c r="J122" i="3" s="1"/>
  <c r="F131" i="3"/>
  <c r="E131" i="3"/>
  <c r="AS130" i="3"/>
  <c r="AR130" i="3"/>
  <c r="AR131" i="3" s="1"/>
  <c r="AO130" i="3"/>
  <c r="AL130" i="3"/>
  <c r="AK130" i="3"/>
  <c r="AJ130" i="3"/>
  <c r="AI130" i="3"/>
  <c r="AG130" i="3"/>
  <c r="AD130" i="3"/>
  <c r="AB130" i="3"/>
  <c r="Z130" i="3"/>
  <c r="X130" i="3"/>
  <c r="U130" i="3"/>
  <c r="Q130" i="3"/>
  <c r="J130" i="3"/>
  <c r="F130" i="3"/>
  <c r="AR129" i="3"/>
  <c r="AS129" i="3" s="1"/>
  <c r="AL129" i="3"/>
  <c r="AK129" i="3"/>
  <c r="AG129" i="3"/>
  <c r="AJ129" i="3" s="1"/>
  <c r="AF129" i="3"/>
  <c r="AI129" i="3" s="1"/>
  <c r="AY129" i="3" s="1"/>
  <c r="AY119" i="3" s="1"/>
  <c r="AD129" i="3"/>
  <c r="AB129" i="3"/>
  <c r="Z129" i="3"/>
  <c r="X129" i="3"/>
  <c r="AA129" i="3" s="1"/>
  <c r="U129" i="3"/>
  <c r="P129" i="3"/>
  <c r="P119" i="3" s="1"/>
  <c r="O129" i="3"/>
  <c r="N129" i="3" s="1"/>
  <c r="J129" i="3"/>
  <c r="F129" i="3"/>
  <c r="AS128" i="3"/>
  <c r="AL128" i="3"/>
  <c r="AK128" i="3"/>
  <c r="AJ128" i="3"/>
  <c r="AI128" i="3"/>
  <c r="AB128" i="3"/>
  <c r="AA128" i="3"/>
  <c r="Z128" i="3"/>
  <c r="J128" i="3"/>
  <c r="I128" i="3"/>
  <c r="AS127" i="3"/>
  <c r="AL127" i="3"/>
  <c r="AK127" i="3"/>
  <c r="AJ127" i="3"/>
  <c r="AI127" i="3"/>
  <c r="AB127" i="3"/>
  <c r="AA127" i="3"/>
  <c r="Z127" i="3"/>
  <c r="Q127" i="3"/>
  <c r="O127" i="3"/>
  <c r="N127" i="3"/>
  <c r="N128" i="3" s="1"/>
  <c r="O128" i="3" s="1"/>
  <c r="J127" i="3"/>
  <c r="F127" i="3"/>
  <c r="E127" i="3"/>
  <c r="E128" i="3" s="1"/>
  <c r="F128" i="3" s="1"/>
  <c r="AY126" i="3"/>
  <c r="AS126" i="3"/>
  <c r="AL126" i="3"/>
  <c r="AK126" i="3"/>
  <c r="AI126" i="3"/>
  <c r="AG126" i="3"/>
  <c r="AJ126" i="3" s="1"/>
  <c r="AB126" i="3"/>
  <c r="AA126" i="3"/>
  <c r="Z126" i="3"/>
  <c r="S126" i="3"/>
  <c r="Q126" i="3"/>
  <c r="P126" i="3"/>
  <c r="P127" i="3" s="1"/>
  <c r="P128" i="3" s="1"/>
  <c r="Q128" i="3" s="1"/>
  <c r="O126" i="3"/>
  <c r="J126" i="3"/>
  <c r="H126" i="3"/>
  <c r="E126" i="3"/>
  <c r="F126" i="3" s="1"/>
  <c r="F119" i="3" s="1"/>
  <c r="AR125" i="3"/>
  <c r="AS125" i="3" s="1"/>
  <c r="AL125" i="3"/>
  <c r="AK125" i="3"/>
  <c r="AI125" i="3"/>
  <c r="AG125" i="3"/>
  <c r="AJ125" i="3" s="1"/>
  <c r="AD125" i="3"/>
  <c r="AB125" i="3"/>
  <c r="AA125" i="3"/>
  <c r="Z125" i="3"/>
  <c r="Z121" i="3" s="1"/>
  <c r="P125" i="3"/>
  <c r="I125" i="3"/>
  <c r="J125" i="3" s="1"/>
  <c r="AS124" i="3"/>
  <c r="AL124" i="3"/>
  <c r="AK124" i="3"/>
  <c r="AI124" i="3"/>
  <c r="AG124" i="3"/>
  <c r="AD124" i="3"/>
  <c r="AB124" i="3"/>
  <c r="AA124" i="3"/>
  <c r="Z124" i="3"/>
  <c r="Q124" i="3"/>
  <c r="P124" i="3"/>
  <c r="N124" i="3" s="1"/>
  <c r="O124" i="3" s="1"/>
  <c r="J124" i="3"/>
  <c r="E124" i="3"/>
  <c r="E125" i="3" s="1"/>
  <c r="F125" i="3" s="1"/>
  <c r="AY123" i="3"/>
  <c r="AR123" i="3"/>
  <c r="AS123" i="3" s="1"/>
  <c r="AS119" i="3" s="1"/>
  <c r="AL123" i="3"/>
  <c r="AK123" i="3"/>
  <c r="AI123" i="3"/>
  <c r="AG123" i="3"/>
  <c r="AD123" i="3"/>
  <c r="AB123" i="3"/>
  <c r="AB119" i="3" s="1"/>
  <c r="Y123" i="3"/>
  <c r="W123" i="3"/>
  <c r="X123" i="3" s="1"/>
  <c r="V123" i="3"/>
  <c r="V119" i="3" s="1"/>
  <c r="S123" i="3"/>
  <c r="Q123" i="3"/>
  <c r="N123" i="3"/>
  <c r="O123" i="3" s="1"/>
  <c r="J123" i="3"/>
  <c r="H123" i="3"/>
  <c r="F123" i="3"/>
  <c r="BM122" i="3"/>
  <c r="BL122" i="3"/>
  <c r="BK122" i="3"/>
  <c r="BJ122" i="3"/>
  <c r="BJ16" i="3" s="1"/>
  <c r="BJ12" i="3" s="1"/>
  <c r="BH122" i="3"/>
  <c r="BG122" i="3"/>
  <c r="BF122" i="3"/>
  <c r="BE122" i="3"/>
  <c r="BE120" i="3" s="1"/>
  <c r="BD122" i="3"/>
  <c r="BC122" i="3"/>
  <c r="BB122" i="3"/>
  <c r="BA122" i="3"/>
  <c r="BA120" i="3" s="1"/>
  <c r="AZ122" i="3"/>
  <c r="AY122" i="3"/>
  <c r="AX122" i="3"/>
  <c r="AW122" i="3"/>
  <c r="AW120" i="3" s="1"/>
  <c r="AV122" i="3"/>
  <c r="AU122" i="3"/>
  <c r="AT122" i="3"/>
  <c r="AN122" i="3"/>
  <c r="AM122" i="3"/>
  <c r="AM120" i="3" s="1"/>
  <c r="AF122" i="3"/>
  <c r="AC122" i="3"/>
  <c r="AL122" i="3" s="1"/>
  <c r="AB122" i="3"/>
  <c r="Y122" i="3"/>
  <c r="V122" i="3"/>
  <c r="T122" i="3"/>
  <c r="S122" i="3"/>
  <c r="R122" i="3"/>
  <c r="M122" i="3"/>
  <c r="L122" i="3"/>
  <c r="K122" i="3"/>
  <c r="F122" i="3"/>
  <c r="F16" i="3" s="1"/>
  <c r="F12" i="3" s="1"/>
  <c r="E122" i="3"/>
  <c r="BM121" i="3"/>
  <c r="BM120" i="3" s="1"/>
  <c r="BL121" i="3"/>
  <c r="BL120" i="3" s="1"/>
  <c r="BK121" i="3"/>
  <c r="BJ121" i="3"/>
  <c r="BJ120" i="3" s="1"/>
  <c r="BH121" i="3"/>
  <c r="BG121" i="3"/>
  <c r="BG120" i="3" s="1"/>
  <c r="BF121" i="3"/>
  <c r="BF120" i="3" s="1"/>
  <c r="BE121" i="3"/>
  <c r="BD121" i="3"/>
  <c r="BC121" i="3"/>
  <c r="BC120" i="3" s="1"/>
  <c r="BB121" i="3"/>
  <c r="BA121" i="3"/>
  <c r="AZ121" i="3"/>
  <c r="AY121" i="3"/>
  <c r="AX121" i="3"/>
  <c r="AX120" i="3" s="1"/>
  <c r="AW121" i="3"/>
  <c r="AV121" i="3"/>
  <c r="AV120" i="3" s="1"/>
  <c r="AU121" i="3"/>
  <c r="AU120" i="3" s="1"/>
  <c r="AT121" i="3"/>
  <c r="AT120" i="3" s="1"/>
  <c r="AO121" i="3"/>
  <c r="AO120" i="3" s="1"/>
  <c r="AN121" i="3"/>
  <c r="AM121" i="3"/>
  <c r="Y121" i="3"/>
  <c r="X121" i="3"/>
  <c r="W121" i="3"/>
  <c r="V121" i="3"/>
  <c r="V120" i="3" s="1"/>
  <c r="U121" i="3"/>
  <c r="T121" i="3"/>
  <c r="S121" i="3"/>
  <c r="S120" i="3" s="1"/>
  <c r="R121" i="3"/>
  <c r="M121" i="3"/>
  <c r="M120" i="3" s="1"/>
  <c r="L121" i="3"/>
  <c r="L120" i="3" s="1"/>
  <c r="K121" i="3"/>
  <c r="I121" i="3"/>
  <c r="BH120" i="3"/>
  <c r="BD120" i="3"/>
  <c r="AZ120" i="3"/>
  <c r="W120" i="3"/>
  <c r="T120" i="3"/>
  <c r="K120" i="3"/>
  <c r="BM119" i="3"/>
  <c r="BL119" i="3"/>
  <c r="BK119" i="3"/>
  <c r="BJ119" i="3"/>
  <c r="BH119" i="3"/>
  <c r="BG119" i="3"/>
  <c r="BF119" i="3"/>
  <c r="BE119" i="3"/>
  <c r="BD119" i="3"/>
  <c r="BC119" i="3"/>
  <c r="BB119" i="3"/>
  <c r="BA119" i="3"/>
  <c r="AZ119" i="3"/>
  <c r="AX119" i="3"/>
  <c r="AW119" i="3"/>
  <c r="AV119" i="3"/>
  <c r="AU119" i="3"/>
  <c r="AT119" i="3"/>
  <c r="AO119" i="3"/>
  <c r="AN119" i="3"/>
  <c r="AM119" i="3"/>
  <c r="AH119" i="3"/>
  <c r="AE119" i="3"/>
  <c r="AC119" i="3"/>
  <c r="AL119" i="3" s="1"/>
  <c r="Y119" i="3"/>
  <c r="W119" i="3"/>
  <c r="S119" i="3"/>
  <c r="I119" i="3"/>
  <c r="H119" i="3"/>
  <c r="AF118" i="3"/>
  <c r="AA118" i="3"/>
  <c r="Z118" i="3"/>
  <c r="F118" i="3"/>
  <c r="AR117" i="3"/>
  <c r="AR118" i="3" s="1"/>
  <c r="AN117" i="3"/>
  <c r="AL117" i="3"/>
  <c r="AG117" i="3"/>
  <c r="AS117" i="3" s="1"/>
  <c r="AC117" i="3"/>
  <c r="AD117" i="3" s="1"/>
  <c r="AA117" i="3"/>
  <c r="Z117" i="3"/>
  <c r="O117" i="3"/>
  <c r="O118" i="3" s="1"/>
  <c r="Q118" i="3" s="1"/>
  <c r="N117" i="3"/>
  <c r="I117" i="3"/>
  <c r="J117" i="3" s="1"/>
  <c r="J118" i="3" s="1"/>
  <c r="F117" i="3"/>
  <c r="AS116" i="3"/>
  <c r="AR116" i="3"/>
  <c r="AL116" i="3"/>
  <c r="AI116" i="3"/>
  <c r="AG116" i="3"/>
  <c r="AD116" i="3"/>
  <c r="AJ116" i="3" s="1"/>
  <c r="AA116" i="3"/>
  <c r="Z116" i="3"/>
  <c r="Q116" i="3"/>
  <c r="N116" i="3"/>
  <c r="P116" i="3" s="1"/>
  <c r="J116" i="3"/>
  <c r="F116" i="3" s="1"/>
  <c r="E116" i="3"/>
  <c r="AF115" i="3"/>
  <c r="AD115" i="3"/>
  <c r="AA115" i="3"/>
  <c r="Z115" i="3"/>
  <c r="I115" i="3"/>
  <c r="E115" i="3" s="1"/>
  <c r="F115" i="3" s="1"/>
  <c r="AN114" i="3"/>
  <c r="AN115" i="3" s="1"/>
  <c r="AL114" i="3"/>
  <c r="AI114" i="3"/>
  <c r="AG114" i="3"/>
  <c r="AJ114" i="3" s="1"/>
  <c r="AD114" i="3"/>
  <c r="AA114" i="3"/>
  <c r="Z114" i="3"/>
  <c r="O114" i="3"/>
  <c r="J114" i="3"/>
  <c r="J115" i="3" s="1"/>
  <c r="E114" i="3"/>
  <c r="F114" i="3" s="1"/>
  <c r="AD113" i="3"/>
  <c r="AA113" i="3"/>
  <c r="Z113" i="3"/>
  <c r="Q113" i="3"/>
  <c r="N113" i="3"/>
  <c r="J113" i="3"/>
  <c r="E113" i="3"/>
  <c r="F113" i="3" s="1"/>
  <c r="AL112" i="3"/>
  <c r="AG112" i="3"/>
  <c r="AJ112" i="3" s="1"/>
  <c r="AF112" i="3"/>
  <c r="AI112" i="3" s="1"/>
  <c r="AD112" i="3"/>
  <c r="AA112" i="3"/>
  <c r="Z112" i="3"/>
  <c r="N112" i="3"/>
  <c r="P112" i="3" s="1"/>
  <c r="I112" i="3"/>
  <c r="E112" i="3" s="1"/>
  <c r="F112" i="3" s="1"/>
  <c r="AN111" i="3"/>
  <c r="AN112" i="3" s="1"/>
  <c r="AL111" i="3"/>
  <c r="AJ111" i="3"/>
  <c r="AI111" i="3"/>
  <c r="AG111" i="3"/>
  <c r="AD111" i="3"/>
  <c r="AA111" i="3"/>
  <c r="Z111" i="3"/>
  <c r="O111" i="3"/>
  <c r="J111" i="3"/>
  <c r="J112" i="3" s="1"/>
  <c r="E111" i="3"/>
  <c r="F111" i="3" s="1"/>
  <c r="AD110" i="3"/>
  <c r="AA110" i="3"/>
  <c r="Z110" i="3"/>
  <c r="Q110" i="3"/>
  <c r="N110" i="3"/>
  <c r="N111" i="3" s="1"/>
  <c r="P111" i="3" s="1"/>
  <c r="J110" i="3"/>
  <c r="E110" i="3"/>
  <c r="F110" i="3" s="1"/>
  <c r="AN109" i="3"/>
  <c r="AG109" i="3"/>
  <c r="AJ109" i="3" s="1"/>
  <c r="AF109" i="3"/>
  <c r="AL109" i="3" s="1"/>
  <c r="AD109" i="3"/>
  <c r="AA109" i="3"/>
  <c r="Z109" i="3"/>
  <c r="O109" i="3"/>
  <c r="Q109" i="3" s="1"/>
  <c r="I109" i="3"/>
  <c r="E109" i="3"/>
  <c r="F109" i="3" s="1"/>
  <c r="AN108" i="3"/>
  <c r="AL108" i="3"/>
  <c r="AI108" i="3"/>
  <c r="AG108" i="3"/>
  <c r="AD108" i="3"/>
  <c r="AA108" i="3"/>
  <c r="Z108" i="3"/>
  <c r="Q108" i="3"/>
  <c r="O108" i="3"/>
  <c r="N108" i="3"/>
  <c r="N109" i="3" s="1"/>
  <c r="P109" i="3" s="1"/>
  <c r="J108" i="3"/>
  <c r="J109" i="3" s="1"/>
  <c r="F108" i="3"/>
  <c r="E108" i="3"/>
  <c r="AR107" i="3"/>
  <c r="AR108" i="3" s="1"/>
  <c r="AL107" i="3"/>
  <c r="AI107" i="3"/>
  <c r="AG107" i="3"/>
  <c r="AD107" i="3"/>
  <c r="AA107" i="3"/>
  <c r="Z107" i="3"/>
  <c r="Q107" i="3"/>
  <c r="N107" i="3"/>
  <c r="P107" i="3" s="1"/>
  <c r="J107" i="3"/>
  <c r="E107" i="3"/>
  <c r="F107" i="3" s="1"/>
  <c r="AN106" i="3"/>
  <c r="AL106" i="3"/>
  <c r="AI106" i="3"/>
  <c r="AG106" i="3"/>
  <c r="AD106" i="3"/>
  <c r="AA106" i="3"/>
  <c r="Z106" i="3"/>
  <c r="I106" i="3"/>
  <c r="E106" i="3" s="1"/>
  <c r="F106" i="3" s="1"/>
  <c r="AL105" i="3"/>
  <c r="AI105" i="3"/>
  <c r="AG105" i="3"/>
  <c r="AJ105" i="3" s="1"/>
  <c r="AD105" i="3"/>
  <c r="AA105" i="3"/>
  <c r="Z105" i="3"/>
  <c r="O105" i="3"/>
  <c r="O106" i="3" s="1"/>
  <c r="Q106" i="3" s="1"/>
  <c r="J105" i="3"/>
  <c r="J106" i="3" s="1"/>
  <c r="E105" i="3"/>
  <c r="F105" i="3" s="1"/>
  <c r="AV104" i="3"/>
  <c r="AR104" i="3"/>
  <c r="AS104" i="3" s="1"/>
  <c r="AN104" i="3"/>
  <c r="AN105" i="3" s="1"/>
  <c r="AL104" i="3"/>
  <c r="AI104" i="3"/>
  <c r="AG104" i="3"/>
  <c r="AD104" i="3"/>
  <c r="AA104" i="3"/>
  <c r="Z104" i="3"/>
  <c r="Q104" i="3"/>
  <c r="N104" i="3"/>
  <c r="N105" i="3" s="1"/>
  <c r="J104" i="3"/>
  <c r="E104" i="3"/>
  <c r="F104" i="3" s="1"/>
  <c r="AN103" i="3"/>
  <c r="AL103" i="3"/>
  <c r="AI103" i="3"/>
  <c r="AG103" i="3"/>
  <c r="AJ103" i="3" s="1"/>
  <c r="AD103" i="3"/>
  <c r="AA103" i="3"/>
  <c r="Z103" i="3"/>
  <c r="J103" i="3"/>
  <c r="I103" i="3"/>
  <c r="E103" i="3" s="1"/>
  <c r="F103" i="3" s="1"/>
  <c r="AR102" i="3"/>
  <c r="AL102" i="3"/>
  <c r="AI102" i="3"/>
  <c r="AG102" i="3"/>
  <c r="AJ102" i="3" s="1"/>
  <c r="AD102" i="3"/>
  <c r="AA102" i="3"/>
  <c r="Z102" i="3"/>
  <c r="O102" i="3"/>
  <c r="O103" i="3" s="1"/>
  <c r="Q103" i="3" s="1"/>
  <c r="J102" i="3"/>
  <c r="E102" i="3"/>
  <c r="F102" i="3" s="1"/>
  <c r="AV101" i="3"/>
  <c r="AR101" i="3"/>
  <c r="AS101" i="3" s="1"/>
  <c r="AN101" i="3"/>
  <c r="AN102" i="3" s="1"/>
  <c r="AL101" i="3"/>
  <c r="AI101" i="3"/>
  <c r="AG101" i="3"/>
  <c r="AJ101" i="3" s="1"/>
  <c r="AD101" i="3"/>
  <c r="AA101" i="3"/>
  <c r="Z101" i="3"/>
  <c r="Q101" i="3"/>
  <c r="P101" i="3"/>
  <c r="N101" i="3"/>
  <c r="N102" i="3" s="1"/>
  <c r="J101" i="3"/>
  <c r="E101" i="3"/>
  <c r="F101" i="3" s="1"/>
  <c r="AN100" i="3"/>
  <c r="AL100" i="3"/>
  <c r="AI100" i="3"/>
  <c r="AG100" i="3"/>
  <c r="AD100" i="3"/>
  <c r="AA100" i="3"/>
  <c r="Z100" i="3"/>
  <c r="I100" i="3"/>
  <c r="AL99" i="3"/>
  <c r="AJ99" i="3"/>
  <c r="AI99" i="3"/>
  <c r="AG99" i="3"/>
  <c r="AD99" i="3"/>
  <c r="AA99" i="3"/>
  <c r="Z99" i="3"/>
  <c r="O99" i="3"/>
  <c r="O100" i="3" s="1"/>
  <c r="Q100" i="3" s="1"/>
  <c r="J99" i="3"/>
  <c r="E99" i="3"/>
  <c r="F99" i="3" s="1"/>
  <c r="AV98" i="3"/>
  <c r="AR98" i="3"/>
  <c r="AS98" i="3" s="1"/>
  <c r="AN98" i="3"/>
  <c r="AN99" i="3" s="1"/>
  <c r="AL98" i="3"/>
  <c r="AI98" i="3"/>
  <c r="AG98" i="3"/>
  <c r="AD98" i="3"/>
  <c r="AA98" i="3"/>
  <c r="Z98" i="3"/>
  <c r="Q98" i="3"/>
  <c r="N98" i="3"/>
  <c r="P98" i="3" s="1"/>
  <c r="J98" i="3"/>
  <c r="E98" i="3"/>
  <c r="F98" i="3" s="1"/>
  <c r="AN97" i="3"/>
  <c r="AL97" i="3"/>
  <c r="AI97" i="3"/>
  <c r="AG97" i="3"/>
  <c r="AD97" i="3"/>
  <c r="AA97" i="3"/>
  <c r="Z97" i="3"/>
  <c r="I97" i="3"/>
  <c r="AR96" i="3"/>
  <c r="AL96" i="3"/>
  <c r="AJ96" i="3"/>
  <c r="AI96" i="3"/>
  <c r="AG96" i="3"/>
  <c r="AD96" i="3"/>
  <c r="AA96" i="3"/>
  <c r="Z96" i="3"/>
  <c r="O96" i="3"/>
  <c r="O97" i="3" s="1"/>
  <c r="Q97" i="3" s="1"/>
  <c r="J96" i="3"/>
  <c r="E96" i="3"/>
  <c r="F96" i="3" s="1"/>
  <c r="AS95" i="3"/>
  <c r="AN95" i="3"/>
  <c r="AN96" i="3" s="1"/>
  <c r="AL95" i="3"/>
  <c r="AI95" i="3"/>
  <c r="AG95" i="3"/>
  <c r="AD95" i="3"/>
  <c r="AA95" i="3"/>
  <c r="Z95" i="3"/>
  <c r="Q95" i="3"/>
  <c r="P95" i="3"/>
  <c r="N95" i="3"/>
  <c r="AV95" i="3" s="1"/>
  <c r="J95" i="3"/>
  <c r="E95" i="3"/>
  <c r="F95" i="3" s="1"/>
  <c r="AN94" i="3"/>
  <c r="AL94" i="3"/>
  <c r="AI94" i="3"/>
  <c r="AG94" i="3"/>
  <c r="AJ94" i="3" s="1"/>
  <c r="AD94" i="3"/>
  <c r="AA94" i="3"/>
  <c r="Z94" i="3"/>
  <c r="I94" i="3"/>
  <c r="AR93" i="3"/>
  <c r="AL93" i="3"/>
  <c r="AI93" i="3"/>
  <c r="AG93" i="3"/>
  <c r="AD93" i="3"/>
  <c r="AA93" i="3"/>
  <c r="Z93" i="3"/>
  <c r="O93" i="3"/>
  <c r="O94" i="3" s="1"/>
  <c r="Q94" i="3" s="1"/>
  <c r="J93" i="3"/>
  <c r="E93" i="3"/>
  <c r="F93" i="3" s="1"/>
  <c r="AX92" i="3"/>
  <c r="AS92" i="3"/>
  <c r="AN92" i="3"/>
  <c r="AN93" i="3" s="1"/>
  <c r="AL92" i="3"/>
  <c r="AJ92" i="3"/>
  <c r="AI92" i="3"/>
  <c r="AG92" i="3"/>
  <c r="AD92" i="3"/>
  <c r="AA92" i="3"/>
  <c r="Z92" i="3"/>
  <c r="Q92" i="3"/>
  <c r="N92" i="3"/>
  <c r="P92" i="3" s="1"/>
  <c r="J92" i="3"/>
  <c r="E92" i="3"/>
  <c r="F92" i="3" s="1"/>
  <c r="AN91" i="3"/>
  <c r="AL91" i="3"/>
  <c r="AI91" i="3"/>
  <c r="AG91" i="3"/>
  <c r="AJ91" i="3" s="1"/>
  <c r="AD91" i="3"/>
  <c r="AA91" i="3"/>
  <c r="Z91" i="3"/>
  <c r="O91" i="3"/>
  <c r="Q91" i="3" s="1"/>
  <c r="I91" i="3"/>
  <c r="J91" i="3" s="1"/>
  <c r="AR90" i="3"/>
  <c r="AR91" i="3" s="1"/>
  <c r="AS91" i="3" s="1"/>
  <c r="AL90" i="3"/>
  <c r="AI90" i="3"/>
  <c r="AG90" i="3"/>
  <c r="AJ90" i="3" s="1"/>
  <c r="AD90" i="3"/>
  <c r="AA90" i="3"/>
  <c r="Z90" i="3"/>
  <c r="O90" i="3"/>
  <c r="Q90" i="3" s="1"/>
  <c r="J90" i="3"/>
  <c r="E90" i="3"/>
  <c r="F90" i="3" s="1"/>
  <c r="AX89" i="3"/>
  <c r="AS89" i="3"/>
  <c r="AN89" i="3"/>
  <c r="AN90" i="3" s="1"/>
  <c r="AL89" i="3"/>
  <c r="AI89" i="3"/>
  <c r="AG89" i="3"/>
  <c r="AJ89" i="3" s="1"/>
  <c r="AD89" i="3"/>
  <c r="AA89" i="3"/>
  <c r="Z89" i="3"/>
  <c r="Q89" i="3"/>
  <c r="N89" i="3"/>
  <c r="P89" i="3" s="1"/>
  <c r="J89" i="3"/>
  <c r="E89" i="3"/>
  <c r="F89" i="3" s="1"/>
  <c r="AN88" i="3"/>
  <c r="AL88" i="3"/>
  <c r="AI88" i="3"/>
  <c r="AG88" i="3"/>
  <c r="AJ88" i="3" s="1"/>
  <c r="AD88" i="3"/>
  <c r="AA88" i="3"/>
  <c r="Z88" i="3"/>
  <c r="I88" i="3"/>
  <c r="J88" i="3" s="1"/>
  <c r="AR87" i="3"/>
  <c r="AS87" i="3" s="1"/>
  <c r="AL87" i="3"/>
  <c r="AI87" i="3"/>
  <c r="AG87" i="3"/>
  <c r="AD87" i="3"/>
  <c r="AA87" i="3"/>
  <c r="Z87" i="3"/>
  <c r="O87" i="3"/>
  <c r="Q87" i="3" s="1"/>
  <c r="J87" i="3"/>
  <c r="E87" i="3"/>
  <c r="F87" i="3" s="1"/>
  <c r="AX86" i="3"/>
  <c r="AS86" i="3"/>
  <c r="AN86" i="3"/>
  <c r="AN87" i="3" s="1"/>
  <c r="AL86" i="3"/>
  <c r="AI86" i="3"/>
  <c r="AG86" i="3"/>
  <c r="AJ86" i="3" s="1"/>
  <c r="AD86" i="3"/>
  <c r="AA86" i="3"/>
  <c r="Z86" i="3"/>
  <c r="Q86" i="3"/>
  <c r="N86" i="3"/>
  <c r="P86" i="3" s="1"/>
  <c r="J86" i="3"/>
  <c r="F86" i="3"/>
  <c r="E86" i="3"/>
  <c r="AN85" i="3"/>
  <c r="AL85" i="3"/>
  <c r="AI85" i="3"/>
  <c r="AG85" i="3"/>
  <c r="AD85" i="3"/>
  <c r="AA85" i="3"/>
  <c r="Z85" i="3"/>
  <c r="I85" i="3"/>
  <c r="J85" i="3" s="1"/>
  <c r="AR84" i="3"/>
  <c r="AR85" i="3" s="1"/>
  <c r="AS85" i="3" s="1"/>
  <c r="AL84" i="3"/>
  <c r="AJ84" i="3"/>
  <c r="AI84" i="3"/>
  <c r="AG84" i="3"/>
  <c r="AD84" i="3"/>
  <c r="AA84" i="3"/>
  <c r="Z84" i="3"/>
  <c r="O84" i="3"/>
  <c r="J84" i="3"/>
  <c r="E84" i="3"/>
  <c r="F84" i="3" s="1"/>
  <c r="AX83" i="3"/>
  <c r="AS83" i="3"/>
  <c r="AN83" i="3"/>
  <c r="AN84" i="3" s="1"/>
  <c r="AL83" i="3"/>
  <c r="AI83" i="3"/>
  <c r="AG83" i="3"/>
  <c r="AD83" i="3"/>
  <c r="AA83" i="3"/>
  <c r="Z83" i="3"/>
  <c r="Q83" i="3"/>
  <c r="P83" i="3"/>
  <c r="N83" i="3"/>
  <c r="N84" i="3" s="1"/>
  <c r="J83" i="3"/>
  <c r="E83" i="3"/>
  <c r="F83" i="3" s="1"/>
  <c r="AN82" i="3"/>
  <c r="AL82" i="3"/>
  <c r="AI82" i="3"/>
  <c r="AG82" i="3"/>
  <c r="AD82" i="3"/>
  <c r="AA82" i="3"/>
  <c r="Z82" i="3"/>
  <c r="I82" i="3"/>
  <c r="AR81" i="3"/>
  <c r="AL81" i="3"/>
  <c r="AJ81" i="3"/>
  <c r="AI81" i="3"/>
  <c r="AG81" i="3"/>
  <c r="AD81" i="3"/>
  <c r="AA81" i="3"/>
  <c r="Z81" i="3"/>
  <c r="O81" i="3"/>
  <c r="O82" i="3" s="1"/>
  <c r="Q82" i="3" s="1"/>
  <c r="J81" i="3"/>
  <c r="E81" i="3"/>
  <c r="F81" i="3" s="1"/>
  <c r="AX80" i="3"/>
  <c r="AS80" i="3"/>
  <c r="AN80" i="3"/>
  <c r="AN81" i="3" s="1"/>
  <c r="AL80" i="3"/>
  <c r="AJ80" i="3"/>
  <c r="AI80" i="3"/>
  <c r="AG80" i="3"/>
  <c r="AD80" i="3"/>
  <c r="AA80" i="3"/>
  <c r="Z80" i="3"/>
  <c r="Q80" i="3"/>
  <c r="N80" i="3"/>
  <c r="P80" i="3" s="1"/>
  <c r="J80" i="3"/>
  <c r="E80" i="3"/>
  <c r="F80" i="3" s="1"/>
  <c r="AS79" i="3"/>
  <c r="AN79" i="3"/>
  <c r="AL79" i="3"/>
  <c r="AI79" i="3"/>
  <c r="AG79" i="3"/>
  <c r="AD79" i="3"/>
  <c r="AJ79" i="3" s="1"/>
  <c r="AA79" i="3"/>
  <c r="Z79" i="3"/>
  <c r="O79" i="3"/>
  <c r="Q79" i="3" s="1"/>
  <c r="I79" i="3"/>
  <c r="E79" i="3" s="1"/>
  <c r="F79" i="3" s="1"/>
  <c r="AR78" i="3"/>
  <c r="AR79" i="3" s="1"/>
  <c r="AL78" i="3"/>
  <c r="AI78" i="3"/>
  <c r="AG78" i="3"/>
  <c r="AD78" i="3"/>
  <c r="AA78" i="3"/>
  <c r="Z78" i="3"/>
  <c r="Q78" i="3"/>
  <c r="O78" i="3"/>
  <c r="J78" i="3"/>
  <c r="E78" i="3"/>
  <c r="F78" i="3" s="1"/>
  <c r="AX77" i="3"/>
  <c r="AS77" i="3"/>
  <c r="AN77" i="3"/>
  <c r="AN78" i="3" s="1"/>
  <c r="AL77" i="3"/>
  <c r="AI77" i="3"/>
  <c r="AG77" i="3"/>
  <c r="AD77" i="3"/>
  <c r="AA77" i="3"/>
  <c r="Z77" i="3"/>
  <c r="Q77" i="3"/>
  <c r="N77" i="3"/>
  <c r="P77" i="3" s="1"/>
  <c r="J77" i="3"/>
  <c r="E77" i="3"/>
  <c r="F77" i="3" s="1"/>
  <c r="AN76" i="3"/>
  <c r="AL76" i="3"/>
  <c r="AI76" i="3"/>
  <c r="AG76" i="3"/>
  <c r="AD76" i="3"/>
  <c r="AA76" i="3"/>
  <c r="Z76" i="3"/>
  <c r="I76" i="3"/>
  <c r="J76" i="3" s="1"/>
  <c r="AR75" i="3"/>
  <c r="AS75" i="3" s="1"/>
  <c r="AN75" i="3"/>
  <c r="AL75" i="3"/>
  <c r="AI75" i="3"/>
  <c r="AG75" i="3"/>
  <c r="AD75" i="3"/>
  <c r="AA75" i="3"/>
  <c r="Z75" i="3"/>
  <c r="Q75" i="3"/>
  <c r="O75" i="3"/>
  <c r="O76" i="3" s="1"/>
  <c r="Q76" i="3" s="1"/>
  <c r="J75" i="3"/>
  <c r="F75" i="3"/>
  <c r="E75" i="3"/>
  <c r="AV74" i="3"/>
  <c r="AR74" i="3"/>
  <c r="AS74" i="3" s="1"/>
  <c r="AN74" i="3"/>
  <c r="AL74" i="3"/>
  <c r="AJ74" i="3"/>
  <c r="AI74" i="3"/>
  <c r="AG74" i="3"/>
  <c r="AD74" i="3"/>
  <c r="AA74" i="3"/>
  <c r="Z74" i="3"/>
  <c r="Q74" i="3"/>
  <c r="N74" i="3"/>
  <c r="N75" i="3" s="1"/>
  <c r="P75" i="3" s="1"/>
  <c r="J74" i="3"/>
  <c r="E74" i="3"/>
  <c r="F74" i="3" s="1"/>
  <c r="AR73" i="3"/>
  <c r="AS73" i="3" s="1"/>
  <c r="AN73" i="3"/>
  <c r="AL73" i="3"/>
  <c r="AJ73" i="3"/>
  <c r="AI73" i="3"/>
  <c r="AG73" i="3"/>
  <c r="AD73" i="3"/>
  <c r="AA73" i="3"/>
  <c r="Z73" i="3"/>
  <c r="I73" i="3"/>
  <c r="J73" i="3" s="1"/>
  <c r="E73" i="3"/>
  <c r="F73" i="3" s="1"/>
  <c r="AR72" i="3"/>
  <c r="AS72" i="3" s="1"/>
  <c r="AL72" i="3"/>
  <c r="AI72" i="3"/>
  <c r="AG72" i="3"/>
  <c r="AJ72" i="3" s="1"/>
  <c r="AD72" i="3"/>
  <c r="AA72" i="3"/>
  <c r="Z72" i="3"/>
  <c r="O72" i="3"/>
  <c r="Q72" i="3" s="1"/>
  <c r="J72" i="3"/>
  <c r="E72" i="3"/>
  <c r="F72" i="3" s="1"/>
  <c r="AV71" i="3"/>
  <c r="AR71" i="3"/>
  <c r="AS71" i="3" s="1"/>
  <c r="AN71" i="3"/>
  <c r="AN72" i="3" s="1"/>
  <c r="AL71" i="3"/>
  <c r="AI71" i="3"/>
  <c r="AG71" i="3"/>
  <c r="AD71" i="3"/>
  <c r="AA71" i="3"/>
  <c r="Z71" i="3"/>
  <c r="Q71" i="3"/>
  <c r="N71" i="3"/>
  <c r="N72" i="3" s="1"/>
  <c r="N73" i="3" s="1"/>
  <c r="P73" i="3" s="1"/>
  <c r="J71" i="3"/>
  <c r="E71" i="3"/>
  <c r="F71" i="3" s="1"/>
  <c r="AR70" i="3"/>
  <c r="AS70" i="3" s="1"/>
  <c r="AN70" i="3"/>
  <c r="AL70" i="3"/>
  <c r="AI70" i="3"/>
  <c r="AG70" i="3"/>
  <c r="AD70" i="3"/>
  <c r="AJ70" i="3" s="1"/>
  <c r="AA70" i="3"/>
  <c r="Z70" i="3"/>
  <c r="I70" i="3"/>
  <c r="J70" i="3" s="1"/>
  <c r="AR69" i="3"/>
  <c r="AS69" i="3" s="1"/>
  <c r="AN69" i="3"/>
  <c r="AL69" i="3"/>
  <c r="AI69" i="3"/>
  <c r="AG69" i="3"/>
  <c r="AD69" i="3"/>
  <c r="AA69" i="3"/>
  <c r="Z69" i="3"/>
  <c r="O69" i="3"/>
  <c r="O70" i="3" s="1"/>
  <c r="Q70" i="3" s="1"/>
  <c r="J69" i="3"/>
  <c r="F69" i="3"/>
  <c r="E69" i="3"/>
  <c r="AV68" i="3"/>
  <c r="AR68" i="3"/>
  <c r="AS68" i="3" s="1"/>
  <c r="AN68" i="3"/>
  <c r="AL68" i="3"/>
  <c r="AJ68" i="3"/>
  <c r="AI68" i="3"/>
  <c r="AG68" i="3"/>
  <c r="AD68" i="3"/>
  <c r="AA68" i="3"/>
  <c r="Z68" i="3"/>
  <c r="Q68" i="3"/>
  <c r="N68" i="3"/>
  <c r="N69" i="3" s="1"/>
  <c r="P69" i="3" s="1"/>
  <c r="J68" i="3"/>
  <c r="E68" i="3"/>
  <c r="F68" i="3" s="1"/>
  <c r="AR67" i="3"/>
  <c r="AS67" i="3" s="1"/>
  <c r="AN67" i="3"/>
  <c r="AL67" i="3"/>
  <c r="AI67" i="3"/>
  <c r="AG67" i="3"/>
  <c r="AD67" i="3"/>
  <c r="AJ67" i="3" s="1"/>
  <c r="AA67" i="3"/>
  <c r="Z67" i="3"/>
  <c r="O67" i="3"/>
  <c r="Q67" i="3" s="1"/>
  <c r="I67" i="3"/>
  <c r="J67" i="3" s="1"/>
  <c r="E67" i="3"/>
  <c r="F67" i="3" s="1"/>
  <c r="AR66" i="3"/>
  <c r="AS66" i="3" s="1"/>
  <c r="AL66" i="3"/>
  <c r="AI66" i="3"/>
  <c r="AG66" i="3"/>
  <c r="AJ66" i="3" s="1"/>
  <c r="AD66" i="3"/>
  <c r="AA66" i="3"/>
  <c r="Z66" i="3"/>
  <c r="Q66" i="3"/>
  <c r="O66" i="3"/>
  <c r="J66" i="3"/>
  <c r="E66" i="3"/>
  <c r="F66" i="3" s="1"/>
  <c r="AV65" i="3"/>
  <c r="AR65" i="3"/>
  <c r="AS65" i="3" s="1"/>
  <c r="AN65" i="3"/>
  <c r="AN66" i="3" s="1"/>
  <c r="AL65" i="3"/>
  <c r="AI65" i="3"/>
  <c r="AG65" i="3"/>
  <c r="AD65" i="3"/>
  <c r="AA65" i="3"/>
  <c r="Z65" i="3"/>
  <c r="Q65" i="3"/>
  <c r="P65" i="3"/>
  <c r="N65" i="3"/>
  <c r="N66" i="3" s="1"/>
  <c r="N67" i="3" s="1"/>
  <c r="P67" i="3" s="1"/>
  <c r="J65" i="3"/>
  <c r="E65" i="3"/>
  <c r="F65" i="3" s="1"/>
  <c r="AN64" i="3"/>
  <c r="AL64" i="3"/>
  <c r="AI64" i="3"/>
  <c r="AG64" i="3"/>
  <c r="AD64" i="3"/>
  <c r="AA64" i="3"/>
  <c r="Z64" i="3"/>
  <c r="I64" i="3"/>
  <c r="J64" i="3" s="1"/>
  <c r="AR63" i="3"/>
  <c r="AS63" i="3" s="1"/>
  <c r="AL63" i="3"/>
  <c r="AI63" i="3"/>
  <c r="AG63" i="3"/>
  <c r="AJ63" i="3" s="1"/>
  <c r="AD63" i="3"/>
  <c r="AA63" i="3"/>
  <c r="Z63" i="3"/>
  <c r="O63" i="3"/>
  <c r="O64" i="3" s="1"/>
  <c r="Q64" i="3" s="1"/>
  <c r="J63" i="3"/>
  <c r="E63" i="3"/>
  <c r="F63" i="3" s="1"/>
  <c r="AV62" i="3"/>
  <c r="AR62" i="3"/>
  <c r="AS62" i="3" s="1"/>
  <c r="AN62" i="3"/>
  <c r="AN63" i="3" s="1"/>
  <c r="AL62" i="3"/>
  <c r="AI62" i="3"/>
  <c r="AG62" i="3"/>
  <c r="AD62" i="3"/>
  <c r="AJ62" i="3" s="1"/>
  <c r="AA62" i="3"/>
  <c r="Z62" i="3"/>
  <c r="Q62" i="3"/>
  <c r="N62" i="3"/>
  <c r="N63" i="3" s="1"/>
  <c r="N64" i="3" s="1"/>
  <c r="P64" i="3" s="1"/>
  <c r="J62" i="3"/>
  <c r="E62" i="3"/>
  <c r="F62" i="3" s="1"/>
  <c r="AN61" i="3"/>
  <c r="AL61" i="3"/>
  <c r="AJ61" i="3"/>
  <c r="AI61" i="3"/>
  <c r="AG61" i="3"/>
  <c r="AD61" i="3"/>
  <c r="AA61" i="3"/>
  <c r="Z61" i="3"/>
  <c r="O61" i="3"/>
  <c r="Q61" i="3" s="1"/>
  <c r="I61" i="3"/>
  <c r="J61" i="3" s="1"/>
  <c r="AR60" i="3"/>
  <c r="AS60" i="3" s="1"/>
  <c r="AL60" i="3"/>
  <c r="AI60" i="3"/>
  <c r="AG60" i="3"/>
  <c r="AD60" i="3"/>
  <c r="AA60" i="3"/>
  <c r="Z60" i="3"/>
  <c r="O60" i="3"/>
  <c r="Q60" i="3" s="1"/>
  <c r="J60" i="3"/>
  <c r="E60" i="3"/>
  <c r="F60" i="3" s="1"/>
  <c r="AV59" i="3"/>
  <c r="AR59" i="3"/>
  <c r="AS59" i="3" s="1"/>
  <c r="AN59" i="3"/>
  <c r="AN60" i="3" s="1"/>
  <c r="AL59" i="3"/>
  <c r="AI59" i="3"/>
  <c r="AG59" i="3"/>
  <c r="AD59" i="3"/>
  <c r="AA59" i="3"/>
  <c r="Z59" i="3"/>
  <c r="Q59" i="3"/>
  <c r="P59" i="3"/>
  <c r="N59" i="3"/>
  <c r="N60" i="3" s="1"/>
  <c r="J59" i="3"/>
  <c r="E59" i="3"/>
  <c r="F59" i="3" s="1"/>
  <c r="AN58" i="3"/>
  <c r="AL58" i="3"/>
  <c r="AI58" i="3"/>
  <c r="AG58" i="3"/>
  <c r="AD58" i="3"/>
  <c r="AA58" i="3"/>
  <c r="Z58" i="3"/>
  <c r="I58" i="3"/>
  <c r="J58" i="3" s="1"/>
  <c r="AR57" i="3"/>
  <c r="AS57" i="3" s="1"/>
  <c r="AL57" i="3"/>
  <c r="AI57" i="3"/>
  <c r="AG57" i="3"/>
  <c r="AJ57" i="3" s="1"/>
  <c r="AD57" i="3"/>
  <c r="AA57" i="3"/>
  <c r="Z57" i="3"/>
  <c r="O57" i="3"/>
  <c r="O58" i="3" s="1"/>
  <c r="Q58" i="3" s="1"/>
  <c r="J57" i="3"/>
  <c r="E57" i="3"/>
  <c r="F57" i="3" s="1"/>
  <c r="AV56" i="3"/>
  <c r="AR56" i="3"/>
  <c r="AS56" i="3" s="1"/>
  <c r="AN56" i="3"/>
  <c r="AN57" i="3" s="1"/>
  <c r="AL56" i="3"/>
  <c r="AI56" i="3"/>
  <c r="AG56" i="3"/>
  <c r="AD56" i="3"/>
  <c r="AJ56" i="3" s="1"/>
  <c r="AA56" i="3"/>
  <c r="Z56" i="3"/>
  <c r="Q56" i="3"/>
  <c r="N56" i="3"/>
  <c r="N57" i="3" s="1"/>
  <c r="N58" i="3" s="1"/>
  <c r="P58" i="3" s="1"/>
  <c r="J56" i="3"/>
  <c r="E56" i="3"/>
  <c r="F56" i="3" s="1"/>
  <c r="AN55" i="3"/>
  <c r="AL55" i="3"/>
  <c r="AJ55" i="3"/>
  <c r="AI55" i="3"/>
  <c r="AG55" i="3"/>
  <c r="AD55" i="3"/>
  <c r="AA55" i="3"/>
  <c r="Z55" i="3"/>
  <c r="O55" i="3"/>
  <c r="Q55" i="3" s="1"/>
  <c r="I55" i="3"/>
  <c r="J55" i="3" s="1"/>
  <c r="AR54" i="3"/>
  <c r="AS54" i="3" s="1"/>
  <c r="AL54" i="3"/>
  <c r="AI54" i="3"/>
  <c r="AG54" i="3"/>
  <c r="AD54" i="3"/>
  <c r="AA54" i="3"/>
  <c r="Z54" i="3"/>
  <c r="O54" i="3"/>
  <c r="Q54" i="3" s="1"/>
  <c r="J54" i="3"/>
  <c r="E54" i="3"/>
  <c r="F54" i="3" s="1"/>
  <c r="AV53" i="3"/>
  <c r="AR53" i="3"/>
  <c r="AS53" i="3" s="1"/>
  <c r="AN53" i="3"/>
  <c r="AN54" i="3" s="1"/>
  <c r="AL53" i="3"/>
  <c r="AI53" i="3"/>
  <c r="AG53" i="3"/>
  <c r="AD53" i="3"/>
  <c r="AA53" i="3"/>
  <c r="Z53" i="3"/>
  <c r="Q53" i="3"/>
  <c r="P53" i="3"/>
  <c r="N53" i="3"/>
  <c r="N54" i="3" s="1"/>
  <c r="J53" i="3"/>
  <c r="E53" i="3"/>
  <c r="F53" i="3" s="1"/>
  <c r="AN52" i="3"/>
  <c r="AL52" i="3"/>
  <c r="AI52" i="3"/>
  <c r="AG52" i="3"/>
  <c r="AD52" i="3"/>
  <c r="AA52" i="3"/>
  <c r="Z52" i="3"/>
  <c r="N52" i="3"/>
  <c r="P52" i="3" s="1"/>
  <c r="I52" i="3"/>
  <c r="J52" i="3" s="1"/>
  <c r="AR51" i="3"/>
  <c r="AS51" i="3" s="1"/>
  <c r="AN51" i="3"/>
  <c r="AL51" i="3"/>
  <c r="AI51" i="3"/>
  <c r="AG51" i="3"/>
  <c r="AD51" i="3"/>
  <c r="AA51" i="3"/>
  <c r="Z51" i="3"/>
  <c r="Q51" i="3"/>
  <c r="O51" i="3"/>
  <c r="O52" i="3" s="1"/>
  <c r="Q52" i="3" s="1"/>
  <c r="J51" i="3"/>
  <c r="F51" i="3"/>
  <c r="E51" i="3"/>
  <c r="AV50" i="3"/>
  <c r="AR50" i="3"/>
  <c r="AS50" i="3" s="1"/>
  <c r="AN50" i="3"/>
  <c r="AL50" i="3"/>
  <c r="AI50" i="3"/>
  <c r="AG50" i="3"/>
  <c r="AJ50" i="3" s="1"/>
  <c r="AD50" i="3"/>
  <c r="AA50" i="3"/>
  <c r="Z50" i="3"/>
  <c r="Q50" i="3"/>
  <c r="N50" i="3"/>
  <c r="N51" i="3" s="1"/>
  <c r="P51" i="3" s="1"/>
  <c r="J50" i="3"/>
  <c r="E50" i="3"/>
  <c r="F50" i="3" s="1"/>
  <c r="AR49" i="3"/>
  <c r="AS49" i="3" s="1"/>
  <c r="AN49" i="3"/>
  <c r="AL49" i="3"/>
  <c r="AJ49" i="3"/>
  <c r="AI49" i="3"/>
  <c r="AG49" i="3"/>
  <c r="AD49" i="3"/>
  <c r="AA49" i="3"/>
  <c r="Z49" i="3"/>
  <c r="I49" i="3"/>
  <c r="J49" i="3" s="1"/>
  <c r="AR48" i="3"/>
  <c r="AS48" i="3" s="1"/>
  <c r="AL48" i="3"/>
  <c r="AI48" i="3"/>
  <c r="AG48" i="3"/>
  <c r="AD48" i="3"/>
  <c r="AA48" i="3"/>
  <c r="Z48" i="3"/>
  <c r="Q48" i="3"/>
  <c r="O48" i="3"/>
  <c r="O49" i="3" s="1"/>
  <c r="Q49" i="3" s="1"/>
  <c r="N48" i="3"/>
  <c r="N49" i="3" s="1"/>
  <c r="P49" i="3" s="1"/>
  <c r="J48" i="3"/>
  <c r="F48" i="3"/>
  <c r="E48" i="3"/>
  <c r="AV47" i="3"/>
  <c r="AR47" i="3"/>
  <c r="AN47" i="3"/>
  <c r="AN48" i="3" s="1"/>
  <c r="AL47" i="3"/>
  <c r="AI47" i="3"/>
  <c r="AG47" i="3"/>
  <c r="AD47" i="3"/>
  <c r="AJ47" i="3" s="1"/>
  <c r="AA47" i="3"/>
  <c r="Z47" i="3"/>
  <c r="Q47" i="3"/>
  <c r="P47" i="3"/>
  <c r="N47" i="3"/>
  <c r="J47" i="3"/>
  <c r="E47" i="3"/>
  <c r="F47" i="3" s="1"/>
  <c r="AR46" i="3"/>
  <c r="AN46" i="3"/>
  <c r="AL46" i="3"/>
  <c r="AI46" i="3"/>
  <c r="AG46" i="3"/>
  <c r="AD46" i="3"/>
  <c r="AA46" i="3"/>
  <c r="Z46" i="3"/>
  <c r="O46" i="3"/>
  <c r="Q46" i="3" s="1"/>
  <c r="I46" i="3"/>
  <c r="J46" i="3" s="1"/>
  <c r="AR45" i="3"/>
  <c r="AS45" i="3" s="1"/>
  <c r="AL45" i="3"/>
  <c r="AI45" i="3"/>
  <c r="AG45" i="3"/>
  <c r="AJ45" i="3" s="1"/>
  <c r="AD45" i="3"/>
  <c r="AA45" i="3"/>
  <c r="Z45" i="3"/>
  <c r="O45" i="3"/>
  <c r="Q45" i="3" s="1"/>
  <c r="J45" i="3"/>
  <c r="E45" i="3"/>
  <c r="F45" i="3" s="1"/>
  <c r="BH44" i="3"/>
  <c r="AV44" i="3"/>
  <c r="AS44" i="3"/>
  <c r="AR44" i="3"/>
  <c r="AN44" i="3"/>
  <c r="AN45" i="3" s="1"/>
  <c r="AL44" i="3"/>
  <c r="AI44" i="3"/>
  <c r="AG44" i="3"/>
  <c r="AD44" i="3"/>
  <c r="AJ44" i="3" s="1"/>
  <c r="AA44" i="3"/>
  <c r="Z44" i="3"/>
  <c r="Q44" i="3"/>
  <c r="N44" i="3"/>
  <c r="J44" i="3"/>
  <c r="F44" i="3"/>
  <c r="E44" i="3"/>
  <c r="AL43" i="3"/>
  <c r="AF43" i="3"/>
  <c r="AF25" i="3" s="1"/>
  <c r="AC43" i="3"/>
  <c r="AD43" i="3" s="1"/>
  <c r="AA43" i="3"/>
  <c r="Z43" i="3"/>
  <c r="AO42" i="3"/>
  <c r="AO24" i="3" s="1"/>
  <c r="AF42" i="3"/>
  <c r="AF24" i="3" s="1"/>
  <c r="AC42" i="3"/>
  <c r="AD42" i="3" s="1"/>
  <c r="AA42" i="3"/>
  <c r="Z42" i="3"/>
  <c r="AN41" i="3"/>
  <c r="AN23" i="3" s="1"/>
  <c r="AF41" i="3"/>
  <c r="AC41" i="3"/>
  <c r="AD41" i="3" s="1"/>
  <c r="AA41" i="3"/>
  <c r="Z41" i="3"/>
  <c r="S41" i="3"/>
  <c r="O41" i="3"/>
  <c r="N41" i="3" s="1"/>
  <c r="I41" i="3"/>
  <c r="I23" i="3" s="1"/>
  <c r="AR40" i="3"/>
  <c r="AS40" i="3" s="1"/>
  <c r="AL40" i="3"/>
  <c r="AI40" i="3"/>
  <c r="AG40" i="3"/>
  <c r="AJ40" i="3" s="1"/>
  <c r="AD40" i="3"/>
  <c r="AA40" i="3"/>
  <c r="Z40" i="3"/>
  <c r="Q40" i="3"/>
  <c r="O40" i="3"/>
  <c r="AR39" i="3"/>
  <c r="AS39" i="3" s="1"/>
  <c r="AL39" i="3"/>
  <c r="AI39" i="3"/>
  <c r="AG39" i="3"/>
  <c r="AD39" i="3"/>
  <c r="AA39" i="3"/>
  <c r="Z39" i="3"/>
  <c r="O39" i="3"/>
  <c r="Q39" i="3" s="1"/>
  <c r="N39" i="3"/>
  <c r="AS38" i="3"/>
  <c r="AL38" i="3"/>
  <c r="AJ38" i="3"/>
  <c r="AI38" i="3"/>
  <c r="AG38" i="3"/>
  <c r="AD38" i="3"/>
  <c r="AA38" i="3"/>
  <c r="Z38" i="3"/>
  <c r="Q38" i="3"/>
  <c r="N38" i="3"/>
  <c r="P38" i="3" s="1"/>
  <c r="AL37" i="3"/>
  <c r="AI37" i="3"/>
  <c r="AG37" i="3"/>
  <c r="AD37" i="3"/>
  <c r="AA37" i="3"/>
  <c r="Z37" i="3"/>
  <c r="AR36" i="3"/>
  <c r="AS36" i="3" s="1"/>
  <c r="AL36" i="3"/>
  <c r="AJ36" i="3"/>
  <c r="AI36" i="3"/>
  <c r="AG36" i="3"/>
  <c r="AD36" i="3"/>
  <c r="AA36" i="3"/>
  <c r="Z36" i="3"/>
  <c r="O36" i="3"/>
  <c r="AS35" i="3"/>
  <c r="AL35" i="3"/>
  <c r="AI35" i="3"/>
  <c r="AG35" i="3"/>
  <c r="AJ35" i="3" s="1"/>
  <c r="AD35" i="3"/>
  <c r="AA35" i="3"/>
  <c r="Z35" i="3"/>
  <c r="Q35" i="3"/>
  <c r="N35" i="3"/>
  <c r="AL34" i="3"/>
  <c r="AJ34" i="3"/>
  <c r="AI34" i="3"/>
  <c r="AG34" i="3"/>
  <c r="AD34" i="3"/>
  <c r="AA34" i="3"/>
  <c r="Z34" i="3"/>
  <c r="AS33" i="3"/>
  <c r="AR33" i="3"/>
  <c r="AR34" i="3" s="1"/>
  <c r="AS34" i="3" s="1"/>
  <c r="AL33" i="3"/>
  <c r="AI33" i="3"/>
  <c r="AG33" i="3"/>
  <c r="AJ33" i="3" s="1"/>
  <c r="AD33" i="3"/>
  <c r="AA33" i="3"/>
  <c r="Z33" i="3"/>
  <c r="Q33" i="3"/>
  <c r="P33" i="3"/>
  <c r="O33" i="3"/>
  <c r="O34" i="3" s="1"/>
  <c r="Q34" i="3" s="1"/>
  <c r="N33" i="3"/>
  <c r="N34" i="3" s="1"/>
  <c r="P34" i="3" s="1"/>
  <c r="AS32" i="3"/>
  <c r="AL32" i="3"/>
  <c r="AI32" i="3"/>
  <c r="AG32" i="3"/>
  <c r="AD32" i="3"/>
  <c r="AA32" i="3"/>
  <c r="Z32" i="3"/>
  <c r="Q32" i="3"/>
  <c r="P32" i="3"/>
  <c r="N32" i="3"/>
  <c r="AL31" i="3"/>
  <c r="AI31" i="3"/>
  <c r="AG31" i="3"/>
  <c r="AD31" i="3"/>
  <c r="AA31" i="3"/>
  <c r="Z31" i="3"/>
  <c r="AR30" i="3"/>
  <c r="AL30" i="3"/>
  <c r="AI30" i="3"/>
  <c r="AG30" i="3"/>
  <c r="AD30" i="3"/>
  <c r="AA30" i="3"/>
  <c r="Z30" i="3"/>
  <c r="Q30" i="3"/>
  <c r="O30" i="3"/>
  <c r="O31" i="3" s="1"/>
  <c r="Q31" i="3" s="1"/>
  <c r="AS29" i="3"/>
  <c r="AL29" i="3"/>
  <c r="AI29" i="3"/>
  <c r="AG29" i="3"/>
  <c r="AJ29" i="3" s="1"/>
  <c r="AD29" i="3"/>
  <c r="AA29" i="3"/>
  <c r="Z29" i="3"/>
  <c r="Q29" i="3"/>
  <c r="N29" i="3"/>
  <c r="P29" i="3" s="1"/>
  <c r="AR28" i="3"/>
  <c r="AG28" i="3"/>
  <c r="AC28" i="3"/>
  <c r="AD28" i="3" s="1"/>
  <c r="AA28" i="3"/>
  <c r="AA25" i="3" s="1"/>
  <c r="Z28" i="3"/>
  <c r="N28" i="3"/>
  <c r="I28" i="3"/>
  <c r="J28" i="3" s="1"/>
  <c r="AR27" i="3"/>
  <c r="AS27" i="3" s="1"/>
  <c r="AL27" i="3"/>
  <c r="AJ27" i="3"/>
  <c r="AI27" i="3"/>
  <c r="AG27" i="3"/>
  <c r="AD27" i="3"/>
  <c r="AD24" i="3" s="1"/>
  <c r="AA27" i="3"/>
  <c r="Z27" i="3"/>
  <c r="O27" i="3"/>
  <c r="J27" i="3"/>
  <c r="E27" i="3"/>
  <c r="F27" i="3" s="1"/>
  <c r="BH26" i="3"/>
  <c r="AR26" i="3"/>
  <c r="AS26" i="3" s="1"/>
  <c r="AL26" i="3"/>
  <c r="AI26" i="3"/>
  <c r="AG26" i="3"/>
  <c r="AJ26" i="3" s="1"/>
  <c r="AD26" i="3"/>
  <c r="AA26" i="3"/>
  <c r="Z26" i="3"/>
  <c r="Q26" i="3"/>
  <c r="P26" i="3"/>
  <c r="N26" i="3"/>
  <c r="N27" i="3" s="1"/>
  <c r="J26" i="3"/>
  <c r="E26" i="3"/>
  <c r="F26" i="3" s="1"/>
  <c r="BM25" i="3"/>
  <c r="BL25" i="3"/>
  <c r="BL24" i="3" s="1"/>
  <c r="BK25" i="3"/>
  <c r="BK24" i="3" s="1"/>
  <c r="BJ25" i="3"/>
  <c r="BJ24" i="3" s="1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U15" i="3" s="1"/>
  <c r="AU11" i="3" s="1"/>
  <c r="AU10" i="3" s="1"/>
  <c r="AT25" i="3"/>
  <c r="AO25" i="3"/>
  <c r="AM25" i="3"/>
  <c r="X25" i="3"/>
  <c r="W25" i="3"/>
  <c r="U25" i="3"/>
  <c r="T25" i="3"/>
  <c r="BM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M24" i="3"/>
  <c r="AC24" i="3"/>
  <c r="AL24" i="3" s="1"/>
  <c r="X24" i="3"/>
  <c r="W24" i="3"/>
  <c r="U24" i="3"/>
  <c r="T24" i="3"/>
  <c r="BM23" i="3"/>
  <c r="BL23" i="3"/>
  <c r="BK23" i="3"/>
  <c r="BJ23" i="3"/>
  <c r="BG23" i="3"/>
  <c r="BF23" i="3"/>
  <c r="BE23" i="3"/>
  <c r="BD23" i="3"/>
  <c r="BC23" i="3"/>
  <c r="BB23" i="3"/>
  <c r="BA23" i="3"/>
  <c r="AZ23" i="3"/>
  <c r="AY23" i="3"/>
  <c r="AX23" i="3"/>
  <c r="AW23" i="3"/>
  <c r="AU23" i="3"/>
  <c r="AT23" i="3"/>
  <c r="AO23" i="3"/>
  <c r="AM23" i="3"/>
  <c r="AF23" i="3"/>
  <c r="X23" i="3"/>
  <c r="W23" i="3"/>
  <c r="U23" i="3"/>
  <c r="T23" i="3"/>
  <c r="AR22" i="3"/>
  <c r="AR19" i="3" s="1"/>
  <c r="AL22" i="3"/>
  <c r="AI22" i="3"/>
  <c r="AI19" i="3" s="1"/>
  <c r="AG22" i="3"/>
  <c r="AJ22" i="3" s="1"/>
  <c r="AJ19" i="3" s="1"/>
  <c r="AD22" i="3"/>
  <c r="AD19" i="3" s="1"/>
  <c r="N22" i="3"/>
  <c r="J22" i="3"/>
  <c r="E22" i="3"/>
  <c r="AS21" i="3"/>
  <c r="AS18" i="3" s="1"/>
  <c r="AL21" i="3"/>
  <c r="AI21" i="3"/>
  <c r="AI18" i="3" s="1"/>
  <c r="AG21" i="3"/>
  <c r="AD21" i="3"/>
  <c r="P21" i="3"/>
  <c r="P18" i="3" s="1"/>
  <c r="O21" i="3"/>
  <c r="J21" i="3"/>
  <c r="J18" i="3" s="1"/>
  <c r="E21" i="3"/>
  <c r="F21" i="3" s="1"/>
  <c r="F18" i="3" s="1"/>
  <c r="AS20" i="3"/>
  <c r="AL20" i="3"/>
  <c r="AJ20" i="3"/>
  <c r="AI20" i="3"/>
  <c r="AI17" i="3" s="1"/>
  <c r="AG20" i="3"/>
  <c r="AG17" i="3" s="1"/>
  <c r="AD20" i="3"/>
  <c r="Q20" i="3"/>
  <c r="P20" i="3"/>
  <c r="P17" i="3" s="1"/>
  <c r="N20" i="3"/>
  <c r="N21" i="3" s="1"/>
  <c r="J20" i="3"/>
  <c r="J17" i="3" s="1"/>
  <c r="F20" i="3"/>
  <c r="F17" i="3" s="1"/>
  <c r="E20" i="3"/>
  <c r="E17" i="3" s="1"/>
  <c r="BM19" i="3"/>
  <c r="BL19" i="3"/>
  <c r="BK19" i="3"/>
  <c r="BJ19" i="3"/>
  <c r="BJ15" i="3" s="1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O19" i="3"/>
  <c r="AN19" i="3"/>
  <c r="AM19" i="3"/>
  <c r="AF19" i="3"/>
  <c r="AC19" i="3"/>
  <c r="AL19" i="3" s="1"/>
  <c r="AA19" i="3"/>
  <c r="Z19" i="3"/>
  <c r="X19" i="3"/>
  <c r="W19" i="3"/>
  <c r="V19" i="3"/>
  <c r="U19" i="3"/>
  <c r="T19" i="3"/>
  <c r="J19" i="3"/>
  <c r="I19" i="3"/>
  <c r="BM18" i="3"/>
  <c r="BL18" i="3"/>
  <c r="BK18" i="3"/>
  <c r="BJ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R18" i="3"/>
  <c r="AO18" i="3"/>
  <c r="AN18" i="3"/>
  <c r="AM18" i="3"/>
  <c r="AL18" i="3"/>
  <c r="AF18" i="3"/>
  <c r="AD18" i="3"/>
  <c r="AC18" i="3"/>
  <c r="AA18" i="3"/>
  <c r="Z18" i="3"/>
  <c r="X18" i="3"/>
  <c r="W18" i="3"/>
  <c r="V18" i="3"/>
  <c r="U18" i="3"/>
  <c r="T18" i="3"/>
  <c r="N18" i="3"/>
  <c r="I18" i="3"/>
  <c r="BM17" i="3"/>
  <c r="BL17" i="3"/>
  <c r="BK17" i="3"/>
  <c r="BJ17" i="3"/>
  <c r="BH17" i="3"/>
  <c r="BG17" i="3"/>
  <c r="BF17" i="3"/>
  <c r="BE17" i="3"/>
  <c r="BD17" i="3"/>
  <c r="BC17" i="3"/>
  <c r="BB17" i="3"/>
  <c r="BA17" i="3"/>
  <c r="AZ17" i="3"/>
  <c r="AZ13" i="3" s="1"/>
  <c r="AZ9" i="3" s="1"/>
  <c r="AY17" i="3"/>
  <c r="AX17" i="3"/>
  <c r="AW17" i="3"/>
  <c r="AV17" i="3"/>
  <c r="AU17" i="3"/>
  <c r="AS17" i="3"/>
  <c r="AR17" i="3"/>
  <c r="AO17" i="3"/>
  <c r="AN17" i="3"/>
  <c r="AM17" i="3"/>
  <c r="AJ17" i="3"/>
  <c r="AF17" i="3"/>
  <c r="AD17" i="3"/>
  <c r="AC17" i="3"/>
  <c r="AL17" i="3" s="1"/>
  <c r="AB17" i="3"/>
  <c r="AA17" i="3"/>
  <c r="Z17" i="3"/>
  <c r="Y17" i="3"/>
  <c r="X17" i="3"/>
  <c r="W17" i="3"/>
  <c r="V17" i="3"/>
  <c r="U17" i="3"/>
  <c r="T17" i="3"/>
  <c r="S17" i="3"/>
  <c r="Q17" i="3"/>
  <c r="O17" i="3"/>
  <c r="N17" i="3"/>
  <c r="I17" i="3"/>
  <c r="BM16" i="3"/>
  <c r="BM12" i="3" s="1"/>
  <c r="BL16" i="3"/>
  <c r="BL12" i="3" s="1"/>
  <c r="BK16" i="3"/>
  <c r="BH16" i="3"/>
  <c r="BH12" i="3" s="1"/>
  <c r="BG16" i="3"/>
  <c r="BF16" i="3"/>
  <c r="BF12" i="3" s="1"/>
  <c r="BE16" i="3"/>
  <c r="BD16" i="3"/>
  <c r="BD12" i="3" s="1"/>
  <c r="BC16" i="3"/>
  <c r="BC12" i="3" s="1"/>
  <c r="BB16" i="3"/>
  <c r="AZ16" i="3"/>
  <c r="AZ12" i="3" s="1"/>
  <c r="AY16" i="3"/>
  <c r="AX16" i="3"/>
  <c r="AX12" i="3" s="1"/>
  <c r="AW16" i="3"/>
  <c r="AW12" i="3" s="1"/>
  <c r="AV16" i="3"/>
  <c r="AV12" i="3" s="1"/>
  <c r="AU16" i="3"/>
  <c r="AO16" i="3"/>
  <c r="AN16" i="3"/>
  <c r="AM16" i="3"/>
  <c r="AF16" i="3"/>
  <c r="AF12" i="3" s="1"/>
  <c r="AC16" i="3"/>
  <c r="AL16" i="3" s="1"/>
  <c r="T16" i="3"/>
  <c r="J16" i="3"/>
  <c r="J12" i="3" s="1"/>
  <c r="E16" i="3"/>
  <c r="BL15" i="3"/>
  <c r="BL11" i="3" s="1"/>
  <c r="BL10" i="3" s="1"/>
  <c r="BG15" i="3"/>
  <c r="BG11" i="3" s="1"/>
  <c r="BG10" i="3" s="1"/>
  <c r="BC15" i="3"/>
  <c r="BC14" i="3" s="1"/>
  <c r="BG14" i="3"/>
  <c r="AT14" i="3"/>
  <c r="AT10" i="3" s="1"/>
  <c r="BB13" i="3"/>
  <c r="BB9" i="3" s="1"/>
  <c r="BK12" i="3"/>
  <c r="BG12" i="3"/>
  <c r="BE12" i="3"/>
  <c r="BB12" i="3"/>
  <c r="AY12" i="3"/>
  <c r="AU12" i="3"/>
  <c r="AO12" i="3"/>
  <c r="AN12" i="3"/>
  <c r="AM12" i="3"/>
  <c r="T12" i="3"/>
  <c r="E12" i="3"/>
  <c r="AL2" i="3"/>
  <c r="AG334" i="2"/>
  <c r="AG333" i="2"/>
  <c r="N55" i="3" l="1"/>
  <c r="P55" i="3" s="1"/>
  <c r="P54" i="3"/>
  <c r="N61" i="3"/>
  <c r="P61" i="3" s="1"/>
  <c r="P60" i="3"/>
  <c r="N23" i="3"/>
  <c r="N42" i="3"/>
  <c r="P41" i="3"/>
  <c r="AR122" i="3"/>
  <c r="AR16" i="3" s="1"/>
  <c r="AR12" i="3" s="1"/>
  <c r="AS131" i="3"/>
  <c r="AS122" i="3" s="1"/>
  <c r="AS16" i="3" s="1"/>
  <c r="AS12" i="3" s="1"/>
  <c r="AA236" i="3"/>
  <c r="AA234" i="3" s="1"/>
  <c r="X234" i="3"/>
  <c r="BC11" i="3"/>
  <c r="BC10" i="3" s="1"/>
  <c r="BJ13" i="3"/>
  <c r="BJ9" i="3" s="1"/>
  <c r="BB15" i="3"/>
  <c r="AS22" i="3"/>
  <c r="AS19" i="3" s="1"/>
  <c r="E28" i="3"/>
  <c r="F28" i="3" s="1"/>
  <c r="AJ46" i="3"/>
  <c r="AR55" i="3"/>
  <c r="AS55" i="3" s="1"/>
  <c r="AR61" i="3"/>
  <c r="AS61" i="3" s="1"/>
  <c r="Q69" i="3"/>
  <c r="N76" i="3"/>
  <c r="P76" i="3" s="1"/>
  <c r="AJ77" i="3"/>
  <c r="AS84" i="3"/>
  <c r="O88" i="3"/>
  <c r="Q88" i="3" s="1"/>
  <c r="AJ98" i="3"/>
  <c r="N99" i="3"/>
  <c r="P104" i="3"/>
  <c r="AJ107" i="3"/>
  <c r="E119" i="3"/>
  <c r="AR119" i="3"/>
  <c r="AY120" i="3"/>
  <c r="X131" i="3"/>
  <c r="X122" i="3" s="1"/>
  <c r="X120" i="3" s="1"/>
  <c r="AK119" i="3"/>
  <c r="F140" i="3"/>
  <c r="F138" i="3" s="1"/>
  <c r="AS141" i="3"/>
  <c r="AS139" i="3" s="1"/>
  <c r="AG142" i="3"/>
  <c r="AO136" i="3"/>
  <c r="AO137" i="3" s="1"/>
  <c r="AO15" i="3" s="1"/>
  <c r="E149" i="3"/>
  <c r="E147" i="3" s="1"/>
  <c r="X161" i="3"/>
  <c r="O165" i="3"/>
  <c r="P178" i="3"/>
  <c r="N178" i="3" s="1"/>
  <c r="O178" i="3"/>
  <c r="Q179" i="3"/>
  <c r="O179" i="3" s="1"/>
  <c r="X224" i="3"/>
  <c r="AA226" i="3"/>
  <c r="AA224" i="3" s="1"/>
  <c r="O295" i="3"/>
  <c r="P295" i="3"/>
  <c r="N295" i="3" s="1"/>
  <c r="Q134" i="3"/>
  <c r="P134" i="3" s="1"/>
  <c r="P167" i="3"/>
  <c r="N167" i="3" s="1"/>
  <c r="Q168" i="3"/>
  <c r="O168" i="3" s="1"/>
  <c r="AC25" i="3"/>
  <c r="AL25" i="3" s="1"/>
  <c r="Q41" i="3"/>
  <c r="O42" i="3"/>
  <c r="Q42" i="3" s="1"/>
  <c r="P48" i="3"/>
  <c r="AJ52" i="3"/>
  <c r="AJ58" i="3"/>
  <c r="AJ64" i="3"/>
  <c r="E70" i="3"/>
  <c r="F70" i="3" s="1"/>
  <c r="O73" i="3"/>
  <c r="Q73" i="3" s="1"/>
  <c r="AR76" i="3"/>
  <c r="AS76" i="3" s="1"/>
  <c r="E85" i="3"/>
  <c r="F85" i="3" s="1"/>
  <c r="AR88" i="3"/>
  <c r="AS88" i="3" s="1"/>
  <c r="AJ93" i="3"/>
  <c r="AR99" i="3"/>
  <c r="P108" i="3"/>
  <c r="Q23" i="3"/>
  <c r="AN120" i="3"/>
  <c r="AL134" i="3"/>
  <c r="AJ138" i="3"/>
  <c r="AJ144" i="3"/>
  <c r="Q150" i="3"/>
  <c r="Z161" i="3"/>
  <c r="X163" i="3"/>
  <c r="AA163" i="3" s="1"/>
  <c r="BA15" i="3"/>
  <c r="N186" i="3"/>
  <c r="O227" i="3"/>
  <c r="P227" i="3"/>
  <c r="N227" i="3" s="1"/>
  <c r="O23" i="3"/>
  <c r="Z24" i="3"/>
  <c r="AN43" i="3"/>
  <c r="BS119" i="3"/>
  <c r="X119" i="3"/>
  <c r="J119" i="3"/>
  <c r="AR142" i="3"/>
  <c r="AS142" i="3" s="1"/>
  <c r="N262" i="3"/>
  <c r="BA136" i="3"/>
  <c r="BA137" i="3" s="1"/>
  <c r="O181" i="3"/>
  <c r="P181" i="3"/>
  <c r="N181" i="3" s="1"/>
  <c r="Z25" i="3"/>
  <c r="E46" i="3"/>
  <c r="F46" i="3" s="1"/>
  <c r="E49" i="3"/>
  <c r="F49" i="3" s="1"/>
  <c r="E52" i="3"/>
  <c r="F52" i="3" s="1"/>
  <c r="Q57" i="3"/>
  <c r="Q63" i="3"/>
  <c r="N70" i="3"/>
  <c r="P70" i="3" s="1"/>
  <c r="AJ71" i="3"/>
  <c r="AJ82" i="3"/>
  <c r="AY95" i="3"/>
  <c r="AI109" i="3"/>
  <c r="I118" i="3"/>
  <c r="E118" i="3" s="1"/>
  <c r="AF119" i="3"/>
  <c r="AJ124" i="3"/>
  <c r="AD131" i="3"/>
  <c r="AD122" i="3" s="1"/>
  <c r="AD16" i="3" s="1"/>
  <c r="AD12" i="3" s="1"/>
  <c r="P139" i="3"/>
  <c r="AG146" i="3"/>
  <c r="X151" i="3"/>
  <c r="AA151" i="3" s="1"/>
  <c r="X160" i="3"/>
  <c r="AA160" i="3" s="1"/>
  <c r="AM162" i="3"/>
  <c r="P171" i="3"/>
  <c r="N171" i="3" s="1"/>
  <c r="O171" i="3"/>
  <c r="AJ173" i="3"/>
  <c r="AJ174" i="3" s="1"/>
  <c r="E18" i="3"/>
  <c r="Z23" i="3"/>
  <c r="AJ37" i="3"/>
  <c r="AA23" i="3"/>
  <c r="E55" i="3"/>
  <c r="F55" i="3" s="1"/>
  <c r="E58" i="3"/>
  <c r="F58" i="3" s="1"/>
  <c r="E61" i="3"/>
  <c r="F61" i="3" s="1"/>
  <c r="E64" i="3"/>
  <c r="F64" i="3" s="1"/>
  <c r="AJ76" i="3"/>
  <c r="O130" i="3"/>
  <c r="AB121" i="3"/>
  <c r="Q176" i="3"/>
  <c r="O202" i="3"/>
  <c r="P202" i="3"/>
  <c r="N202" i="3" s="1"/>
  <c r="AD25" i="3"/>
  <c r="AV41" i="3"/>
  <c r="AV23" i="3" s="1"/>
  <c r="O119" i="3"/>
  <c r="Y120" i="3"/>
  <c r="Q119" i="3"/>
  <c r="O133" i="3"/>
  <c r="O134" i="3" s="1"/>
  <c r="N134" i="3" s="1"/>
  <c r="J121" i="3"/>
  <c r="AY135" i="3"/>
  <c r="AY13" i="3" s="1"/>
  <c r="AY9" i="3" s="1"/>
  <c r="BG135" i="3"/>
  <c r="BG13" i="3" s="1"/>
  <c r="BG9" i="3" s="1"/>
  <c r="AY136" i="3"/>
  <c r="AY137" i="3" s="1"/>
  <c r="AY15" i="3" s="1"/>
  <c r="X152" i="3"/>
  <c r="AA152" i="3" s="1"/>
  <c r="BA16" i="3"/>
  <c r="BA12" i="3" s="1"/>
  <c r="AC12" i="3"/>
  <c r="AL12" i="3" s="1"/>
  <c r="AJ30" i="3"/>
  <c r="AJ32" i="3"/>
  <c r="AJ39" i="3"/>
  <c r="AL42" i="3"/>
  <c r="AJ48" i="3"/>
  <c r="AJ51" i="3"/>
  <c r="AR52" i="3"/>
  <c r="AS52" i="3" s="1"/>
  <c r="AJ53" i="3"/>
  <c r="AR58" i="3"/>
  <c r="AS58" i="3" s="1"/>
  <c r="AJ59" i="3"/>
  <c r="AR64" i="3"/>
  <c r="AS64" i="3" s="1"/>
  <c r="AJ65" i="3"/>
  <c r="E76" i="3"/>
  <c r="F76" i="3" s="1"/>
  <c r="E88" i="3"/>
  <c r="F88" i="3" s="1"/>
  <c r="AJ95" i="3"/>
  <c r="N96" i="3"/>
  <c r="AR105" i="3"/>
  <c r="AJ108" i="3"/>
  <c r="E117" i="3"/>
  <c r="AC118" i="3"/>
  <c r="AC121" i="3"/>
  <c r="AA121" i="3"/>
  <c r="AA130" i="3"/>
  <c r="AC135" i="3"/>
  <c r="U135" i="3"/>
  <c r="X159" i="3"/>
  <c r="AA159" i="3" s="1"/>
  <c r="O167" i="3"/>
  <c r="AI146" i="3"/>
  <c r="X178" i="3"/>
  <c r="AA178" i="3" s="1"/>
  <c r="AA176" i="3" s="1"/>
  <c r="X181" i="3"/>
  <c r="AA181" i="3" s="1"/>
  <c r="AR182" i="3"/>
  <c r="AS182" i="3" s="1"/>
  <c r="O189" i="3"/>
  <c r="P196" i="3"/>
  <c r="N196" i="3" s="1"/>
  <c r="Z198" i="3"/>
  <c r="AM199" i="3"/>
  <c r="O201" i="3"/>
  <c r="AI202" i="3"/>
  <c r="Z209" i="3"/>
  <c r="W210" i="3"/>
  <c r="Z210" i="3" s="1"/>
  <c r="X212" i="3"/>
  <c r="F226" i="3"/>
  <c r="Z227" i="3"/>
  <c r="AS223" i="3"/>
  <c r="AS234" i="3"/>
  <c r="E249" i="3"/>
  <c r="AR249" i="3"/>
  <c r="AS249" i="3" s="1"/>
  <c r="AJ245" i="3"/>
  <c r="AG255" i="3"/>
  <c r="P260" i="3"/>
  <c r="N260" i="3" s="1"/>
  <c r="O262" i="3"/>
  <c r="AJ262" i="3"/>
  <c r="AG266" i="3"/>
  <c r="X269" i="3"/>
  <c r="AA269" i="3" s="1"/>
  <c r="AL288" i="3"/>
  <c r="O291" i="3"/>
  <c r="AB354" i="3"/>
  <c r="Z361" i="3"/>
  <c r="AN384" i="3"/>
  <c r="AR399" i="3"/>
  <c r="AS399" i="3" s="1"/>
  <c r="O464" i="3"/>
  <c r="AA473" i="3"/>
  <c r="AG183" i="3"/>
  <c r="AJ183" i="3" s="1"/>
  <c r="O186" i="3"/>
  <c r="Q187" i="3"/>
  <c r="E192" i="3"/>
  <c r="F192" i="3" s="1"/>
  <c r="P201" i="3"/>
  <c r="N201" i="3" s="1"/>
  <c r="AB203" i="3"/>
  <c r="AS204" i="3"/>
  <c r="Z212" i="3"/>
  <c r="AS212" i="3"/>
  <c r="E224" i="3"/>
  <c r="AR261" i="3"/>
  <c r="AS261" i="3" s="1"/>
  <c r="AC286" i="3"/>
  <c r="AL286" i="3" s="1"/>
  <c r="O297" i="3"/>
  <c r="AS308" i="3"/>
  <c r="AX135" i="3"/>
  <c r="AX13" i="3" s="1"/>
  <c r="AX9" i="3" s="1"/>
  <c r="T136" i="3"/>
  <c r="T137" i="3" s="1"/>
  <c r="T15" i="3" s="1"/>
  <c r="BL464" i="3"/>
  <c r="BL9" i="3" s="1"/>
  <c r="AJ464" i="3"/>
  <c r="AD466" i="3"/>
  <c r="BK136" i="3"/>
  <c r="BK137" i="3" s="1"/>
  <c r="BK15" i="3" s="1"/>
  <c r="N183" i="3"/>
  <c r="Q199" i="3"/>
  <c r="AN202" i="3"/>
  <c r="Z204" i="3"/>
  <c r="Z234" i="3"/>
  <c r="P246" i="3"/>
  <c r="AS245" i="3"/>
  <c r="P249" i="3"/>
  <c r="N249" i="3" s="1"/>
  <c r="X252" i="3"/>
  <c r="AA252" i="3" s="1"/>
  <c r="Q261" i="3"/>
  <c r="Q275" i="3"/>
  <c r="AR278" i="3"/>
  <c r="AS278" i="3" s="1"/>
  <c r="Q292" i="3"/>
  <c r="P297" i="3"/>
  <c r="N297" i="3" s="1"/>
  <c r="AK285" i="3"/>
  <c r="O304" i="3"/>
  <c r="O308" i="3"/>
  <c r="Q334" i="3"/>
  <c r="AG357" i="3"/>
  <c r="AG355" i="3" s="1"/>
  <c r="Z364" i="3"/>
  <c r="Z381" i="3"/>
  <c r="AN396" i="3"/>
  <c r="AF403" i="3"/>
  <c r="AJ477" i="3"/>
  <c r="Q478" i="3"/>
  <c r="AI464" i="3"/>
  <c r="AU464" i="3"/>
  <c r="BC464" i="3"/>
  <c r="AB175" i="3"/>
  <c r="H135" i="3"/>
  <c r="O183" i="3"/>
  <c r="W199" i="3"/>
  <c r="Z199" i="3" s="1"/>
  <c r="AR202" i="3"/>
  <c r="AS202" i="3" s="1"/>
  <c r="Q213" i="3"/>
  <c r="AG204" i="3"/>
  <c r="BM136" i="3"/>
  <c r="BM137" i="3" s="1"/>
  <c r="BM15" i="3" s="1"/>
  <c r="BM14" i="3" s="1"/>
  <c r="N246" i="3"/>
  <c r="AS262" i="3"/>
  <c r="E289" i="3"/>
  <c r="Z285" i="3"/>
  <c r="O331" i="3"/>
  <c r="Z466" i="3"/>
  <c r="AN147" i="3"/>
  <c r="E176" i="3"/>
  <c r="X179" i="3"/>
  <c r="AA179" i="3" s="1"/>
  <c r="AS175" i="3"/>
  <c r="AG182" i="3"/>
  <c r="P183" i="3"/>
  <c r="P190" i="3"/>
  <c r="N190" i="3" s="1"/>
  <c r="O192" i="3"/>
  <c r="P198" i="3"/>
  <c r="N198" i="3" s="1"/>
  <c r="X208" i="3"/>
  <c r="AA208" i="3" s="1"/>
  <c r="P218" i="3"/>
  <c r="N218" i="3" s="1"/>
  <c r="AG222" i="3"/>
  <c r="Y223" i="3"/>
  <c r="AJ223" i="3"/>
  <c r="O226" i="3"/>
  <c r="AG224" i="3"/>
  <c r="AG227" i="3"/>
  <c r="AS229" i="3"/>
  <c r="AS224" i="3" s="1"/>
  <c r="N234" i="3"/>
  <c r="W245" i="3"/>
  <c r="Q255" i="3"/>
  <c r="O255" i="3" s="1"/>
  <c r="X261" i="3"/>
  <c r="AA261" i="3" s="1"/>
  <c r="W266" i="3"/>
  <c r="O269" i="3"/>
  <c r="X272" i="3"/>
  <c r="AA272" i="3" s="1"/>
  <c r="AG262" i="3"/>
  <c r="X292" i="3"/>
  <c r="AA292" i="3" s="1"/>
  <c r="Z308" i="3"/>
  <c r="E311" i="3"/>
  <c r="E312" i="3" s="1"/>
  <c r="Z338" i="3"/>
  <c r="Q355" i="3"/>
  <c r="AR355" i="3"/>
  <c r="P366" i="3"/>
  <c r="N366" i="3" s="1"/>
  <c r="P375" i="3"/>
  <c r="N375" i="3" s="1"/>
  <c r="AJ380" i="3"/>
  <c r="AG384" i="3"/>
  <c r="X390" i="3"/>
  <c r="AA390" i="3" s="1"/>
  <c r="O486" i="3"/>
  <c r="O484" i="3" s="1"/>
  <c r="O465" i="3" s="1"/>
  <c r="P192" i="3"/>
  <c r="N192" i="3" s="1"/>
  <c r="AM196" i="3"/>
  <c r="P212" i="3"/>
  <c r="N212" i="3" s="1"/>
  <c r="P226" i="3"/>
  <c r="N226" i="3" s="1"/>
  <c r="Z228" i="3"/>
  <c r="Z223" i="3" s="1"/>
  <c r="Z224" i="3"/>
  <c r="Q230" i="3"/>
  <c r="AJ234" i="3"/>
  <c r="Z250" i="3"/>
  <c r="Z245" i="3" s="1"/>
  <c r="O285" i="3"/>
  <c r="P320" i="3"/>
  <c r="N320" i="3" s="1"/>
  <c r="O360" i="3"/>
  <c r="AA476" i="3"/>
  <c r="AA479" i="3"/>
  <c r="AR480" i="3"/>
  <c r="AS480" i="3" s="1"/>
  <c r="E184" i="3"/>
  <c r="N223" i="3"/>
  <c r="AK308" i="3"/>
  <c r="Q321" i="3"/>
  <c r="X367" i="3"/>
  <c r="AA367" i="3" s="1"/>
  <c r="Z376" i="3"/>
  <c r="BT402" i="3"/>
  <c r="N464" i="3"/>
  <c r="N466" i="3"/>
  <c r="W182" i="3"/>
  <c r="F186" i="3"/>
  <c r="F184" i="3" s="1"/>
  <c r="I135" i="3"/>
  <c r="I13" i="3" s="1"/>
  <c r="I9" i="3" s="1"/>
  <c r="W223" i="3"/>
  <c r="AI244" i="3"/>
  <c r="O245" i="3"/>
  <c r="AK262" i="3"/>
  <c r="F288" i="3"/>
  <c r="AD288" i="3"/>
  <c r="AD289" i="3" s="1"/>
  <c r="AJ289" i="3" s="1"/>
  <c r="AC289" i="3"/>
  <c r="F310" i="3"/>
  <c r="F308" i="3" s="1"/>
  <c r="Q311" i="3"/>
  <c r="P314" i="3"/>
  <c r="N314" i="3" s="1"/>
  <c r="X330" i="3"/>
  <c r="AA330" i="3" s="1"/>
  <c r="AI334" i="3"/>
  <c r="AJ334" i="3" s="1"/>
  <c r="AJ332" i="3" s="1"/>
  <c r="Z344" i="3"/>
  <c r="Z358" i="3"/>
  <c r="AK354" i="3"/>
  <c r="P369" i="3"/>
  <c r="N369" i="3" s="1"/>
  <c r="P395" i="3"/>
  <c r="N395" i="3" s="1"/>
  <c r="AN399" i="3"/>
  <c r="N474" i="3"/>
  <c r="O474" i="3" s="1"/>
  <c r="N478" i="3"/>
  <c r="O478" i="3" s="1"/>
  <c r="AI377" i="3"/>
  <c r="AC332" i="3"/>
  <c r="AL332" i="3" s="1"/>
  <c r="AD335" i="3"/>
  <c r="AD332" i="3"/>
  <c r="AL334" i="3"/>
  <c r="AI331" i="3"/>
  <c r="P352" i="3"/>
  <c r="N352" i="3" s="1"/>
  <c r="O337" i="3"/>
  <c r="P346" i="3"/>
  <c r="N346" i="3" s="1"/>
  <c r="Q135" i="3"/>
  <c r="BE135" i="3"/>
  <c r="AS331" i="3"/>
  <c r="U15" i="3"/>
  <c r="U14" i="3" s="1"/>
  <c r="AU135" i="3"/>
  <c r="BC135" i="3"/>
  <c r="BC13" i="3" s="1"/>
  <c r="BC9" i="3" s="1"/>
  <c r="AF135" i="3"/>
  <c r="AF13" i="3" s="1"/>
  <c r="AF9" i="3" s="1"/>
  <c r="AZ136" i="3"/>
  <c r="AZ137" i="3" s="1"/>
  <c r="AZ15" i="3" s="1"/>
  <c r="BH136" i="3"/>
  <c r="BH137" i="3" s="1"/>
  <c r="BH15" i="3" s="1"/>
  <c r="BH11" i="3" s="1"/>
  <c r="BH10" i="3" s="1"/>
  <c r="P331" i="3"/>
  <c r="AN332" i="3"/>
  <c r="T11" i="3"/>
  <c r="T10" i="3" s="1"/>
  <c r="T14" i="3"/>
  <c r="BK13" i="3"/>
  <c r="BK9" i="3" s="1"/>
  <c r="AM135" i="3"/>
  <c r="AM13" i="3" s="1"/>
  <c r="AM9" i="3" s="1"/>
  <c r="Z332" i="3"/>
  <c r="Z331" i="3"/>
  <c r="P337" i="3"/>
  <c r="N337" i="3" s="1"/>
  <c r="Q353" i="3"/>
  <c r="O353" i="3" s="1"/>
  <c r="BL14" i="3"/>
  <c r="V135" i="3"/>
  <c r="AU14" i="3"/>
  <c r="Q13" i="3"/>
  <c r="Q9" i="3" s="1"/>
  <c r="AX136" i="3"/>
  <c r="AX137" i="3" s="1"/>
  <c r="BF136" i="3"/>
  <c r="BF137" i="3" s="1"/>
  <c r="BF15" i="3" s="1"/>
  <c r="Z341" i="3"/>
  <c r="BF135" i="3"/>
  <c r="BF13" i="3" s="1"/>
  <c r="BF9" i="3" s="1"/>
  <c r="N331" i="3"/>
  <c r="O344" i="3"/>
  <c r="X350" i="3"/>
  <c r="AA350" i="3" s="1"/>
  <c r="BA14" i="3"/>
  <c r="Q21" i="3"/>
  <c r="Q18" i="3" s="1"/>
  <c r="O22" i="3"/>
  <c r="AS28" i="3"/>
  <c r="N97" i="3"/>
  <c r="P97" i="3" s="1"/>
  <c r="P96" i="3"/>
  <c r="P117" i="3"/>
  <c r="N118" i="3"/>
  <c r="P118" i="3" s="1"/>
  <c r="AV466" i="3"/>
  <c r="AV11" i="3" s="1"/>
  <c r="AV10" i="3" s="1"/>
  <c r="AV465" i="3"/>
  <c r="AJ69" i="3"/>
  <c r="AJ75" i="3"/>
  <c r="J82" i="3"/>
  <c r="E82" i="3"/>
  <c r="F82" i="3" s="1"/>
  <c r="BH14" i="3"/>
  <c r="BA13" i="3"/>
  <c r="BA9" i="3" s="1"/>
  <c r="AG19" i="3"/>
  <c r="P27" i="3"/>
  <c r="AA24" i="3"/>
  <c r="AS30" i="3"/>
  <c r="AR31" i="3"/>
  <c r="AS31" i="3" s="1"/>
  <c r="AS46" i="3"/>
  <c r="AJ83" i="3"/>
  <c r="O85" i="3"/>
  <c r="Q85" i="3" s="1"/>
  <c r="Q84" i="3"/>
  <c r="J97" i="3"/>
  <c r="E97" i="3"/>
  <c r="F97" i="3" s="1"/>
  <c r="AJ100" i="3"/>
  <c r="AJ104" i="3"/>
  <c r="N106" i="3"/>
  <c r="P106" i="3" s="1"/>
  <c r="P105" i="3"/>
  <c r="AJ106" i="3"/>
  <c r="F121" i="3"/>
  <c r="F120" i="3" s="1"/>
  <c r="AR82" i="3"/>
  <c r="AS82" i="3" s="1"/>
  <c r="AS81" i="3"/>
  <c r="P22" i="3"/>
  <c r="P19" i="3" s="1"/>
  <c r="N19" i="3"/>
  <c r="AS108" i="3"/>
  <c r="AR109" i="3"/>
  <c r="AS109" i="3" s="1"/>
  <c r="W142" i="3"/>
  <c r="W139" i="3"/>
  <c r="Z141" i="3"/>
  <c r="Z139" i="3" s="1"/>
  <c r="X141" i="3"/>
  <c r="BJ14" i="3"/>
  <c r="X16" i="3"/>
  <c r="X12" i="3" s="1"/>
  <c r="AX15" i="3"/>
  <c r="AJ21" i="3"/>
  <c r="AJ18" i="3" s="1"/>
  <c r="AG18" i="3"/>
  <c r="P28" i="3"/>
  <c r="Q36" i="3"/>
  <c r="O37" i="3"/>
  <c r="Q37" i="3" s="1"/>
  <c r="AG41" i="3"/>
  <c r="AG23" i="3" s="1"/>
  <c r="P63" i="3"/>
  <c r="P66" i="3"/>
  <c r="P72" i="3"/>
  <c r="AJ85" i="3"/>
  <c r="AG43" i="3"/>
  <c r="N100" i="3"/>
  <c r="P100" i="3" s="1"/>
  <c r="P99" i="3"/>
  <c r="AR106" i="3"/>
  <c r="AS106" i="3" s="1"/>
  <c r="AS105" i="3"/>
  <c r="BD466" i="3"/>
  <c r="BD11" i="3" s="1"/>
  <c r="BD10" i="3" s="1"/>
  <c r="BD465" i="3"/>
  <c r="BS17" i="3"/>
  <c r="BT17" i="3" s="1"/>
  <c r="N45" i="3"/>
  <c r="P44" i="3"/>
  <c r="AI41" i="3"/>
  <c r="N85" i="3"/>
  <c r="P85" i="3" s="1"/>
  <c r="P84" i="3"/>
  <c r="AR100" i="3"/>
  <c r="AS100" i="3" s="1"/>
  <c r="AS99" i="3"/>
  <c r="O24" i="3"/>
  <c r="Q27" i="3"/>
  <c r="O28" i="3"/>
  <c r="AI134" i="3"/>
  <c r="AI121" i="3" s="1"/>
  <c r="AG134" i="3"/>
  <c r="AJ134" i="3" s="1"/>
  <c r="AF121" i="3"/>
  <c r="N206" i="3"/>
  <c r="BM466" i="3"/>
  <c r="BM465" i="3"/>
  <c r="O18" i="3"/>
  <c r="N36" i="3"/>
  <c r="P35" i="3"/>
  <c r="P57" i="3"/>
  <c r="AN42" i="3"/>
  <c r="AN24" i="3" s="1"/>
  <c r="AJ54" i="3"/>
  <c r="AI42" i="3"/>
  <c r="E100" i="3"/>
  <c r="F100" i="3" s="1"/>
  <c r="J100" i="3"/>
  <c r="AI115" i="3"/>
  <c r="AL115" i="3"/>
  <c r="AG115" i="3"/>
  <c r="AJ115" i="3" s="1"/>
  <c r="E121" i="3"/>
  <c r="E120" i="3" s="1"/>
  <c r="AB120" i="3"/>
  <c r="P159" i="3"/>
  <c r="N159" i="3" s="1"/>
  <c r="O159" i="3"/>
  <c r="BE13" i="3"/>
  <c r="BE9" i="3" s="1"/>
  <c r="N40" i="3"/>
  <c r="P40" i="3" s="1"/>
  <c r="P39" i="3"/>
  <c r="P42" i="3"/>
  <c r="N43" i="3"/>
  <c r="P43" i="3" s="1"/>
  <c r="AG42" i="3"/>
  <c r="AG24" i="3" s="1"/>
  <c r="AJ78" i="3"/>
  <c r="N93" i="3"/>
  <c r="AR94" i="3"/>
  <c r="AS94" i="3" s="1"/>
  <c r="AS93" i="3"/>
  <c r="N103" i="3"/>
  <c r="P103" i="3" s="1"/>
  <c r="P102" i="3"/>
  <c r="AD118" i="3"/>
  <c r="AL118" i="3"/>
  <c r="J120" i="3"/>
  <c r="J41" i="3"/>
  <c r="J23" i="3" s="1"/>
  <c r="I42" i="3"/>
  <c r="E41" i="3"/>
  <c r="AR97" i="3"/>
  <c r="AS97" i="3" s="1"/>
  <c r="AS96" i="3"/>
  <c r="BB14" i="3"/>
  <c r="BB11" i="3"/>
  <c r="BB10" i="3" s="1"/>
  <c r="F22" i="3"/>
  <c r="F19" i="3" s="1"/>
  <c r="E19" i="3"/>
  <c r="AD23" i="3"/>
  <c r="AJ28" i="3"/>
  <c r="AJ31" i="3"/>
  <c r="AI43" i="3"/>
  <c r="AS47" i="3"/>
  <c r="AR41" i="3"/>
  <c r="AS41" i="3" s="1"/>
  <c r="AJ60" i="3"/>
  <c r="N81" i="3"/>
  <c r="AJ87" i="3"/>
  <c r="E94" i="3"/>
  <c r="F94" i="3" s="1"/>
  <c r="J94" i="3"/>
  <c r="AJ97" i="3"/>
  <c r="AR103" i="3"/>
  <c r="AS103" i="3" s="1"/>
  <c r="AS102" i="3"/>
  <c r="P113" i="3"/>
  <c r="N114" i="3"/>
  <c r="N24" i="3" s="1"/>
  <c r="AI118" i="3"/>
  <c r="AJ121" i="3"/>
  <c r="AC23" i="3"/>
  <c r="AL23" i="3" s="1"/>
  <c r="AI28" i="3"/>
  <c r="N30" i="3"/>
  <c r="N78" i="3"/>
  <c r="AN118" i="3"/>
  <c r="AN25" i="3" s="1"/>
  <c r="I122" i="3"/>
  <c r="Z150" i="3"/>
  <c r="X150" i="3"/>
  <c r="AK183" i="3"/>
  <c r="AD249" i="3"/>
  <c r="AD246" i="3"/>
  <c r="O43" i="3"/>
  <c r="Q43" i="3" s="1"/>
  <c r="P71" i="3"/>
  <c r="J79" i="3"/>
  <c r="N87" i="3"/>
  <c r="AS90" i="3"/>
  <c r="Q117" i="3"/>
  <c r="AJ123" i="3"/>
  <c r="AG119" i="3"/>
  <c r="F124" i="3"/>
  <c r="T135" i="3"/>
  <c r="AR150" i="3"/>
  <c r="AS150" i="3" s="1"/>
  <c r="AR147" i="3"/>
  <c r="AS149" i="3"/>
  <c r="AS147" i="3" s="1"/>
  <c r="W156" i="3"/>
  <c r="Z156" i="3" s="1"/>
  <c r="Z155" i="3"/>
  <c r="X155" i="3"/>
  <c r="F246" i="3"/>
  <c r="F249" i="3"/>
  <c r="Z284" i="3"/>
  <c r="X284" i="3"/>
  <c r="AA284" i="3" s="1"/>
  <c r="AL28" i="3"/>
  <c r="AR37" i="3"/>
  <c r="AS37" i="3" s="1"/>
  <c r="AL41" i="3"/>
  <c r="AR42" i="3"/>
  <c r="E91" i="3"/>
  <c r="F91" i="3" s="1"/>
  <c r="Q93" i="3"/>
  <c r="Q99" i="3"/>
  <c r="Q105" i="3"/>
  <c r="O115" i="3"/>
  <c r="Q115" i="3" s="1"/>
  <c r="Q114" i="3"/>
  <c r="AL121" i="3"/>
  <c r="AC120" i="3"/>
  <c r="AL120" i="3" s="1"/>
  <c r="AR121" i="3"/>
  <c r="AG122" i="3"/>
  <c r="AG16" i="3" s="1"/>
  <c r="AG12" i="3" s="1"/>
  <c r="T123" i="3"/>
  <c r="AL135" i="3"/>
  <c r="O184" i="3"/>
  <c r="O237" i="3"/>
  <c r="Q235" i="3"/>
  <c r="P237" i="3"/>
  <c r="Q238" i="3"/>
  <c r="AR235" i="3"/>
  <c r="AS237" i="3"/>
  <c r="AS235" i="3" s="1"/>
  <c r="BB120" i="3"/>
  <c r="BK120" i="3"/>
  <c r="N125" i="3"/>
  <c r="Q125" i="3"/>
  <c r="Q121" i="3" s="1"/>
  <c r="P121" i="3"/>
  <c r="N130" i="3"/>
  <c r="O131" i="3"/>
  <c r="AJ132" i="3"/>
  <c r="AD119" i="3"/>
  <c r="W138" i="3"/>
  <c r="Z140" i="3"/>
  <c r="Z138" i="3" s="1"/>
  <c r="X140" i="3"/>
  <c r="O142" i="3"/>
  <c r="P146" i="3"/>
  <c r="N148" i="3"/>
  <c r="N146" i="3" s="1"/>
  <c r="X153" i="3"/>
  <c r="AA153" i="3" s="1"/>
  <c r="N90" i="3"/>
  <c r="O112" i="3"/>
  <c r="Q112" i="3" s="1"/>
  <c r="Q111" i="3"/>
  <c r="Q131" i="3"/>
  <c r="P130" i="3"/>
  <c r="AC136" i="3"/>
  <c r="AL139" i="3"/>
  <c r="W147" i="3"/>
  <c r="Z149" i="3"/>
  <c r="AB163" i="3"/>
  <c r="AB146" i="3" s="1"/>
  <c r="Y146" i="3"/>
  <c r="Y135" i="3" s="1"/>
  <c r="AI168" i="3"/>
  <c r="AI147" i="3"/>
  <c r="AJ167" i="3"/>
  <c r="Z177" i="3"/>
  <c r="X177" i="3"/>
  <c r="W175" i="3"/>
  <c r="J184" i="3"/>
  <c r="J187" i="3"/>
  <c r="P50" i="3"/>
  <c r="P56" i="3"/>
  <c r="P62" i="3"/>
  <c r="P68" i="3"/>
  <c r="P74" i="3"/>
  <c r="AS78" i="3"/>
  <c r="AS107" i="3"/>
  <c r="AJ117" i="3"/>
  <c r="AG118" i="3"/>
  <c r="AS121" i="3"/>
  <c r="AS120" i="3" s="1"/>
  <c r="Z131" i="3"/>
  <c r="Z122" i="3" s="1"/>
  <c r="U131" i="3"/>
  <c r="AV135" i="3"/>
  <c r="AV13" i="3" s="1"/>
  <c r="AV9" i="3" s="1"/>
  <c r="BD135" i="3"/>
  <c r="BD13" i="3" s="1"/>
  <c r="BD9" i="3" s="1"/>
  <c r="AT157" i="3"/>
  <c r="Q174" i="3"/>
  <c r="O173" i="3"/>
  <c r="P173" i="3"/>
  <c r="N173" i="3" s="1"/>
  <c r="Q147" i="3"/>
  <c r="Z258" i="3"/>
  <c r="X258" i="3"/>
  <c r="AA258" i="3" s="1"/>
  <c r="Q81" i="3"/>
  <c r="Q96" i="3"/>
  <c r="Q102" i="3"/>
  <c r="P110" i="3"/>
  <c r="AI117" i="3"/>
  <c r="AI119" i="3"/>
  <c r="BT119" i="3" s="1"/>
  <c r="P145" i="3"/>
  <c r="N145" i="3" s="1"/>
  <c r="O145" i="3"/>
  <c r="Z146" i="3"/>
  <c r="AJ176" i="3"/>
  <c r="AJ182" i="3"/>
  <c r="O141" i="3"/>
  <c r="O139" i="3" s="1"/>
  <c r="Q139" i="3"/>
  <c r="X146" i="3"/>
  <c r="Z152" i="3"/>
  <c r="P155" i="3"/>
  <c r="N155" i="3" s="1"/>
  <c r="N147" i="3" s="1"/>
  <c r="Q156" i="3"/>
  <c r="O155" i="3"/>
  <c r="AW135" i="3"/>
  <c r="AW13" i="3" s="1"/>
  <c r="AW9" i="3" s="1"/>
  <c r="F178" i="3"/>
  <c r="X176" i="3"/>
  <c r="W183" i="3"/>
  <c r="Z188" i="3"/>
  <c r="O203" i="3"/>
  <c r="AJ218" i="3"/>
  <c r="AJ219" i="3" s="1"/>
  <c r="AI219" i="3"/>
  <c r="X237" i="3"/>
  <c r="W238" i="3"/>
  <c r="W235" i="3"/>
  <c r="Z237" i="3"/>
  <c r="Z235" i="3" s="1"/>
  <c r="AA303" i="3"/>
  <c r="X286" i="3"/>
  <c r="AR179" i="3"/>
  <c r="AS179" i="3" s="1"/>
  <c r="AM179" i="3"/>
  <c r="Z180" i="3"/>
  <c r="X180" i="3"/>
  <c r="AA180" i="3" s="1"/>
  <c r="N184" i="3"/>
  <c r="N205" i="3"/>
  <c r="N203" i="3" s="1"/>
  <c r="P203" i="3"/>
  <c r="AM207" i="3"/>
  <c r="AG207" i="3"/>
  <c r="P245" i="3"/>
  <c r="N250" i="3"/>
  <c r="AJ172" i="3"/>
  <c r="AJ146" i="3" s="1"/>
  <c r="X174" i="3"/>
  <c r="AA174" i="3" s="1"/>
  <c r="J178" i="3"/>
  <c r="AG179" i="3"/>
  <c r="X187" i="3"/>
  <c r="AA187" i="3" s="1"/>
  <c r="Y183" i="3"/>
  <c r="AB188" i="3"/>
  <c r="AB183" i="3" s="1"/>
  <c r="P193" i="3"/>
  <c r="N193" i="3" s="1"/>
  <c r="O193" i="3"/>
  <c r="P209" i="3"/>
  <c r="N209" i="3" s="1"/>
  <c r="O209" i="3"/>
  <c r="J224" i="3"/>
  <c r="J227" i="3"/>
  <c r="Q233" i="3"/>
  <c r="P232" i="3"/>
  <c r="N232" i="3" s="1"/>
  <c r="O232" i="3"/>
  <c r="O224" i="3" s="1"/>
  <c r="AD147" i="3"/>
  <c r="AA148" i="3"/>
  <c r="AA146" i="3" s="1"/>
  <c r="X158" i="3"/>
  <c r="AA158" i="3" s="1"/>
  <c r="AR165" i="3"/>
  <c r="AS165" i="3" s="1"/>
  <c r="AE135" i="3"/>
  <c r="AE9" i="3" s="1"/>
  <c r="AG175" i="3"/>
  <c r="N176" i="3"/>
  <c r="Q182" i="3"/>
  <c r="Z183" i="3"/>
  <c r="W190" i="3"/>
  <c r="Z190" i="3" s="1"/>
  <c r="W184" i="3"/>
  <c r="AS184" i="3"/>
  <c r="AR183" i="3"/>
  <c r="AS191" i="3"/>
  <c r="AS183" i="3" s="1"/>
  <c r="X194" i="3"/>
  <c r="AA194" i="3" s="1"/>
  <c r="Z196" i="3"/>
  <c r="AD227" i="3"/>
  <c r="AD224" i="3"/>
  <c r="P255" i="3"/>
  <c r="N255" i="3" s="1"/>
  <c r="BM135" i="3"/>
  <c r="BM13" i="3" s="1"/>
  <c r="BM9" i="3" s="1"/>
  <c r="AR145" i="3"/>
  <c r="AS145" i="3" s="1"/>
  <c r="AM145" i="3"/>
  <c r="Z158" i="3"/>
  <c r="P168" i="3"/>
  <c r="N168" i="3" s="1"/>
  <c r="N177" i="3"/>
  <c r="N175" i="3" s="1"/>
  <c r="AJ175" i="3"/>
  <c r="O176" i="3"/>
  <c r="P179" i="3"/>
  <c r="N179" i="3" s="1"/>
  <c r="X190" i="3"/>
  <c r="AA190" i="3" s="1"/>
  <c r="AA189" i="3"/>
  <c r="Z202" i="3"/>
  <c r="X202" i="3"/>
  <c r="AA202" i="3" s="1"/>
  <c r="AG203" i="3"/>
  <c r="AJ203" i="3" s="1"/>
  <c r="N133" i="3"/>
  <c r="AW136" i="3"/>
  <c r="AW137" i="3" s="1"/>
  <c r="AW15" i="3" s="1"/>
  <c r="BE136" i="3"/>
  <c r="BE137" i="3" s="1"/>
  <c r="BE15" i="3" s="1"/>
  <c r="F139" i="3"/>
  <c r="F142" i="3"/>
  <c r="AT146" i="3"/>
  <c r="AT135" i="3" s="1"/>
  <c r="AT13" i="3" s="1"/>
  <c r="AT9" i="3" s="1"/>
  <c r="AD135" i="3"/>
  <c r="AG147" i="3"/>
  <c r="Q153" i="3"/>
  <c r="O152" i="3"/>
  <c r="P176" i="3"/>
  <c r="AG193" i="3"/>
  <c r="AG184" i="3"/>
  <c r="AJ184" i="3" s="1"/>
  <c r="Z216" i="3"/>
  <c r="X216" i="3"/>
  <c r="AA216" i="3" s="1"/>
  <c r="Z219" i="3"/>
  <c r="X219" i="3"/>
  <c r="AA219" i="3" s="1"/>
  <c r="P230" i="3"/>
  <c r="N230" i="3" s="1"/>
  <c r="O230" i="3"/>
  <c r="J135" i="3"/>
  <c r="J13" i="3" s="1"/>
  <c r="J9" i="3" s="1"/>
  <c r="O146" i="3"/>
  <c r="X167" i="3"/>
  <c r="AA167" i="3" s="1"/>
  <c r="AA168" i="3"/>
  <c r="AI171" i="3"/>
  <c r="AR176" i="3"/>
  <c r="AI183" i="3"/>
  <c r="AL184" i="3"/>
  <c r="AI184" i="3"/>
  <c r="Q204" i="3"/>
  <c r="O206" i="3"/>
  <c r="Q207" i="3"/>
  <c r="Z203" i="3"/>
  <c r="Z230" i="3"/>
  <c r="X230" i="3"/>
  <c r="AA230" i="3" s="1"/>
  <c r="Q272" i="3"/>
  <c r="O271" i="3"/>
  <c r="AR184" i="3"/>
  <c r="AR193" i="3"/>
  <c r="AS193" i="3" s="1"/>
  <c r="Y203" i="3"/>
  <c r="AI204" i="3"/>
  <c r="AK203" i="3"/>
  <c r="W204" i="3"/>
  <c r="W207" i="3"/>
  <c r="X206" i="3"/>
  <c r="P210" i="3"/>
  <c r="N210" i="3" s="1"/>
  <c r="AR219" i="3"/>
  <c r="AS219" i="3" s="1"/>
  <c r="AN219" i="3"/>
  <c r="AG233" i="3"/>
  <c r="AR233" i="3"/>
  <c r="AS233" i="3" s="1"/>
  <c r="AM233" i="3"/>
  <c r="J249" i="3"/>
  <c r="J246" i="3"/>
  <c r="AG246" i="3"/>
  <c r="AS263" i="3"/>
  <c r="P275" i="3"/>
  <c r="N275" i="3" s="1"/>
  <c r="O275" i="3"/>
  <c r="X354" i="3"/>
  <c r="X203" i="3"/>
  <c r="AK223" i="3"/>
  <c r="AB236" i="3"/>
  <c r="AB234" i="3" s="1"/>
  <c r="Y234" i="3"/>
  <c r="AD238" i="3"/>
  <c r="AD235" i="3"/>
  <c r="AR238" i="3"/>
  <c r="AS238" i="3" s="1"/>
  <c r="AM238" i="3"/>
  <c r="Z241" i="3"/>
  <c r="X241" i="3"/>
  <c r="AA241" i="3" s="1"/>
  <c r="AJ248" i="3"/>
  <c r="AI246" i="3"/>
  <c r="AI249" i="3"/>
  <c r="Y245" i="3"/>
  <c r="Z289" i="3"/>
  <c r="X171" i="3"/>
  <c r="AA171" i="3" s="1"/>
  <c r="X185" i="3"/>
  <c r="X192" i="3"/>
  <c r="X184" i="3" s="1"/>
  <c r="AD210" i="3"/>
  <c r="AD204" i="3"/>
  <c r="AJ204" i="3" s="1"/>
  <c r="Q224" i="3"/>
  <c r="AG238" i="3"/>
  <c r="AJ240" i="3"/>
  <c r="AI241" i="3"/>
  <c r="Q246" i="3"/>
  <c r="N245" i="3"/>
  <c r="AG245" i="3"/>
  <c r="AB262" i="3"/>
  <c r="AG275" i="3"/>
  <c r="AR275" i="3"/>
  <c r="AS275" i="3" s="1"/>
  <c r="AA379" i="3"/>
  <c r="AA377" i="3" s="1"/>
  <c r="X377" i="3"/>
  <c r="AJ378" i="3"/>
  <c r="AJ381" i="3"/>
  <c r="W146" i="3"/>
  <c r="P158" i="3"/>
  <c r="N158" i="3" s="1"/>
  <c r="X165" i="3"/>
  <c r="AA165" i="3" s="1"/>
  <c r="F177" i="3"/>
  <c r="F175" i="3" s="1"/>
  <c r="Z192" i="3"/>
  <c r="Z184" i="3" s="1"/>
  <c r="X199" i="3"/>
  <c r="AA199" i="3" s="1"/>
  <c r="AR211" i="3"/>
  <c r="E207" i="3"/>
  <c r="X210" i="3"/>
  <c r="AA210" i="3" s="1"/>
  <c r="AI213" i="3"/>
  <c r="Q222" i="3"/>
  <c r="O221" i="3"/>
  <c r="X225" i="3"/>
  <c r="P229" i="3"/>
  <c r="N229" i="3" s="1"/>
  <c r="N224" i="3" s="1"/>
  <c r="AI235" i="3"/>
  <c r="J238" i="3"/>
  <c r="AR244" i="3"/>
  <c r="AS244" i="3" s="1"/>
  <c r="AG244" i="3"/>
  <c r="AM246" i="3"/>
  <c r="O258" i="3"/>
  <c r="AB259" i="3"/>
  <c r="AB245" i="3" s="1"/>
  <c r="F265" i="3"/>
  <c r="E263" i="3"/>
  <c r="P277" i="3"/>
  <c r="N277" i="3" s="1"/>
  <c r="Q278" i="3"/>
  <c r="AA205" i="3"/>
  <c r="AA203" i="3" s="1"/>
  <c r="I204" i="3"/>
  <c r="I136" i="3" s="1"/>
  <c r="I137" i="3" s="1"/>
  <c r="I207" i="3"/>
  <c r="J206" i="3"/>
  <c r="P213" i="3"/>
  <c r="N213" i="3" s="1"/>
  <c r="O213" i="3"/>
  <c r="Q216" i="3"/>
  <c r="P215" i="3"/>
  <c r="N215" i="3" s="1"/>
  <c r="O215" i="3"/>
  <c r="O219" i="3"/>
  <c r="AB223" i="3"/>
  <c r="AR246" i="3"/>
  <c r="O254" i="3"/>
  <c r="O246" i="3" s="1"/>
  <c r="P262" i="3"/>
  <c r="Y262" i="3"/>
  <c r="AI266" i="3"/>
  <c r="AJ265" i="3"/>
  <c r="AR281" i="3"/>
  <c r="AS281" i="3" s="1"/>
  <c r="AM281" i="3"/>
  <c r="AG281" i="3"/>
  <c r="AR286" i="3"/>
  <c r="AS297" i="3"/>
  <c r="AS286" i="3" s="1"/>
  <c r="O321" i="3"/>
  <c r="P321" i="3"/>
  <c r="N321" i="3" s="1"/>
  <c r="X355" i="3"/>
  <c r="AA363" i="3"/>
  <c r="O234" i="3"/>
  <c r="AG241" i="3"/>
  <c r="AM241" i="3"/>
  <c r="Q244" i="3"/>
  <c r="O243" i="3"/>
  <c r="X245" i="3"/>
  <c r="AA247" i="3"/>
  <c r="AA245" i="3" s="1"/>
  <c r="W246" i="3"/>
  <c r="W249" i="3"/>
  <c r="Z248" i="3"/>
  <c r="Z246" i="3" s="1"/>
  <c r="X248" i="3"/>
  <c r="P252" i="3"/>
  <c r="N252" i="3" s="1"/>
  <c r="O252" i="3"/>
  <c r="AM252" i="3"/>
  <c r="P261" i="3"/>
  <c r="N261" i="3" s="1"/>
  <c r="O261" i="3"/>
  <c r="AM261" i="3"/>
  <c r="O263" i="3"/>
  <c r="Z266" i="3"/>
  <c r="X266" i="3"/>
  <c r="AA266" i="3" s="1"/>
  <c r="AG272" i="3"/>
  <c r="AR272" i="3"/>
  <c r="AS272" i="3" s="1"/>
  <c r="AM275" i="3"/>
  <c r="X278" i="3"/>
  <c r="AA278" i="3" s="1"/>
  <c r="Z278" i="3"/>
  <c r="O292" i="3"/>
  <c r="P292" i="3"/>
  <c r="N292" i="3" s="1"/>
  <c r="X309" i="3"/>
  <c r="AA311" i="3"/>
  <c r="AA309" i="3" s="1"/>
  <c r="N290" i="3"/>
  <c r="N285" i="3" s="1"/>
  <c r="P285" i="3"/>
  <c r="N308" i="3"/>
  <c r="X308" i="3"/>
  <c r="AA313" i="3"/>
  <c r="AA308" i="3" s="1"/>
  <c r="N354" i="3"/>
  <c r="J466" i="3"/>
  <c r="J465" i="3"/>
  <c r="AR216" i="3"/>
  <c r="AS216" i="3" s="1"/>
  <c r="O218" i="3"/>
  <c r="W233" i="3"/>
  <c r="E246" i="3"/>
  <c r="P266" i="3"/>
  <c r="N266" i="3" s="1"/>
  <c r="O266" i="3"/>
  <c r="Z281" i="3"/>
  <c r="X281" i="3"/>
  <c r="AA281" i="3" s="1"/>
  <c r="N289" i="3"/>
  <c r="P294" i="3"/>
  <c r="N294" i="3" s="1"/>
  <c r="O294" i="3"/>
  <c r="Z298" i="3"/>
  <c r="X298" i="3"/>
  <c r="AA298" i="3" s="1"/>
  <c r="P303" i="3"/>
  <c r="N303" i="3" s="1"/>
  <c r="O303" i="3"/>
  <c r="X331" i="3"/>
  <c r="AA331" i="3"/>
  <c r="E332" i="3"/>
  <c r="E335" i="3"/>
  <c r="F334" i="3"/>
  <c r="AS355" i="3"/>
  <c r="P384" i="3"/>
  <c r="N384" i="3" s="1"/>
  <c r="O384" i="3"/>
  <c r="AA402" i="3"/>
  <c r="AA400" i="3" s="1"/>
  <c r="X400" i="3"/>
  <c r="AI222" i="3"/>
  <c r="AM263" i="3"/>
  <c r="X285" i="3"/>
  <c r="P288" i="3"/>
  <c r="Q286" i="3"/>
  <c r="Q289" i="3"/>
  <c r="P289" i="3" s="1"/>
  <c r="O300" i="3"/>
  <c r="Q301" i="3"/>
  <c r="P300" i="3"/>
  <c r="N300" i="3" s="1"/>
  <c r="E309" i="3"/>
  <c r="F311" i="3"/>
  <c r="AJ309" i="3"/>
  <c r="P317" i="3"/>
  <c r="N317" i="3" s="1"/>
  <c r="O317" i="3"/>
  <c r="Q318" i="3"/>
  <c r="Z321" i="3"/>
  <c r="X321" i="3"/>
  <c r="AA321" i="3" s="1"/>
  <c r="O323" i="3"/>
  <c r="AA340" i="3"/>
  <c r="AA332" i="3" s="1"/>
  <c r="X332" i="3"/>
  <c r="P354" i="3"/>
  <c r="Z393" i="3"/>
  <c r="P234" i="3"/>
  <c r="AI234" i="3"/>
  <c r="Q241" i="3"/>
  <c r="P240" i="3"/>
  <c r="N240" i="3" s="1"/>
  <c r="AG258" i="3"/>
  <c r="X265" i="3"/>
  <c r="AR269" i="3"/>
  <c r="AS269" i="3" s="1"/>
  <c r="AG269" i="3"/>
  <c r="Z270" i="3"/>
  <c r="Z262" i="3" s="1"/>
  <c r="X270" i="3"/>
  <c r="X275" i="3"/>
  <c r="AA275" i="3" s="1"/>
  <c r="Q284" i="3"/>
  <c r="P283" i="3"/>
  <c r="N283" i="3" s="1"/>
  <c r="N263" i="3" s="1"/>
  <c r="AR263" i="3"/>
  <c r="AS285" i="3"/>
  <c r="AA286" i="3"/>
  <c r="Z295" i="3"/>
  <c r="X295" i="3"/>
  <c r="AA295" i="3" s="1"/>
  <c r="P323" i="3"/>
  <c r="N323" i="3" s="1"/>
  <c r="P347" i="3"/>
  <c r="N347" i="3" s="1"/>
  <c r="P377" i="3"/>
  <c r="N382" i="3"/>
  <c r="N377" i="3" s="1"/>
  <c r="AN393" i="3"/>
  <c r="AG393" i="3"/>
  <c r="AR393" i="3"/>
  <c r="AS393" i="3" s="1"/>
  <c r="AA285" i="3"/>
  <c r="AB308" i="3"/>
  <c r="AB135" i="3" s="1"/>
  <c r="P324" i="3"/>
  <c r="N324" i="3" s="1"/>
  <c r="O324" i="3"/>
  <c r="AR332" i="3"/>
  <c r="AS337" i="3"/>
  <c r="AS332" i="3" s="1"/>
  <c r="AB331" i="3"/>
  <c r="AK331" i="3"/>
  <c r="Z347" i="3"/>
  <c r="X347" i="3"/>
  <c r="AA347" i="3" s="1"/>
  <c r="AA355" i="3"/>
  <c r="Q361" i="3"/>
  <c r="F381" i="3"/>
  <c r="F378" i="3"/>
  <c r="N476" i="3"/>
  <c r="O476" i="3" s="1"/>
  <c r="Q476" i="3"/>
  <c r="AR476" i="3"/>
  <c r="AS476" i="3" s="1"/>
  <c r="Z307" i="3"/>
  <c r="X307" i="3"/>
  <c r="AA307" i="3" s="1"/>
  <c r="I312" i="3"/>
  <c r="J311" i="3"/>
  <c r="Z355" i="3"/>
  <c r="J381" i="3"/>
  <c r="J378" i="3"/>
  <c r="AN309" i="3"/>
  <c r="P330" i="3"/>
  <c r="N330" i="3" s="1"/>
  <c r="O330" i="3"/>
  <c r="Z378" i="3"/>
  <c r="F287" i="3"/>
  <c r="F285" i="3" s="1"/>
  <c r="E285" i="3"/>
  <c r="E135" i="3" s="1"/>
  <c r="AJ288" i="3"/>
  <c r="AJ286" i="3" s="1"/>
  <c r="AD286" i="3"/>
  <c r="AJ308" i="3"/>
  <c r="AR309" i="3"/>
  <c r="AJ331" i="3"/>
  <c r="P340" i="3"/>
  <c r="N340" i="3" s="1"/>
  <c r="O340" i="3"/>
  <c r="Q341" i="3"/>
  <c r="Q332" i="3"/>
  <c r="Q358" i="3"/>
  <c r="P357" i="3"/>
  <c r="O357" i="3"/>
  <c r="Q281" i="3"/>
  <c r="Q307" i="3"/>
  <c r="Q327" i="3"/>
  <c r="AL358" i="3"/>
  <c r="AF357" i="3"/>
  <c r="AN387" i="3"/>
  <c r="AG387" i="3"/>
  <c r="AN378" i="3"/>
  <c r="AA465" i="3"/>
  <c r="AC465" i="3"/>
  <c r="AL465" i="3" s="1"/>
  <c r="AC466" i="3"/>
  <c r="AL466" i="3" s="1"/>
  <c r="P372" i="3"/>
  <c r="N372" i="3" s="1"/>
  <c r="O372" i="3"/>
  <c r="Q381" i="3"/>
  <c r="P380" i="3"/>
  <c r="AS398" i="3"/>
  <c r="AS378" i="3" s="1"/>
  <c r="AR378" i="3"/>
  <c r="X401" i="3"/>
  <c r="AA403" i="3"/>
  <c r="AA401" i="3" s="1"/>
  <c r="Z464" i="3"/>
  <c r="O298" i="3"/>
  <c r="O306" i="3"/>
  <c r="P308" i="3"/>
  <c r="O311" i="3"/>
  <c r="O315" i="3"/>
  <c r="O326" i="3"/>
  <c r="X327" i="3"/>
  <c r="AA327" i="3" s="1"/>
  <c r="O334" i="3"/>
  <c r="O338" i="3"/>
  <c r="P353" i="3"/>
  <c r="N353" i="3" s="1"/>
  <c r="AA354" i="3"/>
  <c r="F357" i="3"/>
  <c r="E355" i="3"/>
  <c r="O367" i="3"/>
  <c r="Z370" i="3"/>
  <c r="Q378" i="3"/>
  <c r="AJ377" i="3"/>
  <c r="AB377" i="3"/>
  <c r="Q399" i="3"/>
  <c r="P398" i="3"/>
  <c r="N398" i="3" s="1"/>
  <c r="I465" i="3"/>
  <c r="O466" i="3"/>
  <c r="F465" i="3"/>
  <c r="F466" i="3"/>
  <c r="AD465" i="3"/>
  <c r="Q309" i="3"/>
  <c r="P349" i="3"/>
  <c r="N349" i="3" s="1"/>
  <c r="Q350" i="3"/>
  <c r="Q373" i="3"/>
  <c r="P386" i="3"/>
  <c r="N386" i="3" s="1"/>
  <c r="O386" i="3"/>
  <c r="O378" i="3" s="1"/>
  <c r="Q387" i="3"/>
  <c r="AL467" i="3"/>
  <c r="AC464" i="3"/>
  <c r="AL464" i="3" s="1"/>
  <c r="AS465" i="3"/>
  <c r="AS466" i="3"/>
  <c r="BA465" i="3"/>
  <c r="BA466" i="3"/>
  <c r="BA11" i="3" s="1"/>
  <c r="BA10" i="3" s="1"/>
  <c r="BJ465" i="3"/>
  <c r="BJ466" i="3"/>
  <c r="BJ11" i="3" s="1"/>
  <c r="BJ10" i="3" s="1"/>
  <c r="U483" i="3"/>
  <c r="U464" i="3" s="1"/>
  <c r="AA485" i="3"/>
  <c r="AA483" i="3" s="1"/>
  <c r="AA464" i="3" s="1"/>
  <c r="AA486" i="3"/>
  <c r="AA484" i="3" s="1"/>
  <c r="AA466" i="3" s="1"/>
  <c r="U484" i="3"/>
  <c r="P343" i="3"/>
  <c r="N343" i="3" s="1"/>
  <c r="O343" i="3"/>
  <c r="Z353" i="3"/>
  <c r="X353" i="3"/>
  <c r="AA353" i="3" s="1"/>
  <c r="P376" i="3"/>
  <c r="N376" i="3" s="1"/>
  <c r="P392" i="3"/>
  <c r="N392" i="3" s="1"/>
  <c r="Q393" i="3"/>
  <c r="U465" i="3"/>
  <c r="U466" i="3"/>
  <c r="U11" i="3" s="1"/>
  <c r="U10" i="3" s="1"/>
  <c r="AG465" i="3"/>
  <c r="AG466" i="3"/>
  <c r="Q403" i="3"/>
  <c r="P466" i="3"/>
  <c r="AJ486" i="3"/>
  <c r="AJ484" i="3" s="1"/>
  <c r="Q364" i="3"/>
  <c r="AM403" i="3"/>
  <c r="AR482" i="3"/>
  <c r="AS482" i="3" s="1"/>
  <c r="E381" i="3"/>
  <c r="O396" i="3"/>
  <c r="N480" i="3"/>
  <c r="O480" i="3" s="1"/>
  <c r="Q370" i="3"/>
  <c r="AD490" i="2"/>
  <c r="AE489" i="2"/>
  <c r="AE491" i="2" s="1"/>
  <c r="AS486" i="2"/>
  <c r="AS484" i="2" s="1"/>
  <c r="AR486" i="2"/>
  <c r="AL486" i="2"/>
  <c r="AJ486" i="2"/>
  <c r="AI486" i="2"/>
  <c r="AI484" i="2" s="1"/>
  <c r="AI465" i="2" s="1"/>
  <c r="AG486" i="2"/>
  <c r="AD486" i="2"/>
  <c r="Z486" i="2"/>
  <c r="X486" i="2"/>
  <c r="U486" i="2"/>
  <c r="AA486" i="2" s="1"/>
  <c r="AA484" i="2" s="1"/>
  <c r="Q486" i="2"/>
  <c r="Q484" i="2" s="1"/>
  <c r="Q466" i="2" s="1"/>
  <c r="N486" i="2"/>
  <c r="I486" i="2"/>
  <c r="J486" i="2" s="1"/>
  <c r="J484" i="2" s="1"/>
  <c r="F486" i="2"/>
  <c r="F484" i="2" s="1"/>
  <c r="E486" i="2"/>
  <c r="BH485" i="2"/>
  <c r="BH483" i="2" s="1"/>
  <c r="AS485" i="2"/>
  <c r="AL485" i="2"/>
  <c r="AI485" i="2"/>
  <c r="AG485" i="2"/>
  <c r="AJ485" i="2" s="1"/>
  <c r="AJ483" i="2" s="1"/>
  <c r="AJ464" i="2" s="1"/>
  <c r="AD485" i="2"/>
  <c r="Z485" i="2"/>
  <c r="Z483" i="2" s="1"/>
  <c r="Z464" i="2" s="1"/>
  <c r="X485" i="2"/>
  <c r="U485" i="2"/>
  <c r="U483" i="2" s="1"/>
  <c r="U464" i="2" s="1"/>
  <c r="Q485" i="2"/>
  <c r="N485" i="2"/>
  <c r="O485" i="2" s="1"/>
  <c r="J485" i="2"/>
  <c r="F485" i="2"/>
  <c r="BM484" i="2"/>
  <c r="BL484" i="2"/>
  <c r="BK484" i="2"/>
  <c r="BJ484" i="2"/>
  <c r="BH484" i="2"/>
  <c r="BG484" i="2"/>
  <c r="BF484" i="2"/>
  <c r="BE484" i="2"/>
  <c r="BD484" i="2"/>
  <c r="BC484" i="2"/>
  <c r="BB484" i="2"/>
  <c r="BA484" i="2"/>
  <c r="AZ484" i="2"/>
  <c r="AY484" i="2"/>
  <c r="AX484" i="2"/>
  <c r="AW484" i="2"/>
  <c r="AV484" i="2"/>
  <c r="AU484" i="2"/>
  <c r="AT484" i="2"/>
  <c r="AR484" i="2"/>
  <c r="AO484" i="2"/>
  <c r="AN484" i="2"/>
  <c r="AM484" i="2"/>
  <c r="AK484" i="2"/>
  <c r="AJ484" i="2"/>
  <c r="AH484" i="2"/>
  <c r="AG484" i="2"/>
  <c r="AF484" i="2"/>
  <c r="AD484" i="2"/>
  <c r="AC484" i="2"/>
  <c r="AL484" i="2" s="1"/>
  <c r="Z484" i="2"/>
  <c r="X484" i="2"/>
  <c r="W484" i="2"/>
  <c r="T484" i="2"/>
  <c r="P484" i="2"/>
  <c r="N484" i="2"/>
  <c r="I484" i="2"/>
  <c r="E484" i="2"/>
  <c r="BM483" i="2"/>
  <c r="BL483" i="2"/>
  <c r="BK483" i="2"/>
  <c r="BJ483" i="2"/>
  <c r="BG483" i="2"/>
  <c r="BF483" i="2"/>
  <c r="BE483" i="2"/>
  <c r="BD483" i="2"/>
  <c r="BC483" i="2"/>
  <c r="BB483" i="2"/>
  <c r="BA483" i="2"/>
  <c r="AZ483" i="2"/>
  <c r="AY483" i="2"/>
  <c r="AX483" i="2"/>
  <c r="AW483" i="2"/>
  <c r="AV483" i="2"/>
  <c r="AU483" i="2"/>
  <c r="AT483" i="2"/>
  <c r="AS483" i="2"/>
  <c r="AR483" i="2"/>
  <c r="AO483" i="2"/>
  <c r="AN483" i="2"/>
  <c r="AM483" i="2"/>
  <c r="AK483" i="2"/>
  <c r="AI483" i="2"/>
  <c r="AH483" i="2"/>
  <c r="AG483" i="2"/>
  <c r="AF483" i="2"/>
  <c r="AD483" i="2"/>
  <c r="AC483" i="2"/>
  <c r="AL483" i="2" s="1"/>
  <c r="X483" i="2"/>
  <c r="W483" i="2"/>
  <c r="T483" i="2"/>
  <c r="Q483" i="2"/>
  <c r="P483" i="2"/>
  <c r="N483" i="2"/>
  <c r="J483" i="2"/>
  <c r="I483" i="2"/>
  <c r="F483" i="2"/>
  <c r="E483" i="2"/>
  <c r="AL482" i="2"/>
  <c r="AJ482" i="2"/>
  <c r="AI482" i="2"/>
  <c r="AG482" i="2"/>
  <c r="Z482" i="2"/>
  <c r="X482" i="2"/>
  <c r="U482" i="2"/>
  <c r="AA482" i="2" s="1"/>
  <c r="Q482" i="2"/>
  <c r="P482" i="2"/>
  <c r="N482" i="2" s="1"/>
  <c r="O482" i="2" s="1"/>
  <c r="AR481" i="2"/>
  <c r="AS481" i="2" s="1"/>
  <c r="AL481" i="2"/>
  <c r="AI481" i="2"/>
  <c r="AG481" i="2"/>
  <c r="AJ481" i="2" s="1"/>
  <c r="AA481" i="2"/>
  <c r="Z481" i="2"/>
  <c r="X481" i="2"/>
  <c r="U481" i="2"/>
  <c r="Q481" i="2"/>
  <c r="N481" i="2"/>
  <c r="O481" i="2" s="1"/>
  <c r="AL480" i="2"/>
  <c r="AI480" i="2"/>
  <c r="AG480" i="2"/>
  <c r="AJ480" i="2" s="1"/>
  <c r="Z480" i="2"/>
  <c r="AR480" i="2" s="1"/>
  <c r="AS480" i="2" s="1"/>
  <c r="X480" i="2"/>
  <c r="U480" i="2"/>
  <c r="AA480" i="2" s="1"/>
  <c r="Q480" i="2"/>
  <c r="P480" i="2"/>
  <c r="N480" i="2"/>
  <c r="O480" i="2" s="1"/>
  <c r="AL479" i="2"/>
  <c r="AJ479" i="2"/>
  <c r="AI479" i="2"/>
  <c r="AG479" i="2"/>
  <c r="Z479" i="2"/>
  <c r="AR479" i="2" s="1"/>
  <c r="AS479" i="2" s="1"/>
  <c r="X479" i="2"/>
  <c r="U479" i="2"/>
  <c r="AA479" i="2" s="1"/>
  <c r="Q479" i="2"/>
  <c r="O479" i="2"/>
  <c r="N479" i="2"/>
  <c r="AL478" i="2"/>
  <c r="AI478" i="2"/>
  <c r="AG478" i="2"/>
  <c r="AJ478" i="2" s="1"/>
  <c r="AA478" i="2"/>
  <c r="Z478" i="2"/>
  <c r="AR478" i="2" s="1"/>
  <c r="AS478" i="2" s="1"/>
  <c r="X478" i="2"/>
  <c r="U478" i="2"/>
  <c r="Q478" i="2"/>
  <c r="P478" i="2"/>
  <c r="O478" i="2"/>
  <c r="N478" i="2"/>
  <c r="AS477" i="2"/>
  <c r="AL477" i="2"/>
  <c r="AI477" i="2"/>
  <c r="BH477" i="2" s="1"/>
  <c r="AG477" i="2"/>
  <c r="AD477" i="2"/>
  <c r="AJ477" i="2" s="1"/>
  <c r="AA477" i="2"/>
  <c r="Z477" i="2"/>
  <c r="U477" i="2"/>
  <c r="Q477" i="2"/>
  <c r="N477" i="2"/>
  <c r="O477" i="2" s="1"/>
  <c r="AL476" i="2"/>
  <c r="AJ476" i="2"/>
  <c r="AI476" i="2"/>
  <c r="AG476" i="2"/>
  <c r="Z476" i="2"/>
  <c r="AR476" i="2" s="1"/>
  <c r="AS476" i="2" s="1"/>
  <c r="X476" i="2"/>
  <c r="U476" i="2"/>
  <c r="AA476" i="2" s="1"/>
  <c r="P476" i="2"/>
  <c r="N476" i="2" s="1"/>
  <c r="O476" i="2" s="1"/>
  <c r="AS475" i="2"/>
  <c r="AL475" i="2"/>
  <c r="AJ475" i="2"/>
  <c r="AI475" i="2"/>
  <c r="BH475" i="2" s="1"/>
  <c r="AG475" i="2"/>
  <c r="AD475" i="2"/>
  <c r="Z475" i="2"/>
  <c r="X475" i="2"/>
  <c r="U475" i="2"/>
  <c r="AA475" i="2" s="1"/>
  <c r="Q475" i="2"/>
  <c r="N475" i="2"/>
  <c r="O475" i="2" s="1"/>
  <c r="AS474" i="2"/>
  <c r="AL474" i="2"/>
  <c r="AI474" i="2"/>
  <c r="AG474" i="2"/>
  <c r="AJ474" i="2" s="1"/>
  <c r="AD474" i="2"/>
  <c r="AA474" i="2"/>
  <c r="Z474" i="2"/>
  <c r="X474" i="2"/>
  <c r="U474" i="2"/>
  <c r="P474" i="2"/>
  <c r="AR473" i="2"/>
  <c r="AS473" i="2" s="1"/>
  <c r="AL473" i="2"/>
  <c r="AJ473" i="2"/>
  <c r="AI473" i="2"/>
  <c r="AA473" i="2"/>
  <c r="Z473" i="2"/>
  <c r="X473" i="2"/>
  <c r="U473" i="2"/>
  <c r="Q473" i="2"/>
  <c r="O473" i="2"/>
  <c r="N473" i="2"/>
  <c r="BM468" i="2"/>
  <c r="BL468" i="2"/>
  <c r="BK468" i="2"/>
  <c r="BK466" i="2" s="1"/>
  <c r="BJ468" i="2"/>
  <c r="BJ465" i="2" s="1"/>
  <c r="BH468" i="2"/>
  <c r="BH466" i="2" s="1"/>
  <c r="BG468" i="2"/>
  <c r="BG465" i="2" s="1"/>
  <c r="BF468" i="2"/>
  <c r="BE468" i="2"/>
  <c r="BD468" i="2"/>
  <c r="BC468" i="2"/>
  <c r="BB468" i="2"/>
  <c r="BB466" i="2" s="1"/>
  <c r="BA468" i="2"/>
  <c r="BA465" i="2" s="1"/>
  <c r="AZ468" i="2"/>
  <c r="AZ466" i="2" s="1"/>
  <c r="AY468" i="2"/>
  <c r="AY465" i="2" s="1"/>
  <c r="AX468" i="2"/>
  <c r="AW468" i="2"/>
  <c r="AV468" i="2"/>
  <c r="AU468" i="2"/>
  <c r="AT468" i="2"/>
  <c r="AT466" i="2" s="1"/>
  <c r="AS468" i="2"/>
  <c r="AS465" i="2" s="1"/>
  <c r="AR468" i="2"/>
  <c r="AR466" i="2" s="1"/>
  <c r="AO468" i="2"/>
  <c r="AO465" i="2" s="1"/>
  <c r="AN468" i="2"/>
  <c r="AM468" i="2"/>
  <c r="AJ468" i="2"/>
  <c r="AI468" i="2"/>
  <c r="AI466" i="2" s="1"/>
  <c r="AG468" i="2"/>
  <c r="AG465" i="2" s="1"/>
  <c r="AF468" i="2"/>
  <c r="AF466" i="2" s="1"/>
  <c r="AD468" i="2"/>
  <c r="AD465" i="2" s="1"/>
  <c r="AC468" i="2"/>
  <c r="AL468" i="2" s="1"/>
  <c r="AA468" i="2"/>
  <c r="Z468" i="2"/>
  <c r="X468" i="2"/>
  <c r="W468" i="2"/>
  <c r="W466" i="2" s="1"/>
  <c r="U468" i="2"/>
  <c r="T468" i="2"/>
  <c r="T466" i="2" s="1"/>
  <c r="R468" i="2"/>
  <c r="Q468" i="2"/>
  <c r="Q465" i="2" s="1"/>
  <c r="P468" i="2"/>
  <c r="O468" i="2"/>
  <c r="N468" i="2"/>
  <c r="J468" i="2"/>
  <c r="I468" i="2"/>
  <c r="I466" i="2" s="1"/>
  <c r="H468" i="2"/>
  <c r="F468" i="2"/>
  <c r="E468" i="2"/>
  <c r="BM467" i="2"/>
  <c r="BL467" i="2"/>
  <c r="BK467" i="2"/>
  <c r="BK464" i="2" s="1"/>
  <c r="BJ467" i="2"/>
  <c r="BH467" i="2"/>
  <c r="BH464" i="2" s="1"/>
  <c r="BG467" i="2"/>
  <c r="BF467" i="2"/>
  <c r="BF464" i="2" s="1"/>
  <c r="BE467" i="2"/>
  <c r="BD467" i="2"/>
  <c r="BC467" i="2"/>
  <c r="BB467" i="2"/>
  <c r="BB464" i="2" s="1"/>
  <c r="BS464" i="2" s="1"/>
  <c r="BA467" i="2"/>
  <c r="AZ467" i="2"/>
  <c r="AZ464" i="2" s="1"/>
  <c r="AY467" i="2"/>
  <c r="AX467" i="2"/>
  <c r="AX464" i="2" s="1"/>
  <c r="AW467" i="2"/>
  <c r="AV467" i="2"/>
  <c r="AU467" i="2"/>
  <c r="AT467" i="2"/>
  <c r="AT464" i="2" s="1"/>
  <c r="AS467" i="2"/>
  <c r="AR467" i="2"/>
  <c r="AR464" i="2" s="1"/>
  <c r="AO467" i="2"/>
  <c r="AN467" i="2"/>
  <c r="AN464" i="2" s="1"/>
  <c r="AM467" i="2"/>
  <c r="AJ467" i="2"/>
  <c r="AI467" i="2"/>
  <c r="AI464" i="2" s="1"/>
  <c r="AG467" i="2"/>
  <c r="AF467" i="2"/>
  <c r="AF464" i="2" s="1"/>
  <c r="AD467" i="2"/>
  <c r="AC467" i="2"/>
  <c r="AL467" i="2" s="1"/>
  <c r="AA467" i="2"/>
  <c r="Z467" i="2"/>
  <c r="X467" i="2"/>
  <c r="W467" i="2"/>
  <c r="W464" i="2" s="1"/>
  <c r="U467" i="2"/>
  <c r="T467" i="2"/>
  <c r="T464" i="2" s="1"/>
  <c r="R467" i="2"/>
  <c r="Q467" i="2"/>
  <c r="P467" i="2"/>
  <c r="P464" i="2" s="1"/>
  <c r="O467" i="2"/>
  <c r="N467" i="2"/>
  <c r="J467" i="2"/>
  <c r="J464" i="2" s="1"/>
  <c r="I467" i="2"/>
  <c r="H467" i="2"/>
  <c r="F467" i="2"/>
  <c r="E467" i="2"/>
  <c r="BM466" i="2"/>
  <c r="BJ466" i="2"/>
  <c r="BG466" i="2"/>
  <c r="BF466" i="2"/>
  <c r="BE466" i="2"/>
  <c r="BD466" i="2"/>
  <c r="BA466" i="2"/>
  <c r="AY466" i="2"/>
  <c r="AX466" i="2"/>
  <c r="AW466" i="2"/>
  <c r="AV466" i="2"/>
  <c r="AS466" i="2"/>
  <c r="AO466" i="2"/>
  <c r="AN466" i="2"/>
  <c r="AM466" i="2"/>
  <c r="AG466" i="2"/>
  <c r="AD466" i="2"/>
  <c r="AC466" i="2"/>
  <c r="AL466" i="2" s="1"/>
  <c r="Z466" i="2"/>
  <c r="P466" i="2"/>
  <c r="E466" i="2"/>
  <c r="BM465" i="2"/>
  <c r="BK465" i="2"/>
  <c r="BH465" i="2"/>
  <c r="BF465" i="2"/>
  <c r="BE465" i="2"/>
  <c r="BD465" i="2"/>
  <c r="BB465" i="2"/>
  <c r="AZ465" i="2"/>
  <c r="AX465" i="2"/>
  <c r="AW465" i="2"/>
  <c r="AV465" i="2"/>
  <c r="AT465" i="2"/>
  <c r="AR465" i="2"/>
  <c r="AN465" i="2"/>
  <c r="AM465" i="2"/>
  <c r="AF465" i="2"/>
  <c r="AC465" i="2"/>
  <c r="AL465" i="2" s="1"/>
  <c r="Z465" i="2"/>
  <c r="W465" i="2"/>
  <c r="T465" i="2"/>
  <c r="P465" i="2"/>
  <c r="I465" i="2"/>
  <c r="E465" i="2"/>
  <c r="BM464" i="2"/>
  <c r="BL464" i="2"/>
  <c r="BJ464" i="2"/>
  <c r="BG464" i="2"/>
  <c r="BE464" i="2"/>
  <c r="BD464" i="2"/>
  <c r="BC464" i="2"/>
  <c r="BA464" i="2"/>
  <c r="AY464" i="2"/>
  <c r="AW464" i="2"/>
  <c r="AV464" i="2"/>
  <c r="AU464" i="2"/>
  <c r="AS464" i="2"/>
  <c r="AO464" i="2"/>
  <c r="AM464" i="2"/>
  <c r="AG464" i="2"/>
  <c r="AD464" i="2"/>
  <c r="X464" i="2"/>
  <c r="Q464" i="2"/>
  <c r="N464" i="2"/>
  <c r="I464" i="2"/>
  <c r="F464" i="2"/>
  <c r="E464" i="2"/>
  <c r="BT430" i="2"/>
  <c r="BS430" i="2"/>
  <c r="AS404" i="2"/>
  <c r="AL404" i="2"/>
  <c r="AA404" i="2"/>
  <c r="X404" i="2"/>
  <c r="W404" i="2"/>
  <c r="Z404" i="2" s="1"/>
  <c r="AS403" i="2"/>
  <c r="AL403" i="2"/>
  <c r="AI403" i="2"/>
  <c r="AJ403" i="2" s="1"/>
  <c r="AJ404" i="2" s="1"/>
  <c r="AG403" i="2"/>
  <c r="AG404" i="2" s="1"/>
  <c r="AF403" i="2"/>
  <c r="AF404" i="2" s="1"/>
  <c r="AM404" i="2" s="1"/>
  <c r="AD403" i="2"/>
  <c r="AD404" i="2" s="1"/>
  <c r="AA403" i="2"/>
  <c r="AA401" i="2" s="1"/>
  <c r="Z403" i="2"/>
  <c r="X403" i="2"/>
  <c r="X401" i="2" s="1"/>
  <c r="BS402" i="2"/>
  <c r="BT402" i="2" s="1"/>
  <c r="AS402" i="2"/>
  <c r="AL402" i="2"/>
  <c r="AK402" i="2"/>
  <c r="AJ402" i="2"/>
  <c r="AI402" i="2"/>
  <c r="AD402" i="2"/>
  <c r="AB402" i="2"/>
  <c r="AA402" i="2"/>
  <c r="AA400" i="2" s="1"/>
  <c r="Z402" i="2"/>
  <c r="X402" i="2"/>
  <c r="Q402" i="2"/>
  <c r="Q403" i="2" s="1"/>
  <c r="O402" i="2"/>
  <c r="O400" i="2" s="1"/>
  <c r="N402" i="2"/>
  <c r="BM401" i="2"/>
  <c r="BL401" i="2"/>
  <c r="BK401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L401" i="2"/>
  <c r="AG401" i="2"/>
  <c r="AF401" i="2"/>
  <c r="Z401" i="2"/>
  <c r="W401" i="2"/>
  <c r="U401" i="2"/>
  <c r="T401" i="2"/>
  <c r="BM400" i="2"/>
  <c r="BL400" i="2"/>
  <c r="BK400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L400" i="2"/>
  <c r="AB400" i="2"/>
  <c r="Z400" i="2"/>
  <c r="Y400" i="2"/>
  <c r="X400" i="2"/>
  <c r="W400" i="2"/>
  <c r="V400" i="2"/>
  <c r="U400" i="2"/>
  <c r="T400" i="2"/>
  <c r="Q400" i="2"/>
  <c r="P400" i="2"/>
  <c r="N400" i="2"/>
  <c r="AL399" i="2"/>
  <c r="AI399" i="2"/>
  <c r="AF399" i="2"/>
  <c r="Z399" i="2"/>
  <c r="W399" i="2"/>
  <c r="X399" i="2" s="1"/>
  <c r="AA399" i="2" s="1"/>
  <c r="AR398" i="2"/>
  <c r="AS398" i="2" s="1"/>
  <c r="AN398" i="2"/>
  <c r="AL398" i="2"/>
  <c r="AJ398" i="2"/>
  <c r="AJ399" i="2" s="1"/>
  <c r="AG398" i="2"/>
  <c r="Z398" i="2"/>
  <c r="X398" i="2"/>
  <c r="AA398" i="2" s="1"/>
  <c r="Q398" i="2"/>
  <c r="Q399" i="2" s="1"/>
  <c r="AS397" i="2"/>
  <c r="AL397" i="2"/>
  <c r="AK397" i="2"/>
  <c r="AK377" i="2" s="1"/>
  <c r="AJ397" i="2"/>
  <c r="AG397" i="2"/>
  <c r="AB397" i="2"/>
  <c r="AA397" i="2"/>
  <c r="Z397" i="2"/>
  <c r="X397" i="2"/>
  <c r="P397" i="2"/>
  <c r="O397" i="2"/>
  <c r="O377" i="2" s="1"/>
  <c r="AN396" i="2"/>
  <c r="AL396" i="2"/>
  <c r="AI396" i="2"/>
  <c r="AG396" i="2"/>
  <c r="AF396" i="2"/>
  <c r="AR396" i="2" s="1"/>
  <c r="AS396" i="2" s="1"/>
  <c r="AA396" i="2"/>
  <c r="X396" i="2"/>
  <c r="W396" i="2"/>
  <c r="Z396" i="2" s="1"/>
  <c r="Q396" i="2"/>
  <c r="P396" i="2"/>
  <c r="N396" i="2" s="1"/>
  <c r="O396" i="2"/>
  <c r="AS395" i="2"/>
  <c r="AR395" i="2"/>
  <c r="AN395" i="2"/>
  <c r="AL395" i="2"/>
  <c r="AJ395" i="2"/>
  <c r="AJ396" i="2" s="1"/>
  <c r="AG395" i="2"/>
  <c r="AA395" i="2"/>
  <c r="Z395" i="2"/>
  <c r="X395" i="2"/>
  <c r="Q395" i="2"/>
  <c r="P395" i="2"/>
  <c r="N395" i="2" s="1"/>
  <c r="O395" i="2"/>
  <c r="AS394" i="2"/>
  <c r="AL394" i="2"/>
  <c r="AK394" i="2"/>
  <c r="AJ394" i="2"/>
  <c r="AG394" i="2"/>
  <c r="AB394" i="2"/>
  <c r="Z394" i="2"/>
  <c r="X394" i="2"/>
  <c r="AA394" i="2" s="1"/>
  <c r="P394" i="2"/>
  <c r="N394" i="2" s="1"/>
  <c r="O394" i="2"/>
  <c r="AL393" i="2"/>
  <c r="AJ393" i="2"/>
  <c r="AI393" i="2"/>
  <c r="AF393" i="2"/>
  <c r="AN393" i="2" s="1"/>
  <c r="Z393" i="2"/>
  <c r="W393" i="2"/>
  <c r="X393" i="2" s="1"/>
  <c r="AA393" i="2" s="1"/>
  <c r="Q393" i="2"/>
  <c r="O393" i="2" s="1"/>
  <c r="P393" i="2"/>
  <c r="N393" i="2" s="1"/>
  <c r="AR392" i="2"/>
  <c r="AS392" i="2" s="1"/>
  <c r="AN392" i="2"/>
  <c r="AL392" i="2"/>
  <c r="AJ392" i="2"/>
  <c r="AG392" i="2"/>
  <c r="AA392" i="2"/>
  <c r="Z392" i="2"/>
  <c r="X392" i="2"/>
  <c r="Q392" i="2"/>
  <c r="P392" i="2" s="1"/>
  <c r="N392" i="2"/>
  <c r="AS391" i="2"/>
  <c r="AS377" i="2" s="1"/>
  <c r="AL391" i="2"/>
  <c r="AK391" i="2"/>
  <c r="AJ391" i="2"/>
  <c r="AG391" i="2"/>
  <c r="AB391" i="2"/>
  <c r="Z391" i="2"/>
  <c r="X391" i="2"/>
  <c r="P391" i="2"/>
  <c r="N391" i="2" s="1"/>
  <c r="O391" i="2"/>
  <c r="AS390" i="2"/>
  <c r="AR390" i="2"/>
  <c r="AN390" i="2"/>
  <c r="AL390" i="2"/>
  <c r="AI390" i="2"/>
  <c r="AG390" i="2"/>
  <c r="AF390" i="2"/>
  <c r="W390" i="2"/>
  <c r="Q390" i="2"/>
  <c r="AS389" i="2"/>
  <c r="AR389" i="2"/>
  <c r="AN389" i="2"/>
  <c r="AL389" i="2"/>
  <c r="AJ389" i="2"/>
  <c r="AJ378" i="2" s="1"/>
  <c r="AG389" i="2"/>
  <c r="AA389" i="2"/>
  <c r="Z389" i="2"/>
  <c r="X389" i="2"/>
  <c r="Q389" i="2"/>
  <c r="P389" i="2"/>
  <c r="O389" i="2"/>
  <c r="N389" i="2"/>
  <c r="AS388" i="2"/>
  <c r="AL388" i="2"/>
  <c r="AK388" i="2"/>
  <c r="AJ388" i="2"/>
  <c r="AG388" i="2"/>
  <c r="AB388" i="2"/>
  <c r="AA388" i="2"/>
  <c r="Z388" i="2"/>
  <c r="Z377" i="2" s="1"/>
  <c r="X388" i="2"/>
  <c r="P388" i="2"/>
  <c r="N388" i="2" s="1"/>
  <c r="O388" i="2"/>
  <c r="AN387" i="2"/>
  <c r="AL387" i="2"/>
  <c r="AI387" i="2"/>
  <c r="AF387" i="2"/>
  <c r="AR387" i="2" s="1"/>
  <c r="AS387" i="2" s="1"/>
  <c r="X387" i="2"/>
  <c r="AA387" i="2" s="1"/>
  <c r="W387" i="2"/>
  <c r="Z387" i="2" s="1"/>
  <c r="Q387" i="2"/>
  <c r="O387" i="2" s="1"/>
  <c r="P387" i="2"/>
  <c r="N387" i="2" s="1"/>
  <c r="AR386" i="2"/>
  <c r="AS386" i="2" s="1"/>
  <c r="AN386" i="2"/>
  <c r="AL386" i="2"/>
  <c r="AJ386" i="2"/>
  <c r="AJ387" i="2" s="1"/>
  <c r="AG386" i="2"/>
  <c r="Z386" i="2"/>
  <c r="X386" i="2"/>
  <c r="AA386" i="2" s="1"/>
  <c r="Q386" i="2"/>
  <c r="P386" i="2"/>
  <c r="N386" i="2" s="1"/>
  <c r="O386" i="2"/>
  <c r="AS385" i="2"/>
  <c r="AL385" i="2"/>
  <c r="AK385" i="2"/>
  <c r="AJ385" i="2"/>
  <c r="AG385" i="2"/>
  <c r="AB385" i="2"/>
  <c r="AA385" i="2"/>
  <c r="Z385" i="2"/>
  <c r="X385" i="2"/>
  <c r="P385" i="2"/>
  <c r="O385" i="2"/>
  <c r="N385" i="2"/>
  <c r="AR384" i="2"/>
  <c r="AS384" i="2" s="1"/>
  <c r="AN384" i="2"/>
  <c r="AL384" i="2"/>
  <c r="AI384" i="2"/>
  <c r="AG384" i="2"/>
  <c r="AF384" i="2"/>
  <c r="Z384" i="2"/>
  <c r="X384" i="2"/>
  <c r="AA384" i="2" s="1"/>
  <c r="W384" i="2"/>
  <c r="AR383" i="2"/>
  <c r="AN383" i="2"/>
  <c r="AL383" i="2"/>
  <c r="AJ383" i="2"/>
  <c r="AJ384" i="2" s="1"/>
  <c r="AG383" i="2"/>
  <c r="AA383" i="2"/>
  <c r="Z383" i="2"/>
  <c r="X383" i="2"/>
  <c r="Q383" i="2"/>
  <c r="P383" i="2" s="1"/>
  <c r="N383" i="2" s="1"/>
  <c r="AS382" i="2"/>
  <c r="AL382" i="2"/>
  <c r="AK382" i="2"/>
  <c r="AJ382" i="2"/>
  <c r="AG382" i="2"/>
  <c r="AB382" i="2"/>
  <c r="AA382" i="2"/>
  <c r="Z382" i="2"/>
  <c r="X382" i="2"/>
  <c r="P382" i="2"/>
  <c r="N382" i="2" s="1"/>
  <c r="O382" i="2"/>
  <c r="AS381" i="2"/>
  <c r="AM381" i="2"/>
  <c r="AL381" i="2"/>
  <c r="AJ381" i="2"/>
  <c r="AD381" i="2"/>
  <c r="X381" i="2"/>
  <c r="AA381" i="2" s="1"/>
  <c r="W381" i="2"/>
  <c r="Z381" i="2" s="1"/>
  <c r="I381" i="2"/>
  <c r="F381" i="2"/>
  <c r="E381" i="2"/>
  <c r="AS380" i="2"/>
  <c r="AM380" i="2"/>
  <c r="AM378" i="2" s="1"/>
  <c r="AL380" i="2"/>
  <c r="AJ380" i="2"/>
  <c r="AI380" i="2"/>
  <c r="AI381" i="2" s="1"/>
  <c r="AD380" i="2"/>
  <c r="AA380" i="2"/>
  <c r="AA378" i="2" s="1"/>
  <c r="Z380" i="2"/>
  <c r="X380" i="2"/>
  <c r="Q380" i="2"/>
  <c r="Q381" i="2" s="1"/>
  <c r="J380" i="2"/>
  <c r="J381" i="2" s="1"/>
  <c r="F380" i="2"/>
  <c r="F378" i="2" s="1"/>
  <c r="E380" i="2"/>
  <c r="E378" i="2" s="1"/>
  <c r="AS379" i="2"/>
  <c r="AL379" i="2"/>
  <c r="AK379" i="2"/>
  <c r="AJ379" i="2"/>
  <c r="AI379" i="2"/>
  <c r="AD379" i="2"/>
  <c r="AB379" i="2"/>
  <c r="AA379" i="2"/>
  <c r="Z379" i="2"/>
  <c r="X379" i="2"/>
  <c r="Q379" i="2"/>
  <c r="O379" i="2"/>
  <c r="N379" i="2"/>
  <c r="J379" i="2"/>
  <c r="F379" i="2"/>
  <c r="F377" i="2" s="1"/>
  <c r="BM378" i="2"/>
  <c r="BL378" i="2"/>
  <c r="BK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O378" i="2"/>
  <c r="AL378" i="2"/>
  <c r="AI378" i="2"/>
  <c r="AD378" i="2"/>
  <c r="AC378" i="2"/>
  <c r="X378" i="2"/>
  <c r="W378" i="2"/>
  <c r="U378" i="2"/>
  <c r="T378" i="2"/>
  <c r="J378" i="2"/>
  <c r="I378" i="2"/>
  <c r="BM377" i="2"/>
  <c r="BL377" i="2"/>
  <c r="BK377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R377" i="2"/>
  <c r="AO377" i="2"/>
  <c r="AN377" i="2"/>
  <c r="AM377" i="2"/>
  <c r="AJ377" i="2"/>
  <c r="AI377" i="2"/>
  <c r="AE377" i="2"/>
  <c r="AD377" i="2"/>
  <c r="AC377" i="2"/>
  <c r="AL377" i="2" s="1"/>
  <c r="AB377" i="2"/>
  <c r="Y377" i="2"/>
  <c r="W377" i="2"/>
  <c r="V377" i="2"/>
  <c r="U377" i="2"/>
  <c r="T377" i="2"/>
  <c r="S377" i="2"/>
  <c r="Q377" i="2"/>
  <c r="J377" i="2"/>
  <c r="I377" i="2"/>
  <c r="H377" i="2"/>
  <c r="E377" i="2"/>
  <c r="AR376" i="2"/>
  <c r="AS376" i="2" s="1"/>
  <c r="AN376" i="2"/>
  <c r="AL376" i="2"/>
  <c r="AJ376" i="2"/>
  <c r="AI376" i="2"/>
  <c r="Z376" i="2"/>
  <c r="W376" i="2"/>
  <c r="X376" i="2" s="1"/>
  <c r="AA376" i="2" s="1"/>
  <c r="AR375" i="2"/>
  <c r="AS375" i="2" s="1"/>
  <c r="AN375" i="2"/>
  <c r="AL375" i="2"/>
  <c r="AJ375" i="2"/>
  <c r="Z375" i="2"/>
  <c r="X375" i="2"/>
  <c r="AA375" i="2" s="1"/>
  <c r="Q375" i="2"/>
  <c r="Q376" i="2" s="1"/>
  <c r="P376" i="2" s="1"/>
  <c r="N376" i="2" s="1"/>
  <c r="P375" i="2"/>
  <c r="N375" i="2" s="1"/>
  <c r="AS374" i="2"/>
  <c r="AL374" i="2"/>
  <c r="AK374" i="2"/>
  <c r="AJ374" i="2"/>
  <c r="AJ354" i="2" s="1"/>
  <c r="AB374" i="2"/>
  <c r="AA374" i="2"/>
  <c r="Z374" i="2"/>
  <c r="X374" i="2"/>
  <c r="P374" i="2"/>
  <c r="O374" i="2"/>
  <c r="N374" i="2"/>
  <c r="AS373" i="2"/>
  <c r="AR373" i="2"/>
  <c r="AN373" i="2"/>
  <c r="AL373" i="2"/>
  <c r="AI373" i="2"/>
  <c r="Z373" i="2"/>
  <c r="X373" i="2"/>
  <c r="AA373" i="2" s="1"/>
  <c r="W373" i="2"/>
  <c r="Q373" i="2"/>
  <c r="P373" i="2" s="1"/>
  <c r="N373" i="2" s="1"/>
  <c r="AR372" i="2"/>
  <c r="AN372" i="2"/>
  <c r="AL372" i="2"/>
  <c r="AJ372" i="2"/>
  <c r="AJ373" i="2" s="1"/>
  <c r="Z372" i="2"/>
  <c r="X372" i="2"/>
  <c r="AA372" i="2" s="1"/>
  <c r="Q372" i="2"/>
  <c r="P372" i="2"/>
  <c r="N372" i="2" s="1"/>
  <c r="O372" i="2"/>
  <c r="AS371" i="2"/>
  <c r="AL371" i="2"/>
  <c r="AK371" i="2"/>
  <c r="AJ371" i="2"/>
  <c r="AB371" i="2"/>
  <c r="AA371" i="2"/>
  <c r="Z371" i="2"/>
  <c r="X371" i="2"/>
  <c r="P371" i="2"/>
  <c r="N371" i="2" s="1"/>
  <c r="O371" i="2"/>
  <c r="AR370" i="2"/>
  <c r="AS370" i="2" s="1"/>
  <c r="AN370" i="2"/>
  <c r="AL370" i="2"/>
  <c r="AI370" i="2"/>
  <c r="Z370" i="2"/>
  <c r="W370" i="2"/>
  <c r="X370" i="2" s="1"/>
  <c r="AA370" i="2" s="1"/>
  <c r="Q370" i="2"/>
  <c r="O370" i="2" s="1"/>
  <c r="P370" i="2"/>
  <c r="N370" i="2" s="1"/>
  <c r="AR369" i="2"/>
  <c r="AS369" i="2" s="1"/>
  <c r="AN369" i="2"/>
  <c r="AL369" i="2"/>
  <c r="AJ369" i="2"/>
  <c r="AJ370" i="2" s="1"/>
  <c r="AA369" i="2"/>
  <c r="Z369" i="2"/>
  <c r="X369" i="2"/>
  <c r="Q369" i="2"/>
  <c r="O369" i="2" s="1"/>
  <c r="P369" i="2"/>
  <c r="N369" i="2" s="1"/>
  <c r="AS368" i="2"/>
  <c r="AL368" i="2"/>
  <c r="AK368" i="2"/>
  <c r="AJ368" i="2"/>
  <c r="AB368" i="2"/>
  <c r="AA368" i="2"/>
  <c r="Z368" i="2"/>
  <c r="X368" i="2"/>
  <c r="P368" i="2"/>
  <c r="O368" i="2"/>
  <c r="AS367" i="2"/>
  <c r="AR367" i="2"/>
  <c r="AN367" i="2"/>
  <c r="AL367" i="2"/>
  <c r="AI367" i="2"/>
  <c r="AA367" i="2"/>
  <c r="Z367" i="2"/>
  <c r="X367" i="2"/>
  <c r="W367" i="2"/>
  <c r="AS366" i="2"/>
  <c r="AR366" i="2"/>
  <c r="AN366" i="2"/>
  <c r="AL366" i="2"/>
  <c r="AJ366" i="2"/>
  <c r="AJ367" i="2" s="1"/>
  <c r="Z366" i="2"/>
  <c r="X366" i="2"/>
  <c r="AA366" i="2" s="1"/>
  <c r="Q366" i="2"/>
  <c r="AS365" i="2"/>
  <c r="AL365" i="2"/>
  <c r="AK365" i="2"/>
  <c r="AJ365" i="2"/>
  <c r="AB365" i="2"/>
  <c r="AA365" i="2"/>
  <c r="Z365" i="2"/>
  <c r="X365" i="2"/>
  <c r="P365" i="2"/>
  <c r="N365" i="2" s="1"/>
  <c r="O365" i="2"/>
  <c r="AS364" i="2"/>
  <c r="AR364" i="2"/>
  <c r="AN364" i="2"/>
  <c r="AL364" i="2"/>
  <c r="AI364" i="2"/>
  <c r="X364" i="2"/>
  <c r="AA364" i="2" s="1"/>
  <c r="W364" i="2"/>
  <c r="Z364" i="2" s="1"/>
  <c r="Q364" i="2"/>
  <c r="O364" i="2" s="1"/>
  <c r="P364" i="2"/>
  <c r="N364" i="2" s="1"/>
  <c r="AS363" i="2"/>
  <c r="AR363" i="2"/>
  <c r="AN363" i="2"/>
  <c r="AL363" i="2"/>
  <c r="AJ363" i="2"/>
  <c r="AJ364" i="2" s="1"/>
  <c r="AA363" i="2"/>
  <c r="Z363" i="2"/>
  <c r="X363" i="2"/>
  <c r="Q363" i="2"/>
  <c r="P363" i="2" s="1"/>
  <c r="O363" i="2"/>
  <c r="N363" i="2"/>
  <c r="AS362" i="2"/>
  <c r="AL362" i="2"/>
  <c r="AK362" i="2"/>
  <c r="AJ362" i="2"/>
  <c r="AB362" i="2"/>
  <c r="Z362" i="2"/>
  <c r="X362" i="2"/>
  <c r="AA362" i="2" s="1"/>
  <c r="P362" i="2"/>
  <c r="N362" i="2" s="1"/>
  <c r="O362" i="2"/>
  <c r="AS361" i="2"/>
  <c r="AR361" i="2"/>
  <c r="AN361" i="2"/>
  <c r="AL361" i="2"/>
  <c r="AJ361" i="2"/>
  <c r="AI361" i="2"/>
  <c r="AA361" i="2"/>
  <c r="Z361" i="2"/>
  <c r="X361" i="2"/>
  <c r="W361" i="2"/>
  <c r="O361" i="2"/>
  <c r="AS360" i="2"/>
  <c r="AR360" i="2"/>
  <c r="AN360" i="2"/>
  <c r="AL360" i="2"/>
  <c r="AJ360" i="2"/>
  <c r="AA360" i="2"/>
  <c r="Z360" i="2"/>
  <c r="Z355" i="2" s="1"/>
  <c r="X360" i="2"/>
  <c r="Q360" i="2"/>
  <c r="Q361" i="2" s="1"/>
  <c r="P361" i="2" s="1"/>
  <c r="N361" i="2" s="1"/>
  <c r="AS359" i="2"/>
  <c r="AL359" i="2"/>
  <c r="AK359" i="2"/>
  <c r="AK354" i="2" s="1"/>
  <c r="AJ359" i="2"/>
  <c r="AB359" i="2"/>
  <c r="AA359" i="2"/>
  <c r="Z359" i="2"/>
  <c r="X359" i="2"/>
  <c r="P359" i="2"/>
  <c r="O359" i="2"/>
  <c r="O354" i="2" s="1"/>
  <c r="N359" i="2"/>
  <c r="AS358" i="2"/>
  <c r="AG358" i="2"/>
  <c r="AF358" i="2"/>
  <c r="AD358" i="2"/>
  <c r="Z358" i="2"/>
  <c r="W358" i="2"/>
  <c r="X358" i="2" s="1"/>
  <c r="AA358" i="2" s="1"/>
  <c r="I358" i="2"/>
  <c r="F358" i="2"/>
  <c r="E358" i="2"/>
  <c r="AS357" i="2"/>
  <c r="AG357" i="2"/>
  <c r="AD357" i="2"/>
  <c r="Z357" i="2"/>
  <c r="X357" i="2"/>
  <c r="Q357" i="2"/>
  <c r="J357" i="2"/>
  <c r="J355" i="2" s="1"/>
  <c r="F357" i="2"/>
  <c r="E357" i="2"/>
  <c r="AS356" i="2"/>
  <c r="AL356" i="2"/>
  <c r="AK356" i="2"/>
  <c r="AJ356" i="2"/>
  <c r="AI356" i="2"/>
  <c r="AD356" i="2"/>
  <c r="AB356" i="2"/>
  <c r="Z356" i="2"/>
  <c r="X356" i="2"/>
  <c r="Q356" i="2"/>
  <c r="O356" i="2"/>
  <c r="N356" i="2"/>
  <c r="J356" i="2"/>
  <c r="F356" i="2"/>
  <c r="BM355" i="2"/>
  <c r="BL355" i="2"/>
  <c r="BK355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O355" i="2"/>
  <c r="AM355" i="2"/>
  <c r="AG355" i="2"/>
  <c r="AD355" i="2"/>
  <c r="AC355" i="2"/>
  <c r="W355" i="2"/>
  <c r="U355" i="2"/>
  <c r="T355" i="2"/>
  <c r="I355" i="2"/>
  <c r="F355" i="2"/>
  <c r="E355" i="2"/>
  <c r="BM354" i="2"/>
  <c r="BL354" i="2"/>
  <c r="BK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R354" i="2"/>
  <c r="AO354" i="2"/>
  <c r="AN354" i="2"/>
  <c r="AM354" i="2"/>
  <c r="AL354" i="2"/>
  <c r="AI354" i="2"/>
  <c r="AD354" i="2"/>
  <c r="AC354" i="2"/>
  <c r="AB354" i="2"/>
  <c r="Y354" i="2"/>
  <c r="W354" i="2"/>
  <c r="V354" i="2"/>
  <c r="U354" i="2"/>
  <c r="T354" i="2"/>
  <c r="S354" i="2"/>
  <c r="Q354" i="2"/>
  <c r="J354" i="2"/>
  <c r="I354" i="2"/>
  <c r="F354" i="2"/>
  <c r="E354" i="2"/>
  <c r="AR353" i="2"/>
  <c r="AS353" i="2" s="1"/>
  <c r="AN353" i="2"/>
  <c r="AL353" i="2"/>
  <c r="AI353" i="2"/>
  <c r="Z353" i="2"/>
  <c r="W353" i="2"/>
  <c r="X353" i="2" s="1"/>
  <c r="AA353" i="2" s="1"/>
  <c r="AS352" i="2"/>
  <c r="AR352" i="2"/>
  <c r="AN352" i="2"/>
  <c r="AL352" i="2"/>
  <c r="AJ352" i="2"/>
  <c r="AJ353" i="2" s="1"/>
  <c r="AA352" i="2"/>
  <c r="Z352" i="2"/>
  <c r="X352" i="2"/>
  <c r="Q352" i="2"/>
  <c r="P352" i="2" s="1"/>
  <c r="N352" i="2" s="1"/>
  <c r="AS351" i="2"/>
  <c r="AL351" i="2"/>
  <c r="AK351" i="2"/>
  <c r="AJ351" i="2"/>
  <c r="AB351" i="2"/>
  <c r="AA351" i="2"/>
  <c r="Z351" i="2"/>
  <c r="X351" i="2"/>
  <c r="P351" i="2"/>
  <c r="N351" i="2" s="1"/>
  <c r="O351" i="2"/>
  <c r="AR350" i="2"/>
  <c r="AS350" i="2" s="1"/>
  <c r="AN350" i="2"/>
  <c r="AL350" i="2"/>
  <c r="AI350" i="2"/>
  <c r="W350" i="2"/>
  <c r="Q350" i="2"/>
  <c r="AS349" i="2"/>
  <c r="AR349" i="2"/>
  <c r="AN349" i="2"/>
  <c r="AL349" i="2"/>
  <c r="AJ349" i="2"/>
  <c r="AJ350" i="2" s="1"/>
  <c r="Z349" i="2"/>
  <c r="X349" i="2"/>
  <c r="AA349" i="2" s="1"/>
  <c r="Q349" i="2"/>
  <c r="P349" i="2" s="1"/>
  <c r="N349" i="2"/>
  <c r="AS348" i="2"/>
  <c r="AL348" i="2"/>
  <c r="AK348" i="2"/>
  <c r="AJ348" i="2"/>
  <c r="AB348" i="2"/>
  <c r="Z348" i="2"/>
  <c r="X348" i="2"/>
  <c r="AA348" i="2" s="1"/>
  <c r="P348" i="2"/>
  <c r="N348" i="2" s="1"/>
  <c r="O348" i="2"/>
  <c r="AR347" i="2"/>
  <c r="AS347" i="2" s="1"/>
  <c r="AN347" i="2"/>
  <c r="AL347" i="2"/>
  <c r="AJ347" i="2"/>
  <c r="AI347" i="2"/>
  <c r="W347" i="2"/>
  <c r="Z347" i="2" s="1"/>
  <c r="AR346" i="2"/>
  <c r="AS346" i="2" s="1"/>
  <c r="AN346" i="2"/>
  <c r="AL346" i="2"/>
  <c r="AJ346" i="2"/>
  <c r="Z346" i="2"/>
  <c r="X346" i="2"/>
  <c r="AA346" i="2" s="1"/>
  <c r="Q346" i="2"/>
  <c r="Q347" i="2" s="1"/>
  <c r="P347" i="2" s="1"/>
  <c r="N347" i="2" s="1"/>
  <c r="P346" i="2"/>
  <c r="N346" i="2"/>
  <c r="AS345" i="2"/>
  <c r="AL345" i="2"/>
  <c r="AK345" i="2"/>
  <c r="AJ345" i="2"/>
  <c r="AB345" i="2"/>
  <c r="Z345" i="2"/>
  <c r="X345" i="2"/>
  <c r="AA345" i="2" s="1"/>
  <c r="P345" i="2"/>
  <c r="O345" i="2"/>
  <c r="N345" i="2"/>
  <c r="AS344" i="2"/>
  <c r="AR344" i="2"/>
  <c r="AN344" i="2"/>
  <c r="AL344" i="2"/>
  <c r="AJ344" i="2"/>
  <c r="AI344" i="2"/>
  <c r="Z344" i="2"/>
  <c r="X344" i="2"/>
  <c r="AA344" i="2" s="1"/>
  <c r="W344" i="2"/>
  <c r="Q344" i="2"/>
  <c r="P344" i="2" s="1"/>
  <c r="N344" i="2" s="1"/>
  <c r="O344" i="2"/>
  <c r="AR343" i="2"/>
  <c r="AS343" i="2" s="1"/>
  <c r="AN343" i="2"/>
  <c r="AL343" i="2"/>
  <c r="AJ343" i="2"/>
  <c r="AA343" i="2"/>
  <c r="Z343" i="2"/>
  <c r="X343" i="2"/>
  <c r="Q343" i="2"/>
  <c r="P343" i="2"/>
  <c r="N343" i="2" s="1"/>
  <c r="O343" i="2"/>
  <c r="AS342" i="2"/>
  <c r="AL342" i="2"/>
  <c r="AK342" i="2"/>
  <c r="AJ342" i="2"/>
  <c r="AB342" i="2"/>
  <c r="AA342" i="2"/>
  <c r="Z342" i="2"/>
  <c r="X342" i="2"/>
  <c r="P342" i="2"/>
  <c r="O342" i="2"/>
  <c r="N342" i="2"/>
  <c r="AR341" i="2"/>
  <c r="AS341" i="2" s="1"/>
  <c r="AN341" i="2"/>
  <c r="AL341" i="2"/>
  <c r="AI341" i="2"/>
  <c r="Z341" i="2"/>
  <c r="W341" i="2"/>
  <c r="X341" i="2" s="1"/>
  <c r="AA341" i="2" s="1"/>
  <c r="Q341" i="2"/>
  <c r="O341" i="2" s="1"/>
  <c r="P341" i="2"/>
  <c r="N341" i="2" s="1"/>
  <c r="AR340" i="2"/>
  <c r="AS340" i="2" s="1"/>
  <c r="AN340" i="2"/>
  <c r="AL340" i="2"/>
  <c r="AJ340" i="2"/>
  <c r="AJ341" i="2" s="1"/>
  <c r="AA340" i="2"/>
  <c r="Z340" i="2"/>
  <c r="X340" i="2"/>
  <c r="Q340" i="2"/>
  <c r="O340" i="2" s="1"/>
  <c r="P340" i="2"/>
  <c r="N340" i="2" s="1"/>
  <c r="AS339" i="2"/>
  <c r="AL339" i="2"/>
  <c r="AK339" i="2"/>
  <c r="AJ339" i="2"/>
  <c r="AB339" i="2"/>
  <c r="AA339" i="2"/>
  <c r="Z339" i="2"/>
  <c r="X339" i="2"/>
  <c r="P339" i="2"/>
  <c r="N339" i="2" s="1"/>
  <c r="O339" i="2"/>
  <c r="O331" i="2" s="1"/>
  <c r="AS338" i="2"/>
  <c r="AR338" i="2"/>
  <c r="AN338" i="2"/>
  <c r="AL338" i="2"/>
  <c r="AI338" i="2"/>
  <c r="AA338" i="2"/>
  <c r="X338" i="2"/>
  <c r="W338" i="2"/>
  <c r="Z338" i="2" s="1"/>
  <c r="AS337" i="2"/>
  <c r="AR337" i="2"/>
  <c r="AN337" i="2"/>
  <c r="AL337" i="2"/>
  <c r="AJ337" i="2"/>
  <c r="AJ338" i="2" s="1"/>
  <c r="Z337" i="2"/>
  <c r="X337" i="2"/>
  <c r="Q337" i="2"/>
  <c r="AS336" i="2"/>
  <c r="AL336" i="2"/>
  <c r="AK336" i="2"/>
  <c r="AJ336" i="2"/>
  <c r="AB336" i="2"/>
  <c r="Z336" i="2"/>
  <c r="X336" i="2"/>
  <c r="AA336" i="2" s="1"/>
  <c r="P336" i="2"/>
  <c r="N336" i="2" s="1"/>
  <c r="O336" i="2"/>
  <c r="AS335" i="2"/>
  <c r="AN335" i="2"/>
  <c r="AL335" i="2"/>
  <c r="X335" i="2"/>
  <c r="AA335" i="2" s="1"/>
  <c r="W335" i="2"/>
  <c r="Z335" i="2" s="1"/>
  <c r="I335" i="2"/>
  <c r="F335" i="2"/>
  <c r="E335" i="2"/>
  <c r="AS334" i="2"/>
  <c r="AN334" i="2"/>
  <c r="AN332" i="2" s="1"/>
  <c r="AC334" i="2"/>
  <c r="AA334" i="2"/>
  <c r="Z334" i="2"/>
  <c r="X334" i="2"/>
  <c r="J334" i="2"/>
  <c r="F334" i="2"/>
  <c r="E334" i="2"/>
  <c r="AS333" i="2"/>
  <c r="AL333" i="2"/>
  <c r="AK333" i="2"/>
  <c r="AI333" i="2"/>
  <c r="AJ333" i="2" s="1"/>
  <c r="AD333" i="2"/>
  <c r="AD331" i="2" s="1"/>
  <c r="AD135" i="2" s="1"/>
  <c r="AB333" i="2"/>
  <c r="Z333" i="2"/>
  <c r="X333" i="2"/>
  <c r="AA333" i="2" s="1"/>
  <c r="AA331" i="2" s="1"/>
  <c r="Q333" i="2"/>
  <c r="O333" i="2" s="1"/>
  <c r="N333" i="2"/>
  <c r="J333" i="2"/>
  <c r="J331" i="2" s="1"/>
  <c r="F333" i="2"/>
  <c r="F331" i="2" s="1"/>
  <c r="BM332" i="2"/>
  <c r="BL332" i="2"/>
  <c r="BK332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O332" i="2"/>
  <c r="AM332" i="2"/>
  <c r="AG332" i="2"/>
  <c r="AF332" i="2"/>
  <c r="Z332" i="2"/>
  <c r="W332" i="2"/>
  <c r="U332" i="2"/>
  <c r="T332" i="2"/>
  <c r="I332" i="2"/>
  <c r="F332" i="2"/>
  <c r="E332" i="2"/>
  <c r="BM331" i="2"/>
  <c r="BL331" i="2"/>
  <c r="BK331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O331" i="2"/>
  <c r="AN331" i="2"/>
  <c r="AM331" i="2"/>
  <c r="AG331" i="2"/>
  <c r="AF331" i="2"/>
  <c r="AE331" i="2"/>
  <c r="AC331" i="2"/>
  <c r="AL331" i="2" s="1"/>
  <c r="Z331" i="2"/>
  <c r="Y331" i="2"/>
  <c r="X331" i="2"/>
  <c r="W331" i="2"/>
  <c r="V331" i="2"/>
  <c r="U331" i="2"/>
  <c r="T331" i="2"/>
  <c r="S331" i="2"/>
  <c r="Q331" i="2"/>
  <c r="P331" i="2"/>
  <c r="N331" i="2"/>
  <c r="I331" i="2"/>
  <c r="E331" i="2"/>
  <c r="AR330" i="2"/>
  <c r="AS330" i="2" s="1"/>
  <c r="AN330" i="2"/>
  <c r="AL330" i="2"/>
  <c r="AJ330" i="2"/>
  <c r="AI330" i="2"/>
  <c r="AA330" i="2"/>
  <c r="X330" i="2"/>
  <c r="W330" i="2"/>
  <c r="Z330" i="2" s="1"/>
  <c r="Q330" i="2"/>
  <c r="AR329" i="2"/>
  <c r="AS329" i="2" s="1"/>
  <c r="AN329" i="2"/>
  <c r="AL329" i="2"/>
  <c r="AJ329" i="2"/>
  <c r="Z329" i="2"/>
  <c r="X329" i="2"/>
  <c r="AA329" i="2" s="1"/>
  <c r="Q329" i="2"/>
  <c r="P329" i="2"/>
  <c r="N329" i="2" s="1"/>
  <c r="O329" i="2"/>
  <c r="AS328" i="2"/>
  <c r="AL328" i="2"/>
  <c r="AK328" i="2"/>
  <c r="AJ328" i="2"/>
  <c r="AB328" i="2"/>
  <c r="AA328" i="2"/>
  <c r="Z328" i="2"/>
  <c r="X328" i="2"/>
  <c r="P328" i="2"/>
  <c r="N328" i="2" s="1"/>
  <c r="N308" i="2" s="1"/>
  <c r="O328" i="2"/>
  <c r="AS327" i="2"/>
  <c r="AR327" i="2"/>
  <c r="AN327" i="2"/>
  <c r="AL327" i="2"/>
  <c r="AI327" i="2"/>
  <c r="X327" i="2"/>
  <c r="AA327" i="2" s="1"/>
  <c r="W327" i="2"/>
  <c r="Z327" i="2" s="1"/>
  <c r="Q327" i="2"/>
  <c r="O327" i="2" s="1"/>
  <c r="P327" i="2"/>
  <c r="N327" i="2" s="1"/>
  <c r="AS326" i="2"/>
  <c r="AR326" i="2"/>
  <c r="AN326" i="2"/>
  <c r="AL326" i="2"/>
  <c r="AJ326" i="2"/>
  <c r="AJ327" i="2" s="1"/>
  <c r="Z326" i="2"/>
  <c r="X326" i="2"/>
  <c r="AA326" i="2" s="1"/>
  <c r="Q326" i="2"/>
  <c r="P326" i="2" s="1"/>
  <c r="N326" i="2" s="1"/>
  <c r="O326" i="2"/>
  <c r="AS325" i="2"/>
  <c r="AL325" i="2"/>
  <c r="AK325" i="2"/>
  <c r="AJ325" i="2"/>
  <c r="AB325" i="2"/>
  <c r="Z325" i="2"/>
  <c r="X325" i="2"/>
  <c r="AA325" i="2" s="1"/>
  <c r="P325" i="2"/>
  <c r="N325" i="2" s="1"/>
  <c r="O325" i="2"/>
  <c r="AS324" i="2"/>
  <c r="AR324" i="2"/>
  <c r="AN324" i="2"/>
  <c r="AL324" i="2"/>
  <c r="AJ324" i="2"/>
  <c r="AI324" i="2"/>
  <c r="AA324" i="2"/>
  <c r="X324" i="2"/>
  <c r="W324" i="2"/>
  <c r="Z324" i="2" s="1"/>
  <c r="AS323" i="2"/>
  <c r="AR323" i="2"/>
  <c r="AN323" i="2"/>
  <c r="AL323" i="2"/>
  <c r="AJ323" i="2"/>
  <c r="AA323" i="2"/>
  <c r="Z323" i="2"/>
  <c r="X323" i="2"/>
  <c r="Q323" i="2"/>
  <c r="O323" i="2" s="1"/>
  <c r="AS322" i="2"/>
  <c r="AL322" i="2"/>
  <c r="AK322" i="2"/>
  <c r="AJ322" i="2"/>
  <c r="AJ308" i="2" s="1"/>
  <c r="AB322" i="2"/>
  <c r="Z322" i="2"/>
  <c r="X322" i="2"/>
  <c r="AA322" i="2" s="1"/>
  <c r="P322" i="2"/>
  <c r="O322" i="2"/>
  <c r="N322" i="2"/>
  <c r="AS321" i="2"/>
  <c r="AR321" i="2"/>
  <c r="AN321" i="2"/>
  <c r="AL321" i="2"/>
  <c r="AJ321" i="2"/>
  <c r="AI321" i="2"/>
  <c r="X321" i="2"/>
  <c r="AA321" i="2" s="1"/>
  <c r="W321" i="2"/>
  <c r="Z321" i="2" s="1"/>
  <c r="AS320" i="2"/>
  <c r="AR320" i="2"/>
  <c r="AN320" i="2"/>
  <c r="AL320" i="2"/>
  <c r="AJ320" i="2"/>
  <c r="AA320" i="2"/>
  <c r="Z320" i="2"/>
  <c r="X320" i="2"/>
  <c r="Q320" i="2"/>
  <c r="AS319" i="2"/>
  <c r="AL319" i="2"/>
  <c r="AK319" i="2"/>
  <c r="AJ319" i="2"/>
  <c r="AB319" i="2"/>
  <c r="Z319" i="2"/>
  <c r="X319" i="2"/>
  <c r="AA319" i="2" s="1"/>
  <c r="P319" i="2"/>
  <c r="O319" i="2"/>
  <c r="N319" i="2"/>
  <c r="AR318" i="2"/>
  <c r="AS318" i="2" s="1"/>
  <c r="AN318" i="2"/>
  <c r="AL318" i="2"/>
  <c r="AJ318" i="2"/>
  <c r="AI318" i="2"/>
  <c r="W318" i="2"/>
  <c r="AS317" i="2"/>
  <c r="AR317" i="2"/>
  <c r="AN317" i="2"/>
  <c r="AL317" i="2"/>
  <c r="AJ317" i="2"/>
  <c r="AA317" i="2"/>
  <c r="Z317" i="2"/>
  <c r="X317" i="2"/>
  <c r="Q317" i="2"/>
  <c r="AS316" i="2"/>
  <c r="AL316" i="2"/>
  <c r="AK316" i="2"/>
  <c r="AJ316" i="2"/>
  <c r="AB316" i="2"/>
  <c r="Z316" i="2"/>
  <c r="X316" i="2"/>
  <c r="AA316" i="2" s="1"/>
  <c r="P316" i="2"/>
  <c r="O316" i="2"/>
  <c r="N316" i="2"/>
  <c r="AR315" i="2"/>
  <c r="AS315" i="2" s="1"/>
  <c r="AN315" i="2"/>
  <c r="AL315" i="2"/>
  <c r="AJ315" i="2"/>
  <c r="AI315" i="2"/>
  <c r="AA315" i="2"/>
  <c r="Z315" i="2"/>
  <c r="W315" i="2"/>
  <c r="X315" i="2" s="1"/>
  <c r="AR314" i="2"/>
  <c r="AR309" i="2" s="1"/>
  <c r="AN314" i="2"/>
  <c r="AL314" i="2"/>
  <c r="AJ314" i="2"/>
  <c r="Z314" i="2"/>
  <c r="Z309" i="2" s="1"/>
  <c r="X314" i="2"/>
  <c r="AA314" i="2" s="1"/>
  <c r="Q314" i="2"/>
  <c r="P314" i="2" s="1"/>
  <c r="N314" i="2" s="1"/>
  <c r="AS313" i="2"/>
  <c r="AL313" i="2"/>
  <c r="AK313" i="2"/>
  <c r="AJ313" i="2"/>
  <c r="AB313" i="2"/>
  <c r="Z313" i="2"/>
  <c r="X313" i="2"/>
  <c r="AA313" i="2" s="1"/>
  <c r="P313" i="2"/>
  <c r="O313" i="2"/>
  <c r="N313" i="2"/>
  <c r="AR312" i="2"/>
  <c r="AS312" i="2" s="1"/>
  <c r="AN312" i="2"/>
  <c r="AJ312" i="2"/>
  <c r="AI312" i="2"/>
  <c r="AC312" i="2"/>
  <c r="AL312" i="2" s="1"/>
  <c r="Z312" i="2"/>
  <c r="X312" i="2"/>
  <c r="AA312" i="2" s="1"/>
  <c r="W312" i="2"/>
  <c r="Q312" i="2"/>
  <c r="AS311" i="2"/>
  <c r="AR311" i="2"/>
  <c r="AN311" i="2"/>
  <c r="AL311" i="2"/>
  <c r="AJ311" i="2"/>
  <c r="AD311" i="2"/>
  <c r="Z311" i="2"/>
  <c r="X311" i="2"/>
  <c r="AA311" i="2" s="1"/>
  <c r="Q311" i="2"/>
  <c r="P311" i="2" s="1"/>
  <c r="N311" i="2" s="1"/>
  <c r="O311" i="2"/>
  <c r="I311" i="2"/>
  <c r="E311" i="2"/>
  <c r="AS310" i="2"/>
  <c r="AL310" i="2"/>
  <c r="AK310" i="2"/>
  <c r="AJ310" i="2"/>
  <c r="AD310" i="2"/>
  <c r="AD308" i="2" s="1"/>
  <c r="AB310" i="2"/>
  <c r="Z310" i="2"/>
  <c r="X310" i="2"/>
  <c r="AA310" i="2" s="1"/>
  <c r="Q310" i="2"/>
  <c r="O310" i="2"/>
  <c r="N310" i="2"/>
  <c r="J310" i="2"/>
  <c r="J308" i="2" s="1"/>
  <c r="F310" i="2"/>
  <c r="F308" i="2" s="1"/>
  <c r="E310" i="2"/>
  <c r="BM309" i="2"/>
  <c r="BL309" i="2"/>
  <c r="BK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O309" i="2"/>
  <c r="AM309" i="2"/>
  <c r="AJ309" i="2"/>
  <c r="AI309" i="2"/>
  <c r="AC309" i="2"/>
  <c r="AL309" i="2" s="1"/>
  <c r="W309" i="2"/>
  <c r="U309" i="2"/>
  <c r="T309" i="2"/>
  <c r="BM308" i="2"/>
  <c r="BL308" i="2"/>
  <c r="BK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R308" i="2"/>
  <c r="AO308" i="2"/>
  <c r="AN308" i="2"/>
  <c r="AM308" i="2"/>
  <c r="AL308" i="2"/>
  <c r="AI308" i="2"/>
  <c r="AE308" i="2"/>
  <c r="AC308" i="2"/>
  <c r="AB308" i="2"/>
  <c r="Y308" i="2"/>
  <c r="W308" i="2"/>
  <c r="V308" i="2"/>
  <c r="U308" i="2"/>
  <c r="T308" i="2"/>
  <c r="S308" i="2"/>
  <c r="Q308" i="2"/>
  <c r="P308" i="2"/>
  <c r="I308" i="2"/>
  <c r="H308" i="2"/>
  <c r="E308" i="2"/>
  <c r="AS307" i="2"/>
  <c r="AR307" i="2"/>
  <c r="AN307" i="2"/>
  <c r="AL307" i="2"/>
  <c r="AI307" i="2"/>
  <c r="Z307" i="2"/>
  <c r="X307" i="2"/>
  <c r="AA307" i="2" s="1"/>
  <c r="W307" i="2"/>
  <c r="Q307" i="2"/>
  <c r="O307" i="2" s="1"/>
  <c r="P307" i="2"/>
  <c r="N307" i="2" s="1"/>
  <c r="AS306" i="2"/>
  <c r="AR306" i="2"/>
  <c r="AN306" i="2"/>
  <c r="AL306" i="2"/>
  <c r="AJ306" i="2"/>
  <c r="AJ307" i="2" s="1"/>
  <c r="Z306" i="2"/>
  <c r="X306" i="2"/>
  <c r="AA306" i="2" s="1"/>
  <c r="AA286" i="2" s="1"/>
  <c r="Q306" i="2"/>
  <c r="P306" i="2" s="1"/>
  <c r="N306" i="2" s="1"/>
  <c r="O306" i="2"/>
  <c r="BV305" i="2"/>
  <c r="BU305" i="2"/>
  <c r="AS305" i="2"/>
  <c r="AL305" i="2"/>
  <c r="AK305" i="2"/>
  <c r="AJ305" i="2"/>
  <c r="AB305" i="2"/>
  <c r="Z305" i="2"/>
  <c r="X305" i="2"/>
  <c r="AA305" i="2" s="1"/>
  <c r="P305" i="2"/>
  <c r="O305" i="2"/>
  <c r="N305" i="2"/>
  <c r="AR304" i="2"/>
  <c r="AS304" i="2" s="1"/>
  <c r="AN304" i="2"/>
  <c r="AL304" i="2"/>
  <c r="AJ304" i="2"/>
  <c r="AI304" i="2"/>
  <c r="W304" i="2"/>
  <c r="AS303" i="2"/>
  <c r="AR303" i="2"/>
  <c r="AN303" i="2"/>
  <c r="AL303" i="2"/>
  <c r="AJ303" i="2"/>
  <c r="AA303" i="2"/>
  <c r="Z303" i="2"/>
  <c r="X303" i="2"/>
  <c r="Q303" i="2"/>
  <c r="BU302" i="2"/>
  <c r="AS302" i="2"/>
  <c r="AL302" i="2"/>
  <c r="AK302" i="2"/>
  <c r="BV302" i="2" s="1"/>
  <c r="AJ302" i="2"/>
  <c r="AB302" i="2"/>
  <c r="Z302" i="2"/>
  <c r="X302" i="2"/>
  <c r="AA302" i="2" s="1"/>
  <c r="P302" i="2"/>
  <c r="N302" i="2" s="1"/>
  <c r="O302" i="2"/>
  <c r="AS301" i="2"/>
  <c r="AR301" i="2"/>
  <c r="AN301" i="2"/>
  <c r="AL301" i="2"/>
  <c r="AJ301" i="2"/>
  <c r="AI301" i="2"/>
  <c r="Z301" i="2"/>
  <c r="X301" i="2"/>
  <c r="AA301" i="2" s="1"/>
  <c r="W301" i="2"/>
  <c r="Q301" i="2"/>
  <c r="P301" i="2" s="1"/>
  <c r="N301" i="2" s="1"/>
  <c r="O301" i="2"/>
  <c r="AR300" i="2"/>
  <c r="AS300" i="2" s="1"/>
  <c r="AN300" i="2"/>
  <c r="AL300" i="2"/>
  <c r="AJ300" i="2"/>
  <c r="Z300" i="2"/>
  <c r="X300" i="2"/>
  <c r="AA300" i="2" s="1"/>
  <c r="Q300" i="2"/>
  <c r="P300" i="2"/>
  <c r="N300" i="2" s="1"/>
  <c r="O300" i="2"/>
  <c r="BU299" i="2"/>
  <c r="AS299" i="2"/>
  <c r="AL299" i="2"/>
  <c r="AK299" i="2"/>
  <c r="AJ299" i="2"/>
  <c r="AB299" i="2"/>
  <c r="Z299" i="2"/>
  <c r="X299" i="2"/>
  <c r="P299" i="2"/>
  <c r="O299" i="2"/>
  <c r="N299" i="2"/>
  <c r="AR298" i="2"/>
  <c r="AS298" i="2" s="1"/>
  <c r="AN298" i="2"/>
  <c r="AL298" i="2"/>
  <c r="AJ298" i="2"/>
  <c r="AI298" i="2"/>
  <c r="W298" i="2"/>
  <c r="X298" i="2" s="1"/>
  <c r="AA298" i="2" s="1"/>
  <c r="AR297" i="2"/>
  <c r="AS297" i="2" s="1"/>
  <c r="AN297" i="2"/>
  <c r="AL297" i="2"/>
  <c r="AJ297" i="2"/>
  <c r="AA297" i="2"/>
  <c r="Z297" i="2"/>
  <c r="X297" i="2"/>
  <c r="Q297" i="2"/>
  <c r="P297" i="2"/>
  <c r="N297" i="2" s="1"/>
  <c r="BU296" i="2"/>
  <c r="AS296" i="2"/>
  <c r="AL296" i="2"/>
  <c r="AK296" i="2"/>
  <c r="BV296" i="2" s="1"/>
  <c r="AJ296" i="2"/>
  <c r="AB296" i="2"/>
  <c r="AA296" i="2"/>
  <c r="Z296" i="2"/>
  <c r="X296" i="2"/>
  <c r="P296" i="2"/>
  <c r="O296" i="2"/>
  <c r="N296" i="2"/>
  <c r="AS295" i="2"/>
  <c r="AR295" i="2"/>
  <c r="AN295" i="2"/>
  <c r="AL295" i="2"/>
  <c r="AI295" i="2"/>
  <c r="Z295" i="2"/>
  <c r="X295" i="2"/>
  <c r="AA295" i="2" s="1"/>
  <c r="W295" i="2"/>
  <c r="Q295" i="2"/>
  <c r="AR294" i="2"/>
  <c r="AS294" i="2" s="1"/>
  <c r="AN294" i="2"/>
  <c r="AL294" i="2"/>
  <c r="AJ294" i="2"/>
  <c r="AJ295" i="2" s="1"/>
  <c r="Z294" i="2"/>
  <c r="X294" i="2"/>
  <c r="AA294" i="2" s="1"/>
  <c r="Q294" i="2"/>
  <c r="P294" i="2"/>
  <c r="N294" i="2" s="1"/>
  <c r="O294" i="2"/>
  <c r="BU293" i="2"/>
  <c r="AS293" i="2"/>
  <c r="AL293" i="2"/>
  <c r="AK293" i="2"/>
  <c r="AJ293" i="2"/>
  <c r="AB293" i="2"/>
  <c r="AA293" i="2"/>
  <c r="Z293" i="2"/>
  <c r="X293" i="2"/>
  <c r="P293" i="2"/>
  <c r="O293" i="2"/>
  <c r="N293" i="2"/>
  <c r="AR292" i="2"/>
  <c r="AS292" i="2" s="1"/>
  <c r="AN292" i="2"/>
  <c r="AL292" i="2"/>
  <c r="AJ292" i="2"/>
  <c r="AI292" i="2"/>
  <c r="Z292" i="2"/>
  <c r="W292" i="2"/>
  <c r="X292" i="2" s="1"/>
  <c r="AA292" i="2" s="1"/>
  <c r="Q292" i="2"/>
  <c r="P292" i="2" s="1"/>
  <c r="N292" i="2" s="1"/>
  <c r="AR291" i="2"/>
  <c r="AN291" i="2"/>
  <c r="AL291" i="2"/>
  <c r="AJ291" i="2"/>
  <c r="Z291" i="2"/>
  <c r="Z286" i="2" s="1"/>
  <c r="X291" i="2"/>
  <c r="AA291" i="2" s="1"/>
  <c r="Q291" i="2"/>
  <c r="O291" i="2" s="1"/>
  <c r="P291" i="2"/>
  <c r="N291" i="2"/>
  <c r="BV290" i="2"/>
  <c r="BU290" i="2"/>
  <c r="AS290" i="2"/>
  <c r="AS285" i="2" s="1"/>
  <c r="AL290" i="2"/>
  <c r="AK290" i="2"/>
  <c r="AJ290" i="2"/>
  <c r="AJ285" i="2" s="1"/>
  <c r="AB290" i="2"/>
  <c r="AA290" i="2"/>
  <c r="Z290" i="2"/>
  <c r="X290" i="2"/>
  <c r="P290" i="2"/>
  <c r="O290" i="2"/>
  <c r="AS289" i="2"/>
  <c r="AR289" i="2"/>
  <c r="AN289" i="2"/>
  <c r="W289" i="2"/>
  <c r="J289" i="2"/>
  <c r="I289" i="2"/>
  <c r="AS288" i="2"/>
  <c r="AN288" i="2"/>
  <c r="AN286" i="2" s="1"/>
  <c r="AI288" i="2"/>
  <c r="AI286" i="2" s="1"/>
  <c r="AC288" i="2"/>
  <c r="AA288" i="2"/>
  <c r="Z288" i="2"/>
  <c r="X288" i="2"/>
  <c r="Q288" i="2"/>
  <c r="Q289" i="2" s="1"/>
  <c r="P289" i="2" s="1"/>
  <c r="O288" i="2"/>
  <c r="O289" i="2" s="1"/>
  <c r="J288" i="2"/>
  <c r="J286" i="2" s="1"/>
  <c r="BU287" i="2"/>
  <c r="AS287" i="2"/>
  <c r="AL287" i="2"/>
  <c r="AK287" i="2"/>
  <c r="AJ287" i="2"/>
  <c r="AD287" i="2"/>
  <c r="AD285" i="2" s="1"/>
  <c r="AB287" i="2"/>
  <c r="Z287" i="2"/>
  <c r="Z285" i="2" s="1"/>
  <c r="X287" i="2"/>
  <c r="AA287" i="2" s="1"/>
  <c r="P287" i="2"/>
  <c r="N287" i="2"/>
  <c r="J287" i="2"/>
  <c r="E287" i="2"/>
  <c r="BM286" i="2"/>
  <c r="BL286" i="2"/>
  <c r="BK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O286" i="2"/>
  <c r="AM286" i="2"/>
  <c r="AG286" i="2"/>
  <c r="AF286" i="2"/>
  <c r="W286" i="2"/>
  <c r="U286" i="2"/>
  <c r="T286" i="2"/>
  <c r="I286" i="2"/>
  <c r="BM285" i="2"/>
  <c r="BL285" i="2"/>
  <c r="BK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R285" i="2"/>
  <c r="AO285" i="2"/>
  <c r="AN285" i="2"/>
  <c r="AM285" i="2"/>
  <c r="AK285" i="2"/>
  <c r="AI285" i="2"/>
  <c r="AH285" i="2"/>
  <c r="AG285" i="2"/>
  <c r="AF285" i="2"/>
  <c r="AE285" i="2"/>
  <c r="AC285" i="2"/>
  <c r="AL285" i="2" s="1"/>
  <c r="Y285" i="2"/>
  <c r="W285" i="2"/>
  <c r="V285" i="2"/>
  <c r="U285" i="2"/>
  <c r="T285" i="2"/>
  <c r="S285" i="2"/>
  <c r="Q285" i="2"/>
  <c r="O285" i="2"/>
  <c r="J285" i="2"/>
  <c r="I285" i="2"/>
  <c r="AS284" i="2"/>
  <c r="AM284" i="2"/>
  <c r="AL284" i="2"/>
  <c r="AI284" i="2"/>
  <c r="AF284" i="2"/>
  <c r="AR284" i="2" s="1"/>
  <c r="X284" i="2"/>
  <c r="AA284" i="2" s="1"/>
  <c r="W284" i="2"/>
  <c r="Z284" i="2" s="1"/>
  <c r="P284" i="2"/>
  <c r="N284" i="2"/>
  <c r="AS283" i="2"/>
  <c r="AR283" i="2"/>
  <c r="AM283" i="2"/>
  <c r="AL283" i="2"/>
  <c r="AJ283" i="2"/>
  <c r="AJ284" i="2" s="1"/>
  <c r="AG283" i="2"/>
  <c r="AA283" i="2"/>
  <c r="Z283" i="2"/>
  <c r="X283" i="2"/>
  <c r="Q283" i="2"/>
  <c r="Q284" i="2" s="1"/>
  <c r="O284" i="2" s="1"/>
  <c r="P283" i="2"/>
  <c r="N283" i="2" s="1"/>
  <c r="O283" i="2"/>
  <c r="AS282" i="2"/>
  <c r="AL282" i="2"/>
  <c r="AK282" i="2"/>
  <c r="AJ282" i="2"/>
  <c r="AG282" i="2"/>
  <c r="AB282" i="2"/>
  <c r="Y282" i="2"/>
  <c r="W282" i="2"/>
  <c r="P282" i="2"/>
  <c r="O282" i="2"/>
  <c r="N282" i="2"/>
  <c r="AL281" i="2"/>
  <c r="AI281" i="2"/>
  <c r="AF281" i="2"/>
  <c r="X281" i="2"/>
  <c r="AA281" i="2" s="1"/>
  <c r="W281" i="2"/>
  <c r="Z281" i="2" s="1"/>
  <c r="Q281" i="2"/>
  <c r="AS280" i="2"/>
  <c r="AR280" i="2"/>
  <c r="AM280" i="2"/>
  <c r="AL280" i="2"/>
  <c r="AJ280" i="2"/>
  <c r="AJ281" i="2" s="1"/>
  <c r="AG280" i="2"/>
  <c r="Z280" i="2"/>
  <c r="X280" i="2"/>
  <c r="AA280" i="2" s="1"/>
  <c r="Q280" i="2"/>
  <c r="P280" i="2"/>
  <c r="O280" i="2"/>
  <c r="N280" i="2"/>
  <c r="AS279" i="2"/>
  <c r="AL279" i="2"/>
  <c r="AK279" i="2"/>
  <c r="AJ279" i="2"/>
  <c r="AG279" i="2"/>
  <c r="AA279" i="2"/>
  <c r="Z279" i="2"/>
  <c r="Y279" i="2"/>
  <c r="AB279" i="2" s="1"/>
  <c r="X279" i="2"/>
  <c r="P279" i="2"/>
  <c r="N279" i="2" s="1"/>
  <c r="O279" i="2"/>
  <c r="AR278" i="2"/>
  <c r="AS278" i="2" s="1"/>
  <c r="AM278" i="2"/>
  <c r="AL278" i="2"/>
  <c r="AI278" i="2"/>
  <c r="AG278" i="2"/>
  <c r="AF278" i="2"/>
  <c r="W278" i="2"/>
  <c r="P278" i="2"/>
  <c r="N278" i="2" s="1"/>
  <c r="AR277" i="2"/>
  <c r="AS277" i="2" s="1"/>
  <c r="AM277" i="2"/>
  <c r="AL277" i="2"/>
  <c r="AJ277" i="2"/>
  <c r="AJ278" i="2" s="1"/>
  <c r="AG277" i="2"/>
  <c r="Z277" i="2"/>
  <c r="X277" i="2"/>
  <c r="AA277" i="2" s="1"/>
  <c r="Q277" i="2"/>
  <c r="Q278" i="2" s="1"/>
  <c r="O278" i="2" s="1"/>
  <c r="P277" i="2"/>
  <c r="N277" i="2" s="1"/>
  <c r="AS276" i="2"/>
  <c r="AL276" i="2"/>
  <c r="AK276" i="2"/>
  <c r="AJ276" i="2"/>
  <c r="AG276" i="2"/>
  <c r="AA276" i="2"/>
  <c r="Z276" i="2"/>
  <c r="Y276" i="2"/>
  <c r="AB276" i="2" s="1"/>
  <c r="X276" i="2"/>
  <c r="P276" i="2"/>
  <c r="O276" i="2"/>
  <c r="N276" i="2"/>
  <c r="AR275" i="2"/>
  <c r="AS275" i="2" s="1"/>
  <c r="AL275" i="2"/>
  <c r="AI275" i="2"/>
  <c r="AF275" i="2"/>
  <c r="AM275" i="2" s="1"/>
  <c r="AA275" i="2"/>
  <c r="Z275" i="2"/>
  <c r="W275" i="2"/>
  <c r="X275" i="2" s="1"/>
  <c r="AS274" i="2"/>
  <c r="AR274" i="2"/>
  <c r="AM274" i="2"/>
  <c r="AL274" i="2"/>
  <c r="AJ274" i="2"/>
  <c r="AJ275" i="2" s="1"/>
  <c r="AG274" i="2"/>
  <c r="AA274" i="2"/>
  <c r="Z274" i="2"/>
  <c r="X274" i="2"/>
  <c r="Q274" i="2"/>
  <c r="O274" i="2"/>
  <c r="AS273" i="2"/>
  <c r="AL273" i="2"/>
  <c r="AK273" i="2"/>
  <c r="AJ273" i="2"/>
  <c r="AG273" i="2"/>
  <c r="Z273" i="2"/>
  <c r="Y273" i="2"/>
  <c r="AB273" i="2" s="1"/>
  <c r="X273" i="2"/>
  <c r="AA273" i="2" s="1"/>
  <c r="P273" i="2"/>
  <c r="O273" i="2"/>
  <c r="N273" i="2"/>
  <c r="AL272" i="2"/>
  <c r="AJ272" i="2"/>
  <c r="AI272" i="2"/>
  <c r="AF272" i="2"/>
  <c r="Z272" i="2"/>
  <c r="X272" i="2"/>
  <c r="AA272" i="2" s="1"/>
  <c r="W272" i="2"/>
  <c r="AR271" i="2"/>
  <c r="AS271" i="2" s="1"/>
  <c r="AM271" i="2"/>
  <c r="AL271" i="2"/>
  <c r="AJ271" i="2"/>
  <c r="AG271" i="2"/>
  <c r="AA271" i="2"/>
  <c r="Z271" i="2"/>
  <c r="X271" i="2"/>
  <c r="Q271" i="2"/>
  <c r="AS270" i="2"/>
  <c r="AL270" i="2"/>
  <c r="AK270" i="2"/>
  <c r="AJ270" i="2"/>
  <c r="AG270" i="2"/>
  <c r="Z270" i="2"/>
  <c r="Y270" i="2"/>
  <c r="W270" i="2"/>
  <c r="X270" i="2" s="1"/>
  <c r="AA270" i="2" s="1"/>
  <c r="P270" i="2"/>
  <c r="O270" i="2"/>
  <c r="N270" i="2"/>
  <c r="AR269" i="2"/>
  <c r="AS269" i="2" s="1"/>
  <c r="AM269" i="2"/>
  <c r="AL269" i="2"/>
  <c r="AJ269" i="2"/>
  <c r="AI269" i="2"/>
  <c r="AG269" i="2"/>
  <c r="AF269" i="2"/>
  <c r="W269" i="2"/>
  <c r="AR268" i="2"/>
  <c r="AM268" i="2"/>
  <c r="AL268" i="2"/>
  <c r="AJ268" i="2"/>
  <c r="AG268" i="2"/>
  <c r="AA268" i="2"/>
  <c r="Z268" i="2"/>
  <c r="X268" i="2"/>
  <c r="Q268" i="2"/>
  <c r="AS267" i="2"/>
  <c r="AL267" i="2"/>
  <c r="AK267" i="2"/>
  <c r="AJ267" i="2"/>
  <c r="AG267" i="2"/>
  <c r="AB267" i="2"/>
  <c r="Z267" i="2"/>
  <c r="Y267" i="2"/>
  <c r="X267" i="2"/>
  <c r="AA267" i="2" s="1"/>
  <c r="P267" i="2"/>
  <c r="O267" i="2"/>
  <c r="N267" i="2"/>
  <c r="AI266" i="2"/>
  <c r="AF266" i="2"/>
  <c r="AD266" i="2"/>
  <c r="AC266" i="2"/>
  <c r="AL266" i="2" s="1"/>
  <c r="J266" i="2"/>
  <c r="I266" i="2"/>
  <c r="AR265" i="2"/>
  <c r="AS265" i="2" s="1"/>
  <c r="AM265" i="2"/>
  <c r="AL265" i="2"/>
  <c r="AJ265" i="2"/>
  <c r="AJ266" i="2" s="1"/>
  <c r="AI265" i="2"/>
  <c r="AG265" i="2"/>
  <c r="AG263" i="2" s="1"/>
  <c r="AD265" i="2"/>
  <c r="Z265" i="2"/>
  <c r="W265" i="2"/>
  <c r="W266" i="2" s="1"/>
  <c r="Z266" i="2" s="1"/>
  <c r="Q265" i="2"/>
  <c r="O265" i="2" s="1"/>
  <c r="J265" i="2"/>
  <c r="F265" i="2"/>
  <c r="F263" i="2" s="1"/>
  <c r="E265" i="2"/>
  <c r="E266" i="2" s="1"/>
  <c r="AS264" i="2"/>
  <c r="AS262" i="2" s="1"/>
  <c r="AL264" i="2"/>
  <c r="AK264" i="2"/>
  <c r="AJ264" i="2"/>
  <c r="AG264" i="2"/>
  <c r="AD264" i="2"/>
  <c r="AB264" i="2"/>
  <c r="AA264" i="2"/>
  <c r="Z264" i="2"/>
  <c r="Y264" i="2"/>
  <c r="X264" i="2"/>
  <c r="P264" i="2"/>
  <c r="N264" i="2" s="1"/>
  <c r="O264" i="2"/>
  <c r="J264" i="2"/>
  <c r="F264" i="2"/>
  <c r="F262" i="2" s="1"/>
  <c r="BM263" i="2"/>
  <c r="BL263" i="2"/>
  <c r="BK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O263" i="2"/>
  <c r="AN263" i="2"/>
  <c r="AL263" i="2"/>
  <c r="AJ263" i="2"/>
  <c r="AI263" i="2"/>
  <c r="AF263" i="2"/>
  <c r="AD263" i="2"/>
  <c r="AC263" i="2"/>
  <c r="W263" i="2"/>
  <c r="U263" i="2"/>
  <c r="T263" i="2"/>
  <c r="J263" i="2"/>
  <c r="I263" i="2"/>
  <c r="E263" i="2"/>
  <c r="BM262" i="2"/>
  <c r="BL262" i="2"/>
  <c r="BK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R262" i="2"/>
  <c r="AO262" i="2"/>
  <c r="AN262" i="2"/>
  <c r="AM262" i="2"/>
  <c r="AL262" i="2"/>
  <c r="AI262" i="2"/>
  <c r="AH262" i="2"/>
  <c r="AG262" i="2"/>
  <c r="AF262" i="2"/>
  <c r="AE262" i="2"/>
  <c r="AD262" i="2"/>
  <c r="AC262" i="2"/>
  <c r="V262" i="2"/>
  <c r="U262" i="2"/>
  <c r="T262" i="2"/>
  <c r="S262" i="2"/>
  <c r="Q262" i="2"/>
  <c r="P262" i="2"/>
  <c r="J262" i="2"/>
  <c r="I262" i="2"/>
  <c r="H262" i="2"/>
  <c r="E262" i="2"/>
  <c r="AS261" i="2"/>
  <c r="AR261" i="2"/>
  <c r="AL261" i="2"/>
  <c r="AI261" i="2"/>
  <c r="AF261" i="2"/>
  <c r="AM261" i="2" s="1"/>
  <c r="W261" i="2"/>
  <c r="AS260" i="2"/>
  <c r="AR260" i="2"/>
  <c r="AM260" i="2"/>
  <c r="AL260" i="2"/>
  <c r="AJ260" i="2"/>
  <c r="AJ261" i="2" s="1"/>
  <c r="AG260" i="2"/>
  <c r="AA260" i="2"/>
  <c r="Z260" i="2"/>
  <c r="X260" i="2"/>
  <c r="Q260" i="2"/>
  <c r="O260" i="2"/>
  <c r="AS259" i="2"/>
  <c r="AL259" i="2"/>
  <c r="AK259" i="2"/>
  <c r="AK245" i="2" s="1"/>
  <c r="AJ259" i="2"/>
  <c r="AG259" i="2"/>
  <c r="AA259" i="2"/>
  <c r="Z259" i="2"/>
  <c r="Y259" i="2"/>
  <c r="AB259" i="2" s="1"/>
  <c r="X259" i="2"/>
  <c r="P259" i="2"/>
  <c r="O259" i="2"/>
  <c r="O245" i="2" s="1"/>
  <c r="N259" i="2"/>
  <c r="AR258" i="2"/>
  <c r="AS258" i="2" s="1"/>
  <c r="AL258" i="2"/>
  <c r="AI258" i="2"/>
  <c r="AG258" i="2"/>
  <c r="AF258" i="2"/>
  <c r="AM258" i="2" s="1"/>
  <c r="Z258" i="2"/>
  <c r="X258" i="2"/>
  <c r="AA258" i="2" s="1"/>
  <c r="W258" i="2"/>
  <c r="Q258" i="2"/>
  <c r="AR257" i="2"/>
  <c r="AS257" i="2" s="1"/>
  <c r="AM257" i="2"/>
  <c r="AL257" i="2"/>
  <c r="AJ257" i="2"/>
  <c r="AJ258" i="2" s="1"/>
  <c r="AG257" i="2"/>
  <c r="AG246" i="2" s="1"/>
  <c r="AA257" i="2"/>
  <c r="Z257" i="2"/>
  <c r="X257" i="2"/>
  <c r="Q257" i="2"/>
  <c r="O257" i="2" s="1"/>
  <c r="P257" i="2"/>
  <c r="N257" i="2" s="1"/>
  <c r="AS256" i="2"/>
  <c r="AL256" i="2"/>
  <c r="AK256" i="2"/>
  <c r="AJ256" i="2"/>
  <c r="AG256" i="2"/>
  <c r="Z256" i="2"/>
  <c r="Y256" i="2"/>
  <c r="AB256" i="2" s="1"/>
  <c r="X256" i="2"/>
  <c r="AA256" i="2" s="1"/>
  <c r="P256" i="2"/>
  <c r="N256" i="2" s="1"/>
  <c r="O256" i="2"/>
  <c r="AL255" i="2"/>
  <c r="AJ255" i="2"/>
  <c r="AI255" i="2"/>
  <c r="AF255" i="2"/>
  <c r="X255" i="2"/>
  <c r="AA255" i="2" s="1"/>
  <c r="W255" i="2"/>
  <c r="Z255" i="2" s="1"/>
  <c r="Q255" i="2"/>
  <c r="O255" i="2" s="1"/>
  <c r="P255" i="2"/>
  <c r="N255" i="2"/>
  <c r="AS254" i="2"/>
  <c r="AR254" i="2"/>
  <c r="AM254" i="2"/>
  <c r="AL254" i="2"/>
  <c r="AJ254" i="2"/>
  <c r="AG254" i="2"/>
  <c r="Z254" i="2"/>
  <c r="X254" i="2"/>
  <c r="AA254" i="2" s="1"/>
  <c r="Q254" i="2"/>
  <c r="P254" i="2"/>
  <c r="O254" i="2"/>
  <c r="N254" i="2"/>
  <c r="AS253" i="2"/>
  <c r="AL253" i="2"/>
  <c r="AK253" i="2"/>
  <c r="AJ253" i="2"/>
  <c r="AG253" i="2"/>
  <c r="AB253" i="2"/>
  <c r="AA253" i="2"/>
  <c r="Z253" i="2"/>
  <c r="Z245" i="2" s="1"/>
  <c r="Y253" i="2"/>
  <c r="X253" i="2"/>
  <c r="P253" i="2"/>
  <c r="N253" i="2" s="1"/>
  <c r="O253" i="2"/>
  <c r="AR252" i="2"/>
  <c r="AS252" i="2" s="1"/>
  <c r="AM252" i="2"/>
  <c r="AL252" i="2"/>
  <c r="AI252" i="2"/>
  <c r="AG252" i="2"/>
  <c r="AF252" i="2"/>
  <c r="AA252" i="2"/>
  <c r="Z252" i="2"/>
  <c r="X252" i="2"/>
  <c r="W252" i="2"/>
  <c r="AR251" i="2"/>
  <c r="AS251" i="2" s="1"/>
  <c r="AM251" i="2"/>
  <c r="AL251" i="2"/>
  <c r="AJ251" i="2"/>
  <c r="AJ252" i="2" s="1"/>
  <c r="AG251" i="2"/>
  <c r="AA251" i="2"/>
  <c r="Z251" i="2"/>
  <c r="X251" i="2"/>
  <c r="Q251" i="2"/>
  <c r="P251" i="2" s="1"/>
  <c r="N251" i="2" s="1"/>
  <c r="AS250" i="2"/>
  <c r="AS245" i="2" s="1"/>
  <c r="AL250" i="2"/>
  <c r="AK250" i="2"/>
  <c r="AJ250" i="2"/>
  <c r="AG250" i="2"/>
  <c r="AB250" i="2"/>
  <c r="Y250" i="2"/>
  <c r="X250" i="2"/>
  <c r="AA250" i="2" s="1"/>
  <c r="W250" i="2"/>
  <c r="Z250" i="2" s="1"/>
  <c r="P250" i="2"/>
  <c r="N250" i="2" s="1"/>
  <c r="N245" i="2" s="1"/>
  <c r="O250" i="2"/>
  <c r="AL249" i="2"/>
  <c r="AI249" i="2"/>
  <c r="AF249" i="2"/>
  <c r="AC249" i="2"/>
  <c r="AA249" i="2"/>
  <c r="W249" i="2"/>
  <c r="X249" i="2" s="1"/>
  <c r="J249" i="2"/>
  <c r="I249" i="2"/>
  <c r="E249" i="2"/>
  <c r="AR248" i="2"/>
  <c r="AM248" i="2"/>
  <c r="AL248" i="2"/>
  <c r="AJ248" i="2"/>
  <c r="AI248" i="2"/>
  <c r="AG248" i="2"/>
  <c r="AD248" i="2"/>
  <c r="AD249" i="2" s="1"/>
  <c r="Z248" i="2"/>
  <c r="X248" i="2"/>
  <c r="AA248" i="2" s="1"/>
  <c r="AA246" i="2" s="1"/>
  <c r="W248" i="2"/>
  <c r="Q248" i="2"/>
  <c r="Q246" i="2" s="1"/>
  <c r="P248" i="2"/>
  <c r="N248" i="2" s="1"/>
  <c r="J248" i="2"/>
  <c r="F248" i="2"/>
  <c r="F249" i="2" s="1"/>
  <c r="E248" i="2"/>
  <c r="AS247" i="2"/>
  <c r="AL247" i="2"/>
  <c r="AK247" i="2"/>
  <c r="AJ247" i="2"/>
  <c r="AG247" i="2"/>
  <c r="AG245" i="2" s="1"/>
  <c r="AD247" i="2"/>
  <c r="Z247" i="2"/>
  <c r="Y247" i="2"/>
  <c r="Y245" i="2" s="1"/>
  <c r="X247" i="2"/>
  <c r="P247" i="2"/>
  <c r="N247" i="2" s="1"/>
  <c r="O247" i="2"/>
  <c r="J247" i="2"/>
  <c r="J245" i="2" s="1"/>
  <c r="F247" i="2"/>
  <c r="BM246" i="2"/>
  <c r="BL246" i="2"/>
  <c r="BK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O246" i="2"/>
  <c r="AN246" i="2"/>
  <c r="AM246" i="2"/>
  <c r="AL246" i="2"/>
  <c r="AI246" i="2"/>
  <c r="AF246" i="2"/>
  <c r="AD246" i="2"/>
  <c r="AC246" i="2"/>
  <c r="W246" i="2"/>
  <c r="U246" i="2"/>
  <c r="T246" i="2"/>
  <c r="J246" i="2"/>
  <c r="I246" i="2"/>
  <c r="F246" i="2"/>
  <c r="E246" i="2"/>
  <c r="BM245" i="2"/>
  <c r="BL245" i="2"/>
  <c r="BK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R245" i="2"/>
  <c r="AO245" i="2"/>
  <c r="AN245" i="2"/>
  <c r="AM245" i="2"/>
  <c r="AI245" i="2"/>
  <c r="AH245" i="2"/>
  <c r="AF245" i="2"/>
  <c r="AE245" i="2"/>
  <c r="AD245" i="2"/>
  <c r="AC245" i="2"/>
  <c r="AL245" i="2" s="1"/>
  <c r="W245" i="2"/>
  <c r="V245" i="2"/>
  <c r="U245" i="2"/>
  <c r="T245" i="2"/>
  <c r="S245" i="2"/>
  <c r="Q245" i="2"/>
  <c r="I245" i="2"/>
  <c r="H245" i="2"/>
  <c r="F245" i="2"/>
  <c r="E245" i="2"/>
  <c r="AR244" i="2"/>
  <c r="AS244" i="2" s="1"/>
  <c r="AN244" i="2"/>
  <c r="AL244" i="2"/>
  <c r="AJ244" i="2"/>
  <c r="AG244" i="2"/>
  <c r="AF244" i="2"/>
  <c r="Z244" i="2"/>
  <c r="X244" i="2"/>
  <c r="AA244" i="2" s="1"/>
  <c r="W244" i="2"/>
  <c r="Q244" i="2"/>
  <c r="AR243" i="2"/>
  <c r="AS243" i="2" s="1"/>
  <c r="AN243" i="2"/>
  <c r="AL243" i="2"/>
  <c r="AJ243" i="2"/>
  <c r="AI243" i="2"/>
  <c r="AI244" i="2" s="1"/>
  <c r="AG243" i="2"/>
  <c r="AG235" i="2" s="1"/>
  <c r="Z243" i="2"/>
  <c r="X243" i="2"/>
  <c r="AA243" i="2" s="1"/>
  <c r="Q243" i="2"/>
  <c r="P243" i="2" s="1"/>
  <c r="N243" i="2" s="1"/>
  <c r="AS242" i="2"/>
  <c r="AL242" i="2"/>
  <c r="AK242" i="2"/>
  <c r="AI242" i="2"/>
  <c r="AJ242" i="2" s="1"/>
  <c r="AJ234" i="2" s="1"/>
  <c r="AG242" i="2"/>
  <c r="AB242" i="2"/>
  <c r="Z242" i="2"/>
  <c r="X242" i="2"/>
  <c r="AA242" i="2" s="1"/>
  <c r="P242" i="2"/>
  <c r="O242" i="2"/>
  <c r="N242" i="2"/>
  <c r="AR241" i="2"/>
  <c r="AS241" i="2" s="1"/>
  <c r="AG241" i="2"/>
  <c r="AF241" i="2"/>
  <c r="AM241" i="2" s="1"/>
  <c r="AC241" i="2"/>
  <c r="AL241" i="2" s="1"/>
  <c r="Z241" i="2"/>
  <c r="X241" i="2"/>
  <c r="AA241" i="2" s="1"/>
  <c r="W241" i="2"/>
  <c r="Q241" i="2"/>
  <c r="AR240" i="2"/>
  <c r="AM240" i="2"/>
  <c r="AL240" i="2"/>
  <c r="AI240" i="2"/>
  <c r="AI241" i="2" s="1"/>
  <c r="AG240" i="2"/>
  <c r="AD240" i="2"/>
  <c r="AD241" i="2" s="1"/>
  <c r="Z240" i="2"/>
  <c r="X240" i="2"/>
  <c r="AA240" i="2" s="1"/>
  <c r="Q240" i="2"/>
  <c r="P240" i="2"/>
  <c r="N240" i="2" s="1"/>
  <c r="O240" i="2"/>
  <c r="AS239" i="2"/>
  <c r="AS234" i="2" s="1"/>
  <c r="AL239" i="2"/>
  <c r="AK239" i="2"/>
  <c r="AI239" i="2"/>
  <c r="AJ239" i="2" s="1"/>
  <c r="AG239" i="2"/>
  <c r="AB239" i="2"/>
  <c r="AA239" i="2"/>
  <c r="Z239" i="2"/>
  <c r="X239" i="2"/>
  <c r="P239" i="2"/>
  <c r="O239" i="2"/>
  <c r="AS238" i="2"/>
  <c r="AR238" i="2"/>
  <c r="AM238" i="2"/>
  <c r="AI238" i="2"/>
  <c r="AF238" i="2"/>
  <c r="AG238" i="2" s="1"/>
  <c r="AD238" i="2"/>
  <c r="AC238" i="2"/>
  <c r="AL238" i="2" s="1"/>
  <c r="J238" i="2"/>
  <c r="I238" i="2"/>
  <c r="E238" i="2"/>
  <c r="AR237" i="2"/>
  <c r="AS237" i="2" s="1"/>
  <c r="AM237" i="2"/>
  <c r="AL237" i="2"/>
  <c r="AI237" i="2"/>
  <c r="AG237" i="2"/>
  <c r="AD237" i="2"/>
  <c r="AD235" i="2" s="1"/>
  <c r="W237" i="2"/>
  <c r="Q237" i="2"/>
  <c r="O237" i="2" s="1"/>
  <c r="P237" i="2"/>
  <c r="N237" i="2" s="1"/>
  <c r="N235" i="2" s="1"/>
  <c r="J237" i="2"/>
  <c r="E237" i="2"/>
  <c r="AS236" i="2"/>
  <c r="AL236" i="2"/>
  <c r="AK236" i="2"/>
  <c r="AK234" i="2" s="1"/>
  <c r="AI236" i="2"/>
  <c r="AJ236" i="2" s="1"/>
  <c r="AG236" i="2"/>
  <c r="AD236" i="2"/>
  <c r="Y236" i="2"/>
  <c r="Y234" i="2" s="1"/>
  <c r="W236" i="2"/>
  <c r="P236" i="2"/>
  <c r="O236" i="2"/>
  <c r="N236" i="2"/>
  <c r="J236" i="2"/>
  <c r="F236" i="2"/>
  <c r="BM235" i="2"/>
  <c r="BL235" i="2"/>
  <c r="BK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O235" i="2"/>
  <c r="AN235" i="2"/>
  <c r="AM235" i="2"/>
  <c r="AF235" i="2"/>
  <c r="AC235" i="2"/>
  <c r="AL235" i="2" s="1"/>
  <c r="U235" i="2"/>
  <c r="T235" i="2"/>
  <c r="J235" i="2"/>
  <c r="I235" i="2"/>
  <c r="BM234" i="2"/>
  <c r="BL234" i="2"/>
  <c r="BK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R234" i="2"/>
  <c r="AO234" i="2"/>
  <c r="AN234" i="2"/>
  <c r="AM234" i="2"/>
  <c r="AH234" i="2"/>
  <c r="AG234" i="2"/>
  <c r="AF234" i="2"/>
  <c r="AE234" i="2"/>
  <c r="AD234" i="2"/>
  <c r="AC234" i="2"/>
  <c r="AL234" i="2" s="1"/>
  <c r="V234" i="2"/>
  <c r="U234" i="2"/>
  <c r="T234" i="2"/>
  <c r="S234" i="2"/>
  <c r="O234" i="2"/>
  <c r="J234" i="2"/>
  <c r="I234" i="2"/>
  <c r="H234" i="2"/>
  <c r="F234" i="2"/>
  <c r="E234" i="2"/>
  <c r="AL233" i="2"/>
  <c r="AI233" i="2"/>
  <c r="AG233" i="2"/>
  <c r="AF233" i="2"/>
  <c r="AM233" i="2" s="1"/>
  <c r="AC233" i="2"/>
  <c r="Q233" i="2"/>
  <c r="O233" i="2" s="1"/>
  <c r="AR232" i="2"/>
  <c r="AM232" i="2"/>
  <c r="AL232" i="2"/>
  <c r="AJ232" i="2"/>
  <c r="AJ233" i="2" s="1"/>
  <c r="AG232" i="2"/>
  <c r="AD232" i="2"/>
  <c r="AD233" i="2" s="1"/>
  <c r="X232" i="2"/>
  <c r="AA232" i="2" s="1"/>
  <c r="W232" i="2"/>
  <c r="Z232" i="2" s="1"/>
  <c r="Q232" i="2"/>
  <c r="P232" i="2"/>
  <c r="N232" i="2" s="1"/>
  <c r="O232" i="2"/>
  <c r="AS231" i="2"/>
  <c r="AL231" i="2"/>
  <c r="AK231" i="2"/>
  <c r="AJ231" i="2"/>
  <c r="AG231" i="2"/>
  <c r="AB231" i="2"/>
  <c r="Y231" i="2"/>
  <c r="W231" i="2"/>
  <c r="P231" i="2"/>
  <c r="O231" i="2"/>
  <c r="N231" i="2"/>
  <c r="AM230" i="2"/>
  <c r="AJ230" i="2"/>
  <c r="AI230" i="2"/>
  <c r="AF230" i="2"/>
  <c r="AC230" i="2"/>
  <c r="AL230" i="2" s="1"/>
  <c r="P230" i="2"/>
  <c r="N230" i="2" s="1"/>
  <c r="O230" i="2"/>
  <c r="AS229" i="2"/>
  <c r="AR229" i="2"/>
  <c r="AM229" i="2"/>
  <c r="AL229" i="2"/>
  <c r="AJ229" i="2"/>
  <c r="AG229" i="2"/>
  <c r="AD229" i="2"/>
  <c r="W229" i="2"/>
  <c r="Q229" i="2"/>
  <c r="Q230" i="2" s="1"/>
  <c r="O229" i="2"/>
  <c r="AS228" i="2"/>
  <c r="AL228" i="2"/>
  <c r="AK228" i="2"/>
  <c r="AJ228" i="2"/>
  <c r="AG228" i="2"/>
  <c r="Z228" i="2"/>
  <c r="Y228" i="2"/>
  <c r="AB228" i="2" s="1"/>
  <c r="X228" i="2"/>
  <c r="AA228" i="2" s="1"/>
  <c r="W228" i="2"/>
  <c r="P228" i="2"/>
  <c r="N228" i="2" s="1"/>
  <c r="O228" i="2"/>
  <c r="AS227" i="2"/>
  <c r="AR227" i="2"/>
  <c r="AM227" i="2"/>
  <c r="AI227" i="2"/>
  <c r="AG227" i="2"/>
  <c r="AF227" i="2"/>
  <c r="AD227" i="2"/>
  <c r="AC227" i="2"/>
  <c r="AL227" i="2" s="1"/>
  <c r="I227" i="2"/>
  <c r="E227" i="2"/>
  <c r="AS226" i="2"/>
  <c r="AR226" i="2"/>
  <c r="AM226" i="2"/>
  <c r="AL226" i="2"/>
  <c r="AJ226" i="2"/>
  <c r="AJ227" i="2" s="1"/>
  <c r="AG226" i="2"/>
  <c r="AD226" i="2"/>
  <c r="W226" i="2"/>
  <c r="W227" i="2" s="1"/>
  <c r="Q226" i="2"/>
  <c r="O226" i="2" s="1"/>
  <c r="O224" i="2" s="1"/>
  <c r="J226" i="2"/>
  <c r="J227" i="2" s="1"/>
  <c r="I226" i="2"/>
  <c r="E226" i="2"/>
  <c r="AS225" i="2"/>
  <c r="AS223" i="2" s="1"/>
  <c r="AL225" i="2"/>
  <c r="AK225" i="2"/>
  <c r="AK223" i="2" s="1"/>
  <c r="AJ225" i="2"/>
  <c r="AG225" i="2"/>
  <c r="AD225" i="2"/>
  <c r="Z225" i="2"/>
  <c r="Y225" i="2"/>
  <c r="AB225" i="2" s="1"/>
  <c r="AB223" i="2" s="1"/>
  <c r="X225" i="2"/>
  <c r="W225" i="2"/>
  <c r="P225" i="2"/>
  <c r="N225" i="2" s="1"/>
  <c r="O225" i="2"/>
  <c r="J225" i="2"/>
  <c r="J223" i="2" s="1"/>
  <c r="F225" i="2"/>
  <c r="E225" i="2"/>
  <c r="BM224" i="2"/>
  <c r="BL224" i="2"/>
  <c r="BK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O224" i="2"/>
  <c r="AN224" i="2"/>
  <c r="AM224" i="2"/>
  <c r="AI224" i="2"/>
  <c r="AG224" i="2"/>
  <c r="AF224" i="2"/>
  <c r="AC224" i="2"/>
  <c r="AL224" i="2" s="1"/>
  <c r="U224" i="2"/>
  <c r="T224" i="2"/>
  <c r="J224" i="2"/>
  <c r="I224" i="2"/>
  <c r="BM223" i="2"/>
  <c r="BL223" i="2"/>
  <c r="BK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R223" i="2"/>
  <c r="AO223" i="2"/>
  <c r="AN223" i="2"/>
  <c r="AM223" i="2"/>
  <c r="AJ223" i="2"/>
  <c r="AI223" i="2"/>
  <c r="AH223" i="2"/>
  <c r="AG223" i="2"/>
  <c r="AF223" i="2"/>
  <c r="AE223" i="2"/>
  <c r="AD223" i="2"/>
  <c r="AC223" i="2"/>
  <c r="AL223" i="2" s="1"/>
  <c r="Y223" i="2"/>
  <c r="W223" i="2"/>
  <c r="V223" i="2"/>
  <c r="U223" i="2"/>
  <c r="T223" i="2"/>
  <c r="S223" i="2"/>
  <c r="Q223" i="2"/>
  <c r="O223" i="2"/>
  <c r="I223" i="2"/>
  <c r="H223" i="2"/>
  <c r="F223" i="2"/>
  <c r="E223" i="2"/>
  <c r="AN222" i="2"/>
  <c r="AL222" i="2"/>
  <c r="AG222" i="2"/>
  <c r="AF222" i="2"/>
  <c r="AR222" i="2" s="1"/>
  <c r="AS222" i="2" s="1"/>
  <c r="AA222" i="2"/>
  <c r="Z222" i="2"/>
  <c r="X222" i="2"/>
  <c r="W222" i="2"/>
  <c r="AS221" i="2"/>
  <c r="AR221" i="2"/>
  <c r="AN221" i="2"/>
  <c r="AL221" i="2"/>
  <c r="AI221" i="2"/>
  <c r="AJ221" i="2" s="1"/>
  <c r="AJ222" i="2" s="1"/>
  <c r="AG221" i="2"/>
  <c r="AA221" i="2"/>
  <c r="Z221" i="2"/>
  <c r="X221" i="2"/>
  <c r="Q221" i="2"/>
  <c r="AS220" i="2"/>
  <c r="AL220" i="2"/>
  <c r="AK220" i="2"/>
  <c r="AI220" i="2"/>
  <c r="AJ220" i="2" s="1"/>
  <c r="AG220" i="2"/>
  <c r="AB220" i="2"/>
  <c r="AA220" i="2"/>
  <c r="Z220" i="2"/>
  <c r="X220" i="2"/>
  <c r="P220" i="2"/>
  <c r="N220" i="2" s="1"/>
  <c r="O220" i="2"/>
  <c r="AL219" i="2"/>
  <c r="AI219" i="2"/>
  <c r="AF219" i="2"/>
  <c r="W219" i="2"/>
  <c r="Z219" i="2" s="1"/>
  <c r="AS218" i="2"/>
  <c r="AR218" i="2"/>
  <c r="AN218" i="2"/>
  <c r="AL218" i="2"/>
  <c r="AI218" i="2"/>
  <c r="AJ218" i="2" s="1"/>
  <c r="AJ219" i="2" s="1"/>
  <c r="AG218" i="2"/>
  <c r="AA218" i="2"/>
  <c r="Z218" i="2"/>
  <c r="X218" i="2"/>
  <c r="Q218" i="2"/>
  <c r="P218" i="2"/>
  <c r="N218" i="2"/>
  <c r="AS217" i="2"/>
  <c r="AL217" i="2"/>
  <c r="AK217" i="2"/>
  <c r="AI217" i="2"/>
  <c r="AJ217" i="2" s="1"/>
  <c r="AG217" i="2"/>
  <c r="AB217" i="2"/>
  <c r="AA217" i="2"/>
  <c r="Z217" i="2"/>
  <c r="X217" i="2"/>
  <c r="P217" i="2"/>
  <c r="O217" i="2"/>
  <c r="N217" i="2"/>
  <c r="AM216" i="2"/>
  <c r="AJ216" i="2"/>
  <c r="AI216" i="2"/>
  <c r="AF216" i="2"/>
  <c r="AD216" i="2"/>
  <c r="AC216" i="2"/>
  <c r="AL216" i="2" s="1"/>
  <c r="P216" i="2"/>
  <c r="N216" i="2" s="1"/>
  <c r="O216" i="2"/>
  <c r="AS215" i="2"/>
  <c r="AR215" i="2"/>
  <c r="AM215" i="2"/>
  <c r="AL215" i="2"/>
  <c r="AJ215" i="2"/>
  <c r="AG215" i="2"/>
  <c r="AD215" i="2"/>
  <c r="AD204" i="2" s="1"/>
  <c r="W215" i="2"/>
  <c r="Q215" i="2"/>
  <c r="Q216" i="2" s="1"/>
  <c r="O215" i="2"/>
  <c r="AS214" i="2"/>
  <c r="AL214" i="2"/>
  <c r="AK214" i="2"/>
  <c r="AJ214" i="2"/>
  <c r="AG214" i="2"/>
  <c r="Z214" i="2"/>
  <c r="Y214" i="2"/>
  <c r="AB214" i="2" s="1"/>
  <c r="X214" i="2"/>
  <c r="AA214" i="2" s="1"/>
  <c r="W214" i="2"/>
  <c r="P214" i="2"/>
  <c r="N214" i="2" s="1"/>
  <c r="O214" i="2"/>
  <c r="AS213" i="2"/>
  <c r="AR213" i="2"/>
  <c r="AM213" i="2"/>
  <c r="AF213" i="2"/>
  <c r="AD213" i="2"/>
  <c r="AC213" i="2"/>
  <c r="AL213" i="2" s="1"/>
  <c r="Z213" i="2"/>
  <c r="W213" i="2"/>
  <c r="F213" i="2"/>
  <c r="AR212" i="2"/>
  <c r="AS212" i="2" s="1"/>
  <c r="AM212" i="2"/>
  <c r="AL212" i="2"/>
  <c r="AJ212" i="2"/>
  <c r="AJ213" i="2" s="1"/>
  <c r="AI212" i="2"/>
  <c r="AI213" i="2" s="1"/>
  <c r="AG212" i="2"/>
  <c r="AG213" i="2" s="1"/>
  <c r="AD212" i="2"/>
  <c r="Z212" i="2"/>
  <c r="W212" i="2"/>
  <c r="X212" i="2" s="1"/>
  <c r="Q212" i="2"/>
  <c r="P212" i="2"/>
  <c r="N212" i="2"/>
  <c r="J212" i="2"/>
  <c r="J213" i="2" s="1"/>
  <c r="F212" i="2"/>
  <c r="AL211" i="2"/>
  <c r="AK211" i="2"/>
  <c r="AJ211" i="2"/>
  <c r="AG211" i="2"/>
  <c r="AB211" i="2"/>
  <c r="Y211" i="2"/>
  <c r="X211" i="2"/>
  <c r="AA211" i="2" s="1"/>
  <c r="W211" i="2"/>
  <c r="Z211" i="2" s="1"/>
  <c r="P211" i="2"/>
  <c r="O211" i="2"/>
  <c r="N211" i="2"/>
  <c r="F211" i="2"/>
  <c r="AR210" i="2"/>
  <c r="AS210" i="2" s="1"/>
  <c r="AM210" i="2"/>
  <c r="AI210" i="2"/>
  <c r="AF210" i="2"/>
  <c r="AC210" i="2"/>
  <c r="AL210" i="2" s="1"/>
  <c r="X210" i="2"/>
  <c r="AA210" i="2" s="1"/>
  <c r="W210" i="2"/>
  <c r="Z210" i="2" s="1"/>
  <c r="Q210" i="2"/>
  <c r="AS209" i="2"/>
  <c r="AM209" i="2"/>
  <c r="AL209" i="2"/>
  <c r="AJ209" i="2"/>
  <c r="AJ210" i="2" s="1"/>
  <c r="AG209" i="2"/>
  <c r="AD209" i="2"/>
  <c r="AD210" i="2" s="1"/>
  <c r="Z209" i="2"/>
  <c r="X209" i="2"/>
  <c r="AA209" i="2" s="1"/>
  <c r="W209" i="2"/>
  <c r="Q209" i="2"/>
  <c r="P209" i="2"/>
  <c r="N209" i="2" s="1"/>
  <c r="O209" i="2"/>
  <c r="AT208" i="2"/>
  <c r="AS208" i="2"/>
  <c r="AL208" i="2"/>
  <c r="AK208" i="2"/>
  <c r="AJ208" i="2"/>
  <c r="AG208" i="2"/>
  <c r="Y208" i="2"/>
  <c r="AB208" i="2" s="1"/>
  <c r="X208" i="2"/>
  <c r="AA208" i="2" s="1"/>
  <c r="W208" i="2"/>
  <c r="Z208" i="2" s="1"/>
  <c r="P208" i="2"/>
  <c r="N208" i="2" s="1"/>
  <c r="O208" i="2"/>
  <c r="AR207" i="2"/>
  <c r="AS207" i="2" s="1"/>
  <c r="AI207" i="2"/>
  <c r="AF207" i="2"/>
  <c r="AG207" i="2" s="1"/>
  <c r="AD207" i="2"/>
  <c r="AC207" i="2"/>
  <c r="W207" i="2"/>
  <c r="Z207" i="2" s="1"/>
  <c r="Q207" i="2"/>
  <c r="AS206" i="2"/>
  <c r="AM206" i="2"/>
  <c r="AM204" i="2" s="1"/>
  <c r="AJ206" i="2"/>
  <c r="AJ207" i="2" s="1"/>
  <c r="AG206" i="2"/>
  <c r="AD206" i="2"/>
  <c r="W206" i="2"/>
  <c r="Z206" i="2" s="1"/>
  <c r="Q206" i="2"/>
  <c r="O206" i="2" s="1"/>
  <c r="P206" i="2"/>
  <c r="I206" i="2"/>
  <c r="J206" i="2" s="1"/>
  <c r="AT205" i="2"/>
  <c r="AT211" i="2" s="1"/>
  <c r="AS205" i="2"/>
  <c r="AK205" i="2"/>
  <c r="AJ205" i="2"/>
  <c r="AG205" i="2"/>
  <c r="AD205" i="2"/>
  <c r="Y205" i="2"/>
  <c r="AB205" i="2" s="1"/>
  <c r="W205" i="2"/>
  <c r="P205" i="2"/>
  <c r="N205" i="2" s="1"/>
  <c r="O205" i="2"/>
  <c r="J205" i="2"/>
  <c r="E205" i="2"/>
  <c r="AR211" i="2" s="1"/>
  <c r="BM204" i="2"/>
  <c r="BL204" i="2"/>
  <c r="BK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R204" i="2"/>
  <c r="AO204" i="2"/>
  <c r="AL204" i="2"/>
  <c r="AI204" i="2"/>
  <c r="AF204" i="2"/>
  <c r="AC204" i="2"/>
  <c r="U204" i="2"/>
  <c r="T204" i="2"/>
  <c r="I204" i="2"/>
  <c r="BM203" i="2"/>
  <c r="BL203" i="2"/>
  <c r="BK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O203" i="2"/>
  <c r="AN203" i="2"/>
  <c r="AM203" i="2"/>
  <c r="AL203" i="2"/>
  <c r="AK203" i="2"/>
  <c r="AH203" i="2"/>
  <c r="AG203" i="2"/>
  <c r="AJ203" i="2" s="1"/>
  <c r="AF203" i="2"/>
  <c r="AI203" i="2" s="1"/>
  <c r="AE203" i="2"/>
  <c r="AD203" i="2"/>
  <c r="AC203" i="2"/>
  <c r="Y203" i="2"/>
  <c r="V203" i="2"/>
  <c r="U203" i="2"/>
  <c r="T203" i="2"/>
  <c r="S203" i="2"/>
  <c r="Q203" i="2"/>
  <c r="P203" i="2"/>
  <c r="O203" i="2"/>
  <c r="J203" i="2"/>
  <c r="I203" i="2"/>
  <c r="H203" i="2"/>
  <c r="E203" i="2"/>
  <c r="AS202" i="2"/>
  <c r="AR202" i="2"/>
  <c r="AL202" i="2"/>
  <c r="AF202" i="2"/>
  <c r="AN202" i="2" s="1"/>
  <c r="AA202" i="2"/>
  <c r="Z202" i="2"/>
  <c r="W202" i="2"/>
  <c r="X202" i="2" s="1"/>
  <c r="AS201" i="2"/>
  <c r="AR201" i="2"/>
  <c r="AN201" i="2"/>
  <c r="AL201" i="2"/>
  <c r="AI201" i="2"/>
  <c r="AJ201" i="2" s="1"/>
  <c r="AJ202" i="2" s="1"/>
  <c r="AG201" i="2"/>
  <c r="Z201" i="2"/>
  <c r="X201" i="2"/>
  <c r="AA201" i="2" s="1"/>
  <c r="Q201" i="2"/>
  <c r="Q202" i="2" s="1"/>
  <c r="P201" i="2"/>
  <c r="N201" i="2" s="1"/>
  <c r="AS200" i="2"/>
  <c r="AL200" i="2"/>
  <c r="AK200" i="2"/>
  <c r="AJ200" i="2"/>
  <c r="AI200" i="2"/>
  <c r="AG200" i="2"/>
  <c r="AB200" i="2"/>
  <c r="Z200" i="2"/>
  <c r="X200" i="2"/>
  <c r="AA200" i="2" s="1"/>
  <c r="P200" i="2"/>
  <c r="O200" i="2"/>
  <c r="AM199" i="2"/>
  <c r="AI199" i="2"/>
  <c r="AG199" i="2"/>
  <c r="AF199" i="2"/>
  <c r="AR199" i="2" s="1"/>
  <c r="AS199" i="2" s="1"/>
  <c r="AC199" i="2"/>
  <c r="AL199" i="2" s="1"/>
  <c r="W199" i="2"/>
  <c r="AS198" i="2"/>
  <c r="AR198" i="2"/>
  <c r="AM198" i="2"/>
  <c r="AL198" i="2"/>
  <c r="AJ198" i="2"/>
  <c r="AJ199" i="2" s="1"/>
  <c r="AG198" i="2"/>
  <c r="AD198" i="2"/>
  <c r="AD199" i="2" s="1"/>
  <c r="W198" i="2"/>
  <c r="Z198" i="2" s="1"/>
  <c r="Q198" i="2"/>
  <c r="P198" i="2"/>
  <c r="N198" i="2" s="1"/>
  <c r="AS197" i="2"/>
  <c r="AL197" i="2"/>
  <c r="AK197" i="2"/>
  <c r="AJ197" i="2"/>
  <c r="AG197" i="2"/>
  <c r="AG183" i="2" s="1"/>
  <c r="AB197" i="2"/>
  <c r="Z197" i="2"/>
  <c r="Y197" i="2"/>
  <c r="X197" i="2"/>
  <c r="AA197" i="2" s="1"/>
  <c r="W197" i="2"/>
  <c r="P197" i="2"/>
  <c r="O197" i="2"/>
  <c r="N197" i="2"/>
  <c r="AI196" i="2"/>
  <c r="AF196" i="2"/>
  <c r="AC196" i="2"/>
  <c r="AL196" i="2" s="1"/>
  <c r="W196" i="2"/>
  <c r="Z196" i="2" s="1"/>
  <c r="Q196" i="2"/>
  <c r="AR195" i="2"/>
  <c r="AS195" i="2" s="1"/>
  <c r="AM195" i="2"/>
  <c r="AL195" i="2"/>
  <c r="AJ195" i="2"/>
  <c r="AJ196" i="2" s="1"/>
  <c r="AG195" i="2"/>
  <c r="AD195" i="2"/>
  <c r="AD196" i="2" s="1"/>
  <c r="AA195" i="2"/>
  <c r="X195" i="2"/>
  <c r="W195" i="2"/>
  <c r="Z195" i="2" s="1"/>
  <c r="Q195" i="2"/>
  <c r="P195" i="2"/>
  <c r="N195" i="2" s="1"/>
  <c r="O195" i="2"/>
  <c r="AS194" i="2"/>
  <c r="AL194" i="2"/>
  <c r="AK194" i="2"/>
  <c r="AJ194" i="2"/>
  <c r="AG194" i="2"/>
  <c r="AB194" i="2"/>
  <c r="Y194" i="2"/>
  <c r="W194" i="2"/>
  <c r="Z194" i="2" s="1"/>
  <c r="P194" i="2"/>
  <c r="O194" i="2"/>
  <c r="N194" i="2"/>
  <c r="AI193" i="2"/>
  <c r="AG193" i="2"/>
  <c r="AF193" i="2"/>
  <c r="AM193" i="2" s="1"/>
  <c r="AD193" i="2"/>
  <c r="AC193" i="2"/>
  <c r="AL193" i="2" s="1"/>
  <c r="Q193" i="2"/>
  <c r="P193" i="2"/>
  <c r="N193" i="2" s="1"/>
  <c r="O193" i="2"/>
  <c r="J193" i="2"/>
  <c r="I193" i="2"/>
  <c r="F193" i="2"/>
  <c r="E193" i="2"/>
  <c r="AR192" i="2"/>
  <c r="AM192" i="2"/>
  <c r="AM184" i="2" s="1"/>
  <c r="AL192" i="2"/>
  <c r="AJ192" i="2"/>
  <c r="AJ193" i="2" s="1"/>
  <c r="AG192" i="2"/>
  <c r="AD192" i="2"/>
  <c r="X192" i="2"/>
  <c r="W192" i="2"/>
  <c r="Q192" i="2"/>
  <c r="O192" i="2" s="1"/>
  <c r="P192" i="2"/>
  <c r="N192" i="2" s="1"/>
  <c r="J192" i="2"/>
  <c r="E192" i="2"/>
  <c r="F192" i="2" s="1"/>
  <c r="AT191" i="2"/>
  <c r="AT183" i="2" s="1"/>
  <c r="AR191" i="2"/>
  <c r="AS191" i="2" s="1"/>
  <c r="AS183" i="2" s="1"/>
  <c r="AL191" i="2"/>
  <c r="AK191" i="2"/>
  <c r="AJ191" i="2"/>
  <c r="AG191" i="2"/>
  <c r="AB191" i="2"/>
  <c r="Y191" i="2"/>
  <c r="W191" i="2"/>
  <c r="Z191" i="2" s="1"/>
  <c r="P191" i="2"/>
  <c r="O191" i="2"/>
  <c r="N191" i="2"/>
  <c r="F191" i="2"/>
  <c r="F183" i="2" s="1"/>
  <c r="AR190" i="2"/>
  <c r="AS190" i="2" s="1"/>
  <c r="AI190" i="2"/>
  <c r="AF190" i="2"/>
  <c r="AM190" i="2" s="1"/>
  <c r="AC190" i="2"/>
  <c r="AL190" i="2" s="1"/>
  <c r="W190" i="2"/>
  <c r="Z190" i="2" s="1"/>
  <c r="Q190" i="2"/>
  <c r="O190" i="2" s="1"/>
  <c r="P190" i="2"/>
  <c r="N190" i="2" s="1"/>
  <c r="AS189" i="2"/>
  <c r="AM189" i="2"/>
  <c r="AL189" i="2"/>
  <c r="AJ189" i="2"/>
  <c r="AJ190" i="2" s="1"/>
  <c r="AG189" i="2"/>
  <c r="AG190" i="2" s="1"/>
  <c r="AD189" i="2"/>
  <c r="Z189" i="2"/>
  <c r="W189" i="2"/>
  <c r="X189" i="2" s="1"/>
  <c r="Q189" i="2"/>
  <c r="P189" i="2"/>
  <c r="O189" i="2"/>
  <c r="N189" i="2"/>
  <c r="AT188" i="2"/>
  <c r="AS188" i="2"/>
  <c r="AL188" i="2"/>
  <c r="AK188" i="2"/>
  <c r="AJ188" i="2"/>
  <c r="AG188" i="2"/>
  <c r="AB188" i="2"/>
  <c r="Y188" i="2"/>
  <c r="W188" i="2"/>
  <c r="Z188" i="2" s="1"/>
  <c r="P188" i="2"/>
  <c r="O188" i="2"/>
  <c r="N188" i="2"/>
  <c r="AS187" i="2"/>
  <c r="AR187" i="2"/>
  <c r="AM187" i="2"/>
  <c r="AI187" i="2"/>
  <c r="AF187" i="2"/>
  <c r="AG187" i="2" s="1"/>
  <c r="AD187" i="2"/>
  <c r="AC187" i="2"/>
  <c r="Z187" i="2"/>
  <c r="W187" i="2"/>
  <c r="X187" i="2" s="1"/>
  <c r="AA187" i="2" s="1"/>
  <c r="N187" i="2"/>
  <c r="I187" i="2"/>
  <c r="E187" i="2"/>
  <c r="F187" i="2" s="1"/>
  <c r="AS186" i="2"/>
  <c r="AM186" i="2"/>
  <c r="AJ186" i="2"/>
  <c r="AJ187" i="2" s="1"/>
  <c r="AG186" i="2"/>
  <c r="AD186" i="2"/>
  <c r="AA186" i="2"/>
  <c r="X186" i="2"/>
  <c r="W186" i="2"/>
  <c r="Z186" i="2" s="1"/>
  <c r="Q186" i="2"/>
  <c r="Q187" i="2" s="1"/>
  <c r="P187" i="2" s="1"/>
  <c r="P186" i="2"/>
  <c r="O186" i="2"/>
  <c r="J186" i="2"/>
  <c r="J187" i="2" s="1"/>
  <c r="E186" i="2"/>
  <c r="AT185" i="2"/>
  <c r="AS185" i="2"/>
  <c r="AK185" i="2"/>
  <c r="AJ185" i="2"/>
  <c r="AG185" i="2"/>
  <c r="AD185" i="2"/>
  <c r="AD183" i="2" s="1"/>
  <c r="Y185" i="2"/>
  <c r="AB185" i="2" s="1"/>
  <c r="W185" i="2"/>
  <c r="Z185" i="2" s="1"/>
  <c r="Z183" i="2" s="1"/>
  <c r="P185" i="2"/>
  <c r="N185" i="2" s="1"/>
  <c r="O185" i="2"/>
  <c r="J185" i="2"/>
  <c r="F185" i="2"/>
  <c r="BM184" i="2"/>
  <c r="BL184" i="2"/>
  <c r="BK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O184" i="2"/>
  <c r="AN184" i="2"/>
  <c r="AI184" i="2"/>
  <c r="AF184" i="2"/>
  <c r="AC184" i="2"/>
  <c r="AL184" i="2" s="1"/>
  <c r="W184" i="2"/>
  <c r="U184" i="2"/>
  <c r="T184" i="2"/>
  <c r="J184" i="2"/>
  <c r="I184" i="2"/>
  <c r="BM183" i="2"/>
  <c r="BL183" i="2"/>
  <c r="BK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O183" i="2"/>
  <c r="AN183" i="2"/>
  <c r="AM183" i="2"/>
  <c r="AH183" i="2"/>
  <c r="AF183" i="2"/>
  <c r="AI183" i="2" s="1"/>
  <c r="AE183" i="2"/>
  <c r="AC183" i="2"/>
  <c r="AL183" i="2" s="1"/>
  <c r="Y183" i="2"/>
  <c r="V183" i="2"/>
  <c r="U183" i="2"/>
  <c r="T183" i="2"/>
  <c r="S183" i="2"/>
  <c r="Q183" i="2"/>
  <c r="O183" i="2"/>
  <c r="J183" i="2"/>
  <c r="I183" i="2"/>
  <c r="H183" i="2"/>
  <c r="E183" i="2"/>
  <c r="AR182" i="2"/>
  <c r="AS182" i="2" s="1"/>
  <c r="AM182" i="2"/>
  <c r="AJ182" i="2"/>
  <c r="AI182" i="2"/>
  <c r="AG182" i="2"/>
  <c r="AF182" i="2"/>
  <c r="AC182" i="2"/>
  <c r="AL182" i="2" s="1"/>
  <c r="Q182" i="2"/>
  <c r="P182" i="2" s="1"/>
  <c r="O182" i="2"/>
  <c r="N182" i="2"/>
  <c r="AS181" i="2"/>
  <c r="AR181" i="2"/>
  <c r="AM181" i="2"/>
  <c r="AL181" i="2"/>
  <c r="AJ181" i="2"/>
  <c r="AG181" i="2"/>
  <c r="AD181" i="2"/>
  <c r="AD176" i="2" s="1"/>
  <c r="AA181" i="2"/>
  <c r="AA176" i="2" s="1"/>
  <c r="Z181" i="2"/>
  <c r="W181" i="2"/>
  <c r="X181" i="2" s="1"/>
  <c r="Q181" i="2"/>
  <c r="P181" i="2"/>
  <c r="O181" i="2"/>
  <c r="N181" i="2"/>
  <c r="AS180" i="2"/>
  <c r="AS175" i="2" s="1"/>
  <c r="AL180" i="2"/>
  <c r="AK180" i="2"/>
  <c r="AJ180" i="2"/>
  <c r="AJ175" i="2" s="1"/>
  <c r="AG180" i="2"/>
  <c r="Z180" i="2"/>
  <c r="Y180" i="2"/>
  <c r="AB180" i="2" s="1"/>
  <c r="X180" i="2"/>
  <c r="AA180" i="2" s="1"/>
  <c r="W180" i="2"/>
  <c r="P180" i="2"/>
  <c r="N180" i="2" s="1"/>
  <c r="N175" i="2" s="1"/>
  <c r="O180" i="2"/>
  <c r="AR179" i="2"/>
  <c r="AS179" i="2" s="1"/>
  <c r="AM179" i="2"/>
  <c r="AL179" i="2"/>
  <c r="AI179" i="2"/>
  <c r="AF179" i="2"/>
  <c r="AG179" i="2" s="1"/>
  <c r="AC179" i="2"/>
  <c r="AA179" i="2"/>
  <c r="Z179" i="2"/>
  <c r="W179" i="2"/>
  <c r="X179" i="2" s="1"/>
  <c r="J179" i="2"/>
  <c r="I179" i="2"/>
  <c r="AR178" i="2"/>
  <c r="AS178" i="2" s="1"/>
  <c r="AS176" i="2" s="1"/>
  <c r="AM178" i="2"/>
  <c r="AL178" i="2"/>
  <c r="AJ178" i="2"/>
  <c r="AG178" i="2"/>
  <c r="AG176" i="2" s="1"/>
  <c r="AD178" i="2"/>
  <c r="AD179" i="2" s="1"/>
  <c r="AA178" i="2"/>
  <c r="X178" i="2"/>
  <c r="W178" i="2"/>
  <c r="Z178" i="2" s="1"/>
  <c r="Z176" i="2" s="1"/>
  <c r="Q178" i="2"/>
  <c r="Q179" i="2" s="1"/>
  <c r="P178" i="2"/>
  <c r="O178" i="2"/>
  <c r="O176" i="2" s="1"/>
  <c r="J178" i="2"/>
  <c r="I178" i="2"/>
  <c r="AS177" i="2"/>
  <c r="AL177" i="2"/>
  <c r="AK177" i="2"/>
  <c r="AK175" i="2" s="1"/>
  <c r="AJ177" i="2"/>
  <c r="AG177" i="2"/>
  <c r="AD177" i="2"/>
  <c r="Z177" i="2"/>
  <c r="Y177" i="2"/>
  <c r="AB177" i="2" s="1"/>
  <c r="X177" i="2"/>
  <c r="W177" i="2"/>
  <c r="P177" i="2"/>
  <c r="N177" i="2" s="1"/>
  <c r="O177" i="2"/>
  <c r="J177" i="2"/>
  <c r="E177" i="2"/>
  <c r="BM176" i="2"/>
  <c r="BL176" i="2"/>
  <c r="BK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O176" i="2"/>
  <c r="AN176" i="2"/>
  <c r="AM176" i="2"/>
  <c r="AL176" i="2"/>
  <c r="AI176" i="2"/>
  <c r="AF176" i="2"/>
  <c r="AC176" i="2"/>
  <c r="X176" i="2"/>
  <c r="U176" i="2"/>
  <c r="T176" i="2"/>
  <c r="J176" i="2"/>
  <c r="I176" i="2"/>
  <c r="BM175" i="2"/>
  <c r="BL175" i="2"/>
  <c r="BK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R175" i="2"/>
  <c r="AO175" i="2"/>
  <c r="AN175" i="2"/>
  <c r="AM175" i="2"/>
  <c r="AI175" i="2"/>
  <c r="AH175" i="2"/>
  <c r="AG175" i="2"/>
  <c r="AF175" i="2"/>
  <c r="AE175" i="2"/>
  <c r="AD175" i="2"/>
  <c r="AC175" i="2"/>
  <c r="AL175" i="2" s="1"/>
  <c r="Z175" i="2"/>
  <c r="Y175" i="2"/>
  <c r="W175" i="2"/>
  <c r="V175" i="2"/>
  <c r="U175" i="2"/>
  <c r="T175" i="2"/>
  <c r="S175" i="2"/>
  <c r="Q175" i="2"/>
  <c r="P175" i="2"/>
  <c r="O175" i="2"/>
  <c r="J175" i="2"/>
  <c r="I175" i="2"/>
  <c r="H175" i="2"/>
  <c r="AS174" i="2"/>
  <c r="AR174" i="2"/>
  <c r="AN174" i="2"/>
  <c r="AL174" i="2"/>
  <c r="AF174" i="2"/>
  <c r="AG174" i="2" s="1"/>
  <c r="AB174" i="2"/>
  <c r="Z174" i="2"/>
  <c r="W174" i="2"/>
  <c r="X174" i="2" s="1"/>
  <c r="AA174" i="2" s="1"/>
  <c r="P174" i="2"/>
  <c r="N174" i="2" s="1"/>
  <c r="AS173" i="2"/>
  <c r="AN173" i="2"/>
  <c r="AL173" i="2"/>
  <c r="AJ173" i="2"/>
  <c r="AJ174" i="2" s="1"/>
  <c r="AI173" i="2"/>
  <c r="AI174" i="2" s="1"/>
  <c r="AG173" i="2"/>
  <c r="AB173" i="2"/>
  <c r="Z173" i="2"/>
  <c r="X173" i="2"/>
  <c r="AA173" i="2" s="1"/>
  <c r="Q173" i="2"/>
  <c r="Q174" i="2" s="1"/>
  <c r="O174" i="2" s="1"/>
  <c r="P173" i="2"/>
  <c r="N173" i="2"/>
  <c r="AS172" i="2"/>
  <c r="AL172" i="2"/>
  <c r="AK172" i="2"/>
  <c r="AJ172" i="2"/>
  <c r="AI172" i="2"/>
  <c r="AG172" i="2"/>
  <c r="AB172" i="2"/>
  <c r="Z172" i="2"/>
  <c r="X172" i="2"/>
  <c r="AA172" i="2" s="1"/>
  <c r="P172" i="2"/>
  <c r="N172" i="2" s="1"/>
  <c r="O172" i="2"/>
  <c r="AS171" i="2"/>
  <c r="AR171" i="2"/>
  <c r="AN171" i="2"/>
  <c r="AL171" i="2"/>
  <c r="AJ171" i="2"/>
  <c r="AG171" i="2"/>
  <c r="AF171" i="2"/>
  <c r="AB171" i="2"/>
  <c r="Z171" i="2"/>
  <c r="X171" i="2"/>
  <c r="AA171" i="2" s="1"/>
  <c r="W171" i="2"/>
  <c r="AS170" i="2"/>
  <c r="AN170" i="2"/>
  <c r="AN147" i="2" s="1"/>
  <c r="AL170" i="2"/>
  <c r="AJ170" i="2"/>
  <c r="AI170" i="2"/>
  <c r="AI171" i="2" s="1"/>
  <c r="AG170" i="2"/>
  <c r="AB170" i="2"/>
  <c r="Z170" i="2"/>
  <c r="X170" i="2"/>
  <c r="AA170" i="2" s="1"/>
  <c r="Q170" i="2"/>
  <c r="P170" i="2" s="1"/>
  <c r="N170" i="2" s="1"/>
  <c r="AS169" i="2"/>
  <c r="AL169" i="2"/>
  <c r="AK169" i="2"/>
  <c r="AI169" i="2"/>
  <c r="AG169" i="2"/>
  <c r="AB169" i="2"/>
  <c r="AA169" i="2"/>
  <c r="Z169" i="2"/>
  <c r="X169" i="2"/>
  <c r="P169" i="2"/>
  <c r="O169" i="2"/>
  <c r="N169" i="2"/>
  <c r="AS168" i="2"/>
  <c r="AR168" i="2"/>
  <c r="AL168" i="2"/>
  <c r="AG168" i="2"/>
  <c r="AF168" i="2"/>
  <c r="AN168" i="2" s="1"/>
  <c r="Z168" i="2"/>
  <c r="X168" i="2"/>
  <c r="X167" i="2" s="1"/>
  <c r="AA167" i="2" s="1"/>
  <c r="AS167" i="2"/>
  <c r="AN167" i="2"/>
  <c r="AL167" i="2"/>
  <c r="AJ167" i="2"/>
  <c r="AJ168" i="2" s="1"/>
  <c r="AI167" i="2"/>
  <c r="AI168" i="2" s="1"/>
  <c r="AG167" i="2"/>
  <c r="Z167" i="2"/>
  <c r="W167" i="2"/>
  <c r="Q167" i="2"/>
  <c r="Q168" i="2" s="1"/>
  <c r="P167" i="2"/>
  <c r="N167" i="2" s="1"/>
  <c r="O167" i="2"/>
  <c r="AS166" i="2"/>
  <c r="AL166" i="2"/>
  <c r="AK166" i="2"/>
  <c r="AJ166" i="2"/>
  <c r="AI166" i="2"/>
  <c r="AG166" i="2"/>
  <c r="AB166" i="2"/>
  <c r="Z166" i="2"/>
  <c r="X166" i="2"/>
  <c r="AA166" i="2" s="1"/>
  <c r="P166" i="2"/>
  <c r="N166" i="2" s="1"/>
  <c r="O166" i="2"/>
  <c r="AS165" i="2"/>
  <c r="AR165" i="2"/>
  <c r="AM165" i="2"/>
  <c r="AI165" i="2"/>
  <c r="AG165" i="2"/>
  <c r="AF165" i="2"/>
  <c r="AC165" i="2"/>
  <c r="AL165" i="2" s="1"/>
  <c r="Q165" i="2"/>
  <c r="AS164" i="2"/>
  <c r="AR164" i="2"/>
  <c r="AM164" i="2"/>
  <c r="AL164" i="2"/>
  <c r="AJ164" i="2"/>
  <c r="AJ165" i="2" s="1"/>
  <c r="AG164" i="2"/>
  <c r="AD164" i="2"/>
  <c r="AD165" i="2" s="1"/>
  <c r="Z164" i="2"/>
  <c r="W164" i="2"/>
  <c r="X164" i="2" s="1"/>
  <c r="AA164" i="2" s="1"/>
  <c r="Q164" i="2"/>
  <c r="O164" i="2" s="1"/>
  <c r="P164" i="2"/>
  <c r="N164" i="2"/>
  <c r="AS163" i="2"/>
  <c r="AL163" i="2"/>
  <c r="AK163" i="2"/>
  <c r="AJ163" i="2"/>
  <c r="AG163" i="2"/>
  <c r="AB163" i="2"/>
  <c r="Z163" i="2"/>
  <c r="Y163" i="2"/>
  <c r="X163" i="2"/>
  <c r="AA163" i="2" s="1"/>
  <c r="W163" i="2"/>
  <c r="P163" i="2"/>
  <c r="N163" i="2" s="1"/>
  <c r="O163" i="2"/>
  <c r="AI162" i="2"/>
  <c r="AF162" i="2"/>
  <c r="AC162" i="2"/>
  <c r="AL162" i="2" s="1"/>
  <c r="W162" i="2"/>
  <c r="Z162" i="2" s="1"/>
  <c r="Q162" i="2"/>
  <c r="O162" i="2" s="1"/>
  <c r="AS161" i="2"/>
  <c r="AS147" i="2" s="1"/>
  <c r="AR161" i="2"/>
  <c r="AR147" i="2" s="1"/>
  <c r="AM161" i="2"/>
  <c r="AL161" i="2"/>
  <c r="AJ161" i="2"/>
  <c r="AJ162" i="2" s="1"/>
  <c r="AG161" i="2"/>
  <c r="AG162" i="2" s="1"/>
  <c r="AD161" i="2"/>
  <c r="AD162" i="2" s="1"/>
  <c r="Z161" i="2"/>
  <c r="X161" i="2"/>
  <c r="X162" i="2" s="1"/>
  <c r="AA162" i="2" s="1"/>
  <c r="W161" i="2"/>
  <c r="Q161" i="2"/>
  <c r="P161" i="2"/>
  <c r="N161" i="2" s="1"/>
  <c r="O161" i="2"/>
  <c r="AS160" i="2"/>
  <c r="AL160" i="2"/>
  <c r="AK160" i="2"/>
  <c r="AJ160" i="2"/>
  <c r="AG160" i="2"/>
  <c r="AA160" i="2"/>
  <c r="Y160" i="2"/>
  <c r="AB160" i="2" s="1"/>
  <c r="X160" i="2"/>
  <c r="W160" i="2"/>
  <c r="Z160" i="2" s="1"/>
  <c r="P160" i="2"/>
  <c r="N160" i="2" s="1"/>
  <c r="O160" i="2"/>
  <c r="AR159" i="2"/>
  <c r="AS159" i="2" s="1"/>
  <c r="AM159" i="2"/>
  <c r="AI159" i="2"/>
  <c r="AG159" i="2"/>
  <c r="AF159" i="2"/>
  <c r="AC159" i="2"/>
  <c r="AL159" i="2" s="1"/>
  <c r="W159" i="2"/>
  <c r="AS158" i="2"/>
  <c r="AM158" i="2"/>
  <c r="AL158" i="2"/>
  <c r="AJ158" i="2"/>
  <c r="AJ159" i="2" s="1"/>
  <c r="AI158" i="2"/>
  <c r="AG158" i="2"/>
  <c r="AD158" i="2"/>
  <c r="AD159" i="2" s="1"/>
  <c r="Z158" i="2"/>
  <c r="W158" i="2"/>
  <c r="X158" i="2" s="1"/>
  <c r="AA158" i="2" s="1"/>
  <c r="Q158" i="2"/>
  <c r="AS157" i="2"/>
  <c r="AL157" i="2"/>
  <c r="AK157" i="2"/>
  <c r="AJ157" i="2"/>
  <c r="AG157" i="2"/>
  <c r="Z157" i="2"/>
  <c r="Y157" i="2"/>
  <c r="AB157" i="2" s="1"/>
  <c r="W157" i="2"/>
  <c r="X157" i="2" s="1"/>
  <c r="AA157" i="2" s="1"/>
  <c r="P157" i="2"/>
  <c r="O157" i="2"/>
  <c r="AR156" i="2"/>
  <c r="AS156" i="2" s="1"/>
  <c r="AM156" i="2"/>
  <c r="AI156" i="2"/>
  <c r="AF156" i="2"/>
  <c r="AC156" i="2"/>
  <c r="AL156" i="2" s="1"/>
  <c r="W156" i="2"/>
  <c r="Z156" i="2" s="1"/>
  <c r="Q156" i="2"/>
  <c r="P156" i="2" s="1"/>
  <c r="N156" i="2" s="1"/>
  <c r="AS155" i="2"/>
  <c r="AM155" i="2"/>
  <c r="AL155" i="2"/>
  <c r="AJ155" i="2"/>
  <c r="AJ156" i="2" s="1"/>
  <c r="AG155" i="2"/>
  <c r="AG156" i="2" s="1"/>
  <c r="AD155" i="2"/>
  <c r="AD156" i="2" s="1"/>
  <c r="Z155" i="2"/>
  <c r="X155" i="2"/>
  <c r="AA155" i="2" s="1"/>
  <c r="W155" i="2"/>
  <c r="Q155" i="2"/>
  <c r="P155" i="2"/>
  <c r="N155" i="2" s="1"/>
  <c r="O155" i="2"/>
  <c r="AT154" i="2"/>
  <c r="AS154" i="2"/>
  <c r="AL154" i="2"/>
  <c r="AK154" i="2"/>
  <c r="AJ154" i="2"/>
  <c r="AG154" i="2"/>
  <c r="AG146" i="2" s="1"/>
  <c r="AB154" i="2"/>
  <c r="Y154" i="2"/>
  <c r="X154" i="2"/>
  <c r="AA154" i="2" s="1"/>
  <c r="W154" i="2"/>
  <c r="Z154" i="2" s="1"/>
  <c r="P154" i="2"/>
  <c r="O154" i="2"/>
  <c r="N154" i="2"/>
  <c r="AS153" i="2"/>
  <c r="AR153" i="2"/>
  <c r="AL153" i="2"/>
  <c r="AI153" i="2"/>
  <c r="AF153" i="2"/>
  <c r="AM153" i="2" s="1"/>
  <c r="AC153" i="2"/>
  <c r="Q153" i="2"/>
  <c r="AS152" i="2"/>
  <c r="AM152" i="2"/>
  <c r="AL152" i="2"/>
  <c r="AJ152" i="2"/>
  <c r="AJ153" i="2" s="1"/>
  <c r="AG152" i="2"/>
  <c r="AG147" i="2" s="1"/>
  <c r="AD152" i="2"/>
  <c r="AD153" i="2" s="1"/>
  <c r="W152" i="2"/>
  <c r="Z152" i="2" s="1"/>
  <c r="Q152" i="2"/>
  <c r="P152" i="2" s="1"/>
  <c r="N152" i="2" s="1"/>
  <c r="O152" i="2"/>
  <c r="AT151" i="2"/>
  <c r="AS151" i="2"/>
  <c r="AL151" i="2"/>
  <c r="AK151" i="2"/>
  <c r="AJ151" i="2"/>
  <c r="AG151" i="2"/>
  <c r="AB151" i="2"/>
  <c r="Y151" i="2"/>
  <c r="W151" i="2"/>
  <c r="Z151" i="2" s="1"/>
  <c r="Z146" i="2" s="1"/>
  <c r="P151" i="2"/>
  <c r="O151" i="2"/>
  <c r="N151" i="2"/>
  <c r="AM150" i="2"/>
  <c r="AI150" i="2"/>
  <c r="AG150" i="2"/>
  <c r="AD150" i="2"/>
  <c r="AC150" i="2"/>
  <c r="W150" i="2"/>
  <c r="Z150" i="2" s="1"/>
  <c r="J150" i="2"/>
  <c r="J149" i="2" s="1"/>
  <c r="J147" i="2" s="1"/>
  <c r="I150" i="2"/>
  <c r="E150" i="2"/>
  <c r="F150" i="2" s="1"/>
  <c r="F149" i="2" s="1"/>
  <c r="F147" i="2" s="1"/>
  <c r="AS149" i="2"/>
  <c r="AR149" i="2"/>
  <c r="AR150" i="2" s="1"/>
  <c r="AS150" i="2" s="1"/>
  <c r="AM149" i="2"/>
  <c r="AJ149" i="2"/>
  <c r="AG149" i="2"/>
  <c r="AF149" i="2"/>
  <c r="AD149" i="2"/>
  <c r="Q149" i="2"/>
  <c r="AT148" i="2"/>
  <c r="AT157" i="2" s="1"/>
  <c r="AT146" i="2" s="1"/>
  <c r="AT135" i="2" s="1"/>
  <c r="AS148" i="2"/>
  <c r="AK148" i="2"/>
  <c r="AK146" i="2" s="1"/>
  <c r="AJ148" i="2"/>
  <c r="AG148" i="2"/>
  <c r="AD148" i="2"/>
  <c r="Z148" i="2"/>
  <c r="Y148" i="2"/>
  <c r="X148" i="2"/>
  <c r="AA148" i="2" s="1"/>
  <c r="W148" i="2"/>
  <c r="P148" i="2"/>
  <c r="O148" i="2"/>
  <c r="N148" i="2"/>
  <c r="J148" i="2"/>
  <c r="F148" i="2"/>
  <c r="BM147" i="2"/>
  <c r="BM136" i="2" s="1"/>
  <c r="BM137" i="2" s="1"/>
  <c r="BL147" i="2"/>
  <c r="BK147" i="2"/>
  <c r="BH147" i="2"/>
  <c r="BG147" i="2"/>
  <c r="BF147" i="2"/>
  <c r="BE147" i="2"/>
  <c r="BD147" i="2"/>
  <c r="BC147" i="2"/>
  <c r="BB147" i="2"/>
  <c r="BB136" i="2" s="1"/>
  <c r="BB137" i="2" s="1"/>
  <c r="BA147" i="2"/>
  <c r="AZ147" i="2"/>
  <c r="AY147" i="2"/>
  <c r="AX147" i="2"/>
  <c r="AW147" i="2"/>
  <c r="AV147" i="2"/>
  <c r="AU147" i="2"/>
  <c r="AO147" i="2"/>
  <c r="AM147" i="2"/>
  <c r="AI147" i="2"/>
  <c r="AF147" i="2"/>
  <c r="AC147" i="2"/>
  <c r="AL147" i="2" s="1"/>
  <c r="U147" i="2"/>
  <c r="T147" i="2"/>
  <c r="I147" i="2"/>
  <c r="BM146" i="2"/>
  <c r="BL146" i="2"/>
  <c r="BK146" i="2"/>
  <c r="BH146" i="2"/>
  <c r="BG146" i="2"/>
  <c r="BF146" i="2"/>
  <c r="BF135" i="2" s="1"/>
  <c r="BE146" i="2"/>
  <c r="BD146" i="2"/>
  <c r="BC146" i="2"/>
  <c r="BB146" i="2"/>
  <c r="BA146" i="2"/>
  <c r="BA135" i="2" s="1"/>
  <c r="AZ146" i="2"/>
  <c r="AY146" i="2"/>
  <c r="AX146" i="2"/>
  <c r="AX135" i="2" s="1"/>
  <c r="AW146" i="2"/>
  <c r="AV146" i="2"/>
  <c r="AU146" i="2"/>
  <c r="AS146" i="2"/>
  <c r="AR146" i="2"/>
  <c r="AO146" i="2"/>
  <c r="AN146" i="2"/>
  <c r="AN135" i="2" s="1"/>
  <c r="AM146" i="2"/>
  <c r="AL146" i="2"/>
  <c r="AH146" i="2"/>
  <c r="AF146" i="2"/>
  <c r="AF135" i="2" s="1"/>
  <c r="AF13" i="2" s="1"/>
  <c r="AF9" i="2" s="1"/>
  <c r="AE146" i="2"/>
  <c r="AE135" i="2" s="1"/>
  <c r="AD146" i="2"/>
  <c r="AC146" i="2"/>
  <c r="W146" i="2"/>
  <c r="V146" i="2"/>
  <c r="U146" i="2"/>
  <c r="T146" i="2"/>
  <c r="S146" i="2"/>
  <c r="S135" i="2" s="1"/>
  <c r="Q146" i="2"/>
  <c r="O146" i="2"/>
  <c r="J146" i="2"/>
  <c r="I146" i="2"/>
  <c r="H146" i="2"/>
  <c r="F146" i="2"/>
  <c r="E146" i="2"/>
  <c r="AR145" i="2"/>
  <c r="AS145" i="2" s="1"/>
  <c r="AM145" i="2"/>
  <c r="AI145" i="2"/>
  <c r="AG145" i="2"/>
  <c r="AF145" i="2"/>
  <c r="AC145" i="2"/>
  <c r="AL145" i="2" s="1"/>
  <c r="W145" i="2"/>
  <c r="Z145" i="2" s="1"/>
  <c r="Q145" i="2"/>
  <c r="AS144" i="2"/>
  <c r="AR144" i="2"/>
  <c r="AM144" i="2"/>
  <c r="AL144" i="2"/>
  <c r="AJ144" i="2"/>
  <c r="AI144" i="2"/>
  <c r="AG144" i="2"/>
  <c r="AD144" i="2"/>
  <c r="AD145" i="2" s="1"/>
  <c r="AA144" i="2"/>
  <c r="Z144" i="2"/>
  <c r="X144" i="2"/>
  <c r="Q144" i="2"/>
  <c r="O144" i="2" s="1"/>
  <c r="P144" i="2"/>
  <c r="N144" i="2" s="1"/>
  <c r="AS143" i="2"/>
  <c r="AS138" i="2" s="1"/>
  <c r="AL143" i="2"/>
  <c r="AK143" i="2"/>
  <c r="AJ143" i="2"/>
  <c r="AG143" i="2"/>
  <c r="Z143" i="2"/>
  <c r="Y143" i="2"/>
  <c r="AB143" i="2" s="1"/>
  <c r="X143" i="2"/>
  <c r="AA143" i="2" s="1"/>
  <c r="P143" i="2"/>
  <c r="O143" i="2"/>
  <c r="N143" i="2"/>
  <c r="AL142" i="2"/>
  <c r="AJ142" i="2"/>
  <c r="AI142" i="2"/>
  <c r="AF142" i="2"/>
  <c r="AG142" i="2" s="1"/>
  <c r="AC142" i="2"/>
  <c r="I142" i="2"/>
  <c r="F142" i="2"/>
  <c r="E142" i="2"/>
  <c r="AR141" i="2"/>
  <c r="AS141" i="2" s="1"/>
  <c r="AS139" i="2" s="1"/>
  <c r="AM141" i="2"/>
  <c r="AM139" i="2" s="1"/>
  <c r="AL141" i="2"/>
  <c r="AJ141" i="2"/>
  <c r="AG141" i="2"/>
  <c r="AD141" i="2"/>
  <c r="W141" i="2"/>
  <c r="Q141" i="2"/>
  <c r="Q142" i="2" s="1"/>
  <c r="P142" i="2" s="1"/>
  <c r="N142" i="2" s="1"/>
  <c r="O141" i="2"/>
  <c r="J141" i="2"/>
  <c r="J142" i="2" s="1"/>
  <c r="F141" i="2"/>
  <c r="AS140" i="2"/>
  <c r="AL140" i="2"/>
  <c r="AK140" i="2"/>
  <c r="AJ140" i="2"/>
  <c r="AJ138" i="2" s="1"/>
  <c r="AG140" i="2"/>
  <c r="AG138" i="2" s="1"/>
  <c r="AD140" i="2"/>
  <c r="Z140" i="2"/>
  <c r="Y140" i="2"/>
  <c r="X140" i="2"/>
  <c r="AA140" i="2" s="1"/>
  <c r="W140" i="2"/>
  <c r="P140" i="2"/>
  <c r="O140" i="2"/>
  <c r="O138" i="2" s="1"/>
  <c r="J140" i="2"/>
  <c r="E140" i="2"/>
  <c r="F140" i="2" s="1"/>
  <c r="F138" i="2" s="1"/>
  <c r="BM139" i="2"/>
  <c r="BL139" i="2"/>
  <c r="BL136" i="2" s="1"/>
  <c r="BL137" i="2" s="1"/>
  <c r="BK139" i="2"/>
  <c r="BK136" i="2" s="1"/>
  <c r="BH139" i="2"/>
  <c r="BH136" i="2" s="1"/>
  <c r="BH137" i="2" s="1"/>
  <c r="BG139" i="2"/>
  <c r="BF139" i="2"/>
  <c r="BE139" i="2"/>
  <c r="BD139" i="2"/>
  <c r="BC139" i="2"/>
  <c r="BC136" i="2" s="1"/>
  <c r="BC137" i="2" s="1"/>
  <c r="BB139" i="2"/>
  <c r="BA139" i="2"/>
  <c r="AZ139" i="2"/>
  <c r="AZ136" i="2" s="1"/>
  <c r="AZ137" i="2" s="1"/>
  <c r="AZ15" i="2" s="1"/>
  <c r="AY139" i="2"/>
  <c r="AX139" i="2"/>
  <c r="AW139" i="2"/>
  <c r="AV139" i="2"/>
  <c r="AU139" i="2"/>
  <c r="AU136" i="2" s="1"/>
  <c r="AU137" i="2" s="1"/>
  <c r="AT139" i="2"/>
  <c r="AR139" i="2"/>
  <c r="AO139" i="2"/>
  <c r="AN139" i="2"/>
  <c r="AL139" i="2"/>
  <c r="AI139" i="2"/>
  <c r="AG139" i="2"/>
  <c r="AF139" i="2"/>
  <c r="AC139" i="2"/>
  <c r="U139" i="2"/>
  <c r="T139" i="2"/>
  <c r="T136" i="2" s="1"/>
  <c r="Q139" i="2"/>
  <c r="J139" i="2"/>
  <c r="I139" i="2"/>
  <c r="F139" i="2"/>
  <c r="E139" i="2"/>
  <c r="BM138" i="2"/>
  <c r="BL138" i="2"/>
  <c r="BK138" i="2"/>
  <c r="BK135" i="2" s="1"/>
  <c r="BH138" i="2"/>
  <c r="BG138" i="2"/>
  <c r="BF138" i="2"/>
  <c r="BE138" i="2"/>
  <c r="BD138" i="2"/>
  <c r="BD135" i="2" s="1"/>
  <c r="BC138" i="2"/>
  <c r="BB138" i="2"/>
  <c r="BA138" i="2"/>
  <c r="AZ138" i="2"/>
  <c r="AY138" i="2"/>
  <c r="AX138" i="2"/>
  <c r="AW138" i="2"/>
  <c r="AV138" i="2"/>
  <c r="AV135" i="2" s="1"/>
  <c r="AU138" i="2"/>
  <c r="AT138" i="2"/>
  <c r="AR138" i="2"/>
  <c r="AO138" i="2"/>
  <c r="AN138" i="2"/>
  <c r="AM138" i="2"/>
  <c r="AM135" i="2" s="1"/>
  <c r="AL138" i="2"/>
  <c r="AK138" i="2"/>
  <c r="AI138" i="2"/>
  <c r="AH138" i="2"/>
  <c r="AF138" i="2"/>
  <c r="AE138" i="2"/>
  <c r="AD138" i="2"/>
  <c r="AC138" i="2"/>
  <c r="Z138" i="2"/>
  <c r="W138" i="2"/>
  <c r="V138" i="2"/>
  <c r="V135" i="2" s="1"/>
  <c r="U138" i="2"/>
  <c r="T138" i="2"/>
  <c r="S138" i="2"/>
  <c r="Q138" i="2"/>
  <c r="J138" i="2"/>
  <c r="I138" i="2"/>
  <c r="H138" i="2"/>
  <c r="E138" i="2"/>
  <c r="BK137" i="2"/>
  <c r="BG137" i="2"/>
  <c r="T137" i="2"/>
  <c r="BJ136" i="2"/>
  <c r="BG136" i="2"/>
  <c r="BF136" i="2"/>
  <c r="BF137" i="2" s="1"/>
  <c r="BE136" i="2"/>
  <c r="BE137" i="2" s="1"/>
  <c r="BA136" i="2"/>
  <c r="BA137" i="2" s="1"/>
  <c r="AY136" i="2"/>
  <c r="AY137" i="2" s="1"/>
  <c r="AX136" i="2"/>
  <c r="AX137" i="2" s="1"/>
  <c r="AW136" i="2"/>
  <c r="AW137" i="2" s="1"/>
  <c r="AT136" i="2"/>
  <c r="AT137" i="2" s="1"/>
  <c r="AO136" i="2"/>
  <c r="AO137" i="2" s="1"/>
  <c r="BS135" i="2"/>
  <c r="BM135" i="2"/>
  <c r="BL135" i="2"/>
  <c r="BJ135" i="2"/>
  <c r="BH135" i="2"/>
  <c r="BG135" i="2"/>
  <c r="BE135" i="2"/>
  <c r="BC135" i="2"/>
  <c r="BB135" i="2"/>
  <c r="AZ135" i="2"/>
  <c r="AY135" i="2"/>
  <c r="AW135" i="2"/>
  <c r="AU135" i="2"/>
  <c r="AO135" i="2"/>
  <c r="AH135" i="2"/>
  <c r="AC135" i="2"/>
  <c r="U135" i="2"/>
  <c r="T135" i="2"/>
  <c r="Q135" i="2"/>
  <c r="J135" i="2"/>
  <c r="I135" i="2"/>
  <c r="H135" i="2"/>
  <c r="BL134" i="2"/>
  <c r="BL133" i="2" s="1"/>
  <c r="AR134" i="2"/>
  <c r="AS134" i="2" s="1"/>
  <c r="AO134" i="2"/>
  <c r="AK134" i="2"/>
  <c r="AG134" i="2"/>
  <c r="AF134" i="2"/>
  <c r="AC134" i="2"/>
  <c r="AL134" i="2" s="1"/>
  <c r="AB134" i="2"/>
  <c r="Z134" i="2"/>
  <c r="X134" i="2"/>
  <c r="AA134" i="2" s="1"/>
  <c r="W134" i="2"/>
  <c r="P134" i="2"/>
  <c r="I134" i="2"/>
  <c r="J134" i="2" s="1"/>
  <c r="F134" i="2"/>
  <c r="E134" i="2"/>
  <c r="AS133" i="2"/>
  <c r="AO133" i="2"/>
  <c r="AL133" i="2"/>
  <c r="AK133" i="2"/>
  <c r="AI133" i="2"/>
  <c r="AG133" i="2"/>
  <c r="AD133" i="2"/>
  <c r="AJ133" i="2" s="1"/>
  <c r="AB133" i="2"/>
  <c r="AA133" i="2"/>
  <c r="Z133" i="2"/>
  <c r="X133" i="2"/>
  <c r="Q133" i="2"/>
  <c r="Q134" i="2" s="1"/>
  <c r="P133" i="2"/>
  <c r="J133" i="2"/>
  <c r="F133" i="2"/>
  <c r="AS132" i="2"/>
  <c r="AR132" i="2"/>
  <c r="AL132" i="2"/>
  <c r="AK132" i="2"/>
  <c r="AG132" i="2"/>
  <c r="AF132" i="2"/>
  <c r="AI132" i="2" s="1"/>
  <c r="AI119" i="2" s="1"/>
  <c r="AD132" i="2"/>
  <c r="AD119" i="2" s="1"/>
  <c r="AB132" i="2"/>
  <c r="AA132" i="2"/>
  <c r="Z132" i="2"/>
  <c r="X132" i="2"/>
  <c r="P132" i="2"/>
  <c r="O132" i="2"/>
  <c r="J132" i="2"/>
  <c r="F132" i="2"/>
  <c r="AR131" i="2"/>
  <c r="AS131" i="2" s="1"/>
  <c r="AN131" i="2"/>
  <c r="AM131" i="2"/>
  <c r="AL131" i="2"/>
  <c r="AK131" i="2"/>
  <c r="AG131" i="2"/>
  <c r="AF131" i="2"/>
  <c r="AC131" i="2"/>
  <c r="AB131" i="2"/>
  <c r="AB122" i="2" s="1"/>
  <c r="W131" i="2"/>
  <c r="U131" i="2"/>
  <c r="T131" i="2"/>
  <c r="Q131" i="2"/>
  <c r="P131" i="2" s="1"/>
  <c r="P122" i="2" s="1"/>
  <c r="P16" i="2" s="1"/>
  <c r="P12" i="2" s="1"/>
  <c r="I131" i="2"/>
  <c r="J131" i="2" s="1"/>
  <c r="J122" i="2" s="1"/>
  <c r="F131" i="2"/>
  <c r="E131" i="2"/>
  <c r="AS130" i="2"/>
  <c r="AR130" i="2"/>
  <c r="AO130" i="2"/>
  <c r="AO131" i="2" s="1"/>
  <c r="AO122" i="2" s="1"/>
  <c r="AL130" i="2"/>
  <c r="AK130" i="2"/>
  <c r="AI130" i="2"/>
  <c r="AG130" i="2"/>
  <c r="AD130" i="2"/>
  <c r="AJ130" i="2" s="1"/>
  <c r="AB130" i="2"/>
  <c r="Z130" i="2"/>
  <c r="X130" i="2"/>
  <c r="U130" i="2"/>
  <c r="AA130" i="2" s="1"/>
  <c r="Q130" i="2"/>
  <c r="P130" i="2" s="1"/>
  <c r="O130" i="2"/>
  <c r="O131" i="2" s="1"/>
  <c r="N131" i="2" s="1"/>
  <c r="N122" i="2" s="1"/>
  <c r="N130" i="2"/>
  <c r="J130" i="2"/>
  <c r="F130" i="2"/>
  <c r="AS129" i="2"/>
  <c r="AR129" i="2"/>
  <c r="AL129" i="2"/>
  <c r="AK129" i="2"/>
  <c r="AI129" i="2"/>
  <c r="AY129" i="2" s="1"/>
  <c r="AF129" i="2"/>
  <c r="AG129" i="2" s="1"/>
  <c r="AJ129" i="2" s="1"/>
  <c r="AD129" i="2"/>
  <c r="AB129" i="2"/>
  <c r="Z129" i="2"/>
  <c r="X129" i="2"/>
  <c r="U129" i="2"/>
  <c r="AA129" i="2" s="1"/>
  <c r="P129" i="2"/>
  <c r="O129" i="2"/>
  <c r="N129" i="2"/>
  <c r="J129" i="2"/>
  <c r="F129" i="2"/>
  <c r="AS128" i="2"/>
  <c r="AL128" i="2"/>
  <c r="AK128" i="2"/>
  <c r="AJ128" i="2"/>
  <c r="AI128" i="2"/>
  <c r="AB128" i="2"/>
  <c r="AA128" i="2"/>
  <c r="Z128" i="2"/>
  <c r="I128" i="2"/>
  <c r="J128" i="2" s="1"/>
  <c r="AS127" i="2"/>
  <c r="AL127" i="2"/>
  <c r="AK127" i="2"/>
  <c r="AJ127" i="2"/>
  <c r="AI127" i="2"/>
  <c r="AB127" i="2"/>
  <c r="AA127" i="2"/>
  <c r="Z127" i="2"/>
  <c r="Q127" i="2"/>
  <c r="P127" i="2"/>
  <c r="P128" i="2" s="1"/>
  <c r="Q128" i="2" s="1"/>
  <c r="O127" i="2"/>
  <c r="N127" i="2"/>
  <c r="N128" i="2" s="1"/>
  <c r="O128" i="2" s="1"/>
  <c r="J127" i="2"/>
  <c r="F127" i="2"/>
  <c r="E127" i="2"/>
  <c r="E128" i="2" s="1"/>
  <c r="F128" i="2" s="1"/>
  <c r="AY126" i="2"/>
  <c r="AS126" i="2"/>
  <c r="AL126" i="2"/>
  <c r="AK126" i="2"/>
  <c r="AI126" i="2"/>
  <c r="AG126" i="2"/>
  <c r="AB126" i="2"/>
  <c r="AA126" i="2"/>
  <c r="Z126" i="2"/>
  <c r="S126" i="2"/>
  <c r="Q126" i="2"/>
  <c r="P126" i="2"/>
  <c r="O126" i="2"/>
  <c r="O119" i="2" s="1"/>
  <c r="J126" i="2"/>
  <c r="J119" i="2" s="1"/>
  <c r="H126" i="2"/>
  <c r="E126" i="2"/>
  <c r="F126" i="2" s="1"/>
  <c r="AR125" i="2"/>
  <c r="AR121" i="2" s="1"/>
  <c r="AL125" i="2"/>
  <c r="AK125" i="2"/>
  <c r="AJ125" i="2"/>
  <c r="AI125" i="2"/>
  <c r="AG125" i="2"/>
  <c r="AD125" i="2"/>
  <c r="AB125" i="2"/>
  <c r="AA125" i="2"/>
  <c r="AA121" i="2" s="1"/>
  <c r="Z125" i="2"/>
  <c r="P125" i="2"/>
  <c r="I125" i="2"/>
  <c r="J125" i="2" s="1"/>
  <c r="J121" i="2" s="1"/>
  <c r="AS124" i="2"/>
  <c r="AL124" i="2"/>
  <c r="AK124" i="2"/>
  <c r="AI124" i="2"/>
  <c r="AG124" i="2"/>
  <c r="AJ124" i="2" s="1"/>
  <c r="AD124" i="2"/>
  <c r="AB124" i="2"/>
  <c r="AA124" i="2"/>
  <c r="Z124" i="2"/>
  <c r="Q124" i="2"/>
  <c r="P124" i="2"/>
  <c r="N124" i="2"/>
  <c r="O124" i="2" s="1"/>
  <c r="J124" i="2"/>
  <c r="E124" i="2"/>
  <c r="AY123" i="2"/>
  <c r="AS123" i="2"/>
  <c r="AR123" i="2"/>
  <c r="AL123" i="2"/>
  <c r="AK123" i="2"/>
  <c r="AJ123" i="2"/>
  <c r="AI123" i="2"/>
  <c r="AG123" i="2"/>
  <c r="AD123" i="2"/>
  <c r="Y123" i="2"/>
  <c r="W123" i="2" s="1"/>
  <c r="X123" i="2"/>
  <c r="X119" i="2" s="1"/>
  <c r="V123" i="2"/>
  <c r="S123" i="2"/>
  <c r="Q123" i="2"/>
  <c r="Q119" i="2" s="1"/>
  <c r="O123" i="2"/>
  <c r="N123" i="2"/>
  <c r="J123" i="2"/>
  <c r="H123" i="2"/>
  <c r="F123" i="2"/>
  <c r="BM122" i="2"/>
  <c r="BM120" i="2" s="1"/>
  <c r="BL122" i="2"/>
  <c r="BK122" i="2"/>
  <c r="BK120" i="2" s="1"/>
  <c r="BJ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N122" i="2"/>
  <c r="AN120" i="2" s="1"/>
  <c r="AM122" i="2"/>
  <c r="AG122" i="2"/>
  <c r="AF122" i="2"/>
  <c r="AF120" i="2" s="1"/>
  <c r="AC122" i="2"/>
  <c r="AL122" i="2" s="1"/>
  <c r="Y122" i="2"/>
  <c r="W122" i="2"/>
  <c r="V122" i="2"/>
  <c r="U122" i="2"/>
  <c r="T122" i="2"/>
  <c r="S122" i="2"/>
  <c r="R122" i="2"/>
  <c r="O122" i="2"/>
  <c r="M122" i="2"/>
  <c r="L122" i="2"/>
  <c r="K122" i="2"/>
  <c r="K120" i="2" s="1"/>
  <c r="I122" i="2"/>
  <c r="F122" i="2"/>
  <c r="E122" i="2"/>
  <c r="BM121" i="2"/>
  <c r="BL121" i="2"/>
  <c r="BK121" i="2"/>
  <c r="BJ121" i="2"/>
  <c r="BJ120" i="2" s="1"/>
  <c r="BH121" i="2"/>
  <c r="BG121" i="2"/>
  <c r="BF121" i="2"/>
  <c r="BF120" i="2" s="1"/>
  <c r="BE121" i="2"/>
  <c r="BE120" i="2" s="1"/>
  <c r="BD121" i="2"/>
  <c r="BC121" i="2"/>
  <c r="BB121" i="2"/>
  <c r="BB120" i="2" s="1"/>
  <c r="BA121" i="2"/>
  <c r="BA120" i="2" s="1"/>
  <c r="AZ121" i="2"/>
  <c r="AY121" i="2"/>
  <c r="AX121" i="2"/>
  <c r="AX120" i="2" s="1"/>
  <c r="AW121" i="2"/>
  <c r="AW120" i="2" s="1"/>
  <c r="AV121" i="2"/>
  <c r="AU121" i="2"/>
  <c r="AU120" i="2" s="1"/>
  <c r="AT121" i="2"/>
  <c r="AO121" i="2"/>
  <c r="AN121" i="2"/>
  <c r="AM121" i="2"/>
  <c r="AM120" i="2" s="1"/>
  <c r="AG121" i="2"/>
  <c r="AG120" i="2" s="1"/>
  <c r="AF121" i="2"/>
  <c r="AC121" i="2"/>
  <c r="AL121" i="2" s="1"/>
  <c r="AB121" i="2"/>
  <c r="Z121" i="2"/>
  <c r="Y121" i="2"/>
  <c r="W121" i="2"/>
  <c r="V121" i="2"/>
  <c r="U121" i="2"/>
  <c r="U120" i="2" s="1"/>
  <c r="T121" i="2"/>
  <c r="S121" i="2"/>
  <c r="R121" i="2"/>
  <c r="M121" i="2"/>
  <c r="L121" i="2"/>
  <c r="L120" i="2" s="1"/>
  <c r="K121" i="2"/>
  <c r="I121" i="2"/>
  <c r="I120" i="2" s="1"/>
  <c r="BL120" i="2"/>
  <c r="BH120" i="2"/>
  <c r="BG120" i="2"/>
  <c r="BD120" i="2"/>
  <c r="BC120" i="2"/>
  <c r="AZ120" i="2"/>
  <c r="AY120" i="2"/>
  <c r="AV120" i="2"/>
  <c r="AT120" i="2"/>
  <c r="W120" i="2"/>
  <c r="V120" i="2"/>
  <c r="T120" i="2"/>
  <c r="S120" i="2"/>
  <c r="M120" i="2"/>
  <c r="J120" i="2"/>
  <c r="BM119" i="2"/>
  <c r="BL119" i="2"/>
  <c r="BK119" i="2"/>
  <c r="BJ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O119" i="2"/>
  <c r="AN119" i="2"/>
  <c r="AM119" i="2"/>
  <c r="AL119" i="2"/>
  <c r="AH119" i="2"/>
  <c r="AF119" i="2"/>
  <c r="AE119" i="2"/>
  <c r="AC119" i="2"/>
  <c r="Y119" i="2"/>
  <c r="W119" i="2"/>
  <c r="S119" i="2"/>
  <c r="P119" i="2"/>
  <c r="I119" i="2"/>
  <c r="H119" i="2"/>
  <c r="F119" i="2"/>
  <c r="E119" i="2"/>
  <c r="AN118" i="2"/>
  <c r="AG118" i="2"/>
  <c r="AF118" i="2"/>
  <c r="AA118" i="2"/>
  <c r="Z118" i="2"/>
  <c r="O118" i="2"/>
  <c r="Q118" i="2" s="1"/>
  <c r="AR117" i="2"/>
  <c r="AR118" i="2" s="1"/>
  <c r="AN117" i="2"/>
  <c r="AG117" i="2"/>
  <c r="AJ117" i="2" s="1"/>
  <c r="AD117" i="2"/>
  <c r="AC117" i="2"/>
  <c r="AL117" i="2" s="1"/>
  <c r="AA117" i="2"/>
  <c r="Z117" i="2"/>
  <c r="O117" i="2"/>
  <c r="Q117" i="2" s="1"/>
  <c r="J117" i="2"/>
  <c r="J118" i="2" s="1"/>
  <c r="F118" i="2" s="1"/>
  <c r="I117" i="2"/>
  <c r="I118" i="2" s="1"/>
  <c r="E118" i="2" s="1"/>
  <c r="F117" i="2"/>
  <c r="E117" i="2"/>
  <c r="AR116" i="2"/>
  <c r="AS116" i="2" s="1"/>
  <c r="AL116" i="2"/>
  <c r="AI116" i="2"/>
  <c r="AG116" i="2"/>
  <c r="AD116" i="2"/>
  <c r="AJ116" i="2" s="1"/>
  <c r="AA116" i="2"/>
  <c r="Z116" i="2"/>
  <c r="Q116" i="2"/>
  <c r="N116" i="2"/>
  <c r="P116" i="2" s="1"/>
  <c r="J116" i="2"/>
  <c r="F116" i="2" s="1"/>
  <c r="E116" i="2"/>
  <c r="AF115" i="2"/>
  <c r="AD115" i="2"/>
  <c r="AA115" i="2"/>
  <c r="Z115" i="2"/>
  <c r="J115" i="2"/>
  <c r="I115" i="2"/>
  <c r="E115" i="2" s="1"/>
  <c r="F115" i="2" s="1"/>
  <c r="AN114" i="2"/>
  <c r="AN115" i="2" s="1"/>
  <c r="AL114" i="2"/>
  <c r="AJ114" i="2"/>
  <c r="AI114" i="2"/>
  <c r="AG114" i="2"/>
  <c r="AD114" i="2"/>
  <c r="AA114" i="2"/>
  <c r="Z114" i="2"/>
  <c r="O114" i="2"/>
  <c r="N114" i="2"/>
  <c r="J114" i="2"/>
  <c r="F114" i="2"/>
  <c r="E114" i="2"/>
  <c r="AD113" i="2"/>
  <c r="AA113" i="2"/>
  <c r="Z113" i="2"/>
  <c r="Q113" i="2"/>
  <c r="P113" i="2"/>
  <c r="N113" i="2"/>
  <c r="J113" i="2"/>
  <c r="E113" i="2"/>
  <c r="F113" i="2" s="1"/>
  <c r="AN112" i="2"/>
  <c r="AL112" i="2"/>
  <c r="AF112" i="2"/>
  <c r="AI112" i="2" s="1"/>
  <c r="AD112" i="2"/>
  <c r="AA112" i="2"/>
  <c r="Z112" i="2"/>
  <c r="Q112" i="2"/>
  <c r="J112" i="2"/>
  <c r="I112" i="2"/>
  <c r="E112" i="2"/>
  <c r="F112" i="2" s="1"/>
  <c r="AN111" i="2"/>
  <c r="AL111" i="2"/>
  <c r="AI111" i="2"/>
  <c r="AG111" i="2"/>
  <c r="AD111" i="2"/>
  <c r="AJ111" i="2" s="1"/>
  <c r="AA111" i="2"/>
  <c r="Z111" i="2"/>
  <c r="O111" i="2"/>
  <c r="O112" i="2" s="1"/>
  <c r="N111" i="2"/>
  <c r="N112" i="2" s="1"/>
  <c r="P112" i="2" s="1"/>
  <c r="J111" i="2"/>
  <c r="E111" i="2"/>
  <c r="F111" i="2" s="1"/>
  <c r="AF110" i="2"/>
  <c r="AD110" i="2"/>
  <c r="AA110" i="2"/>
  <c r="Z110" i="2"/>
  <c r="Q110" i="2"/>
  <c r="P110" i="2"/>
  <c r="AR110" i="2" s="1"/>
  <c r="N110" i="2"/>
  <c r="J110" i="2"/>
  <c r="F110" i="2"/>
  <c r="E110" i="2"/>
  <c r="AL109" i="2"/>
  <c r="AI109" i="2"/>
  <c r="AG109" i="2"/>
  <c r="AJ109" i="2" s="1"/>
  <c r="AF109" i="2"/>
  <c r="AD109" i="2"/>
  <c r="AA109" i="2"/>
  <c r="Z109" i="2"/>
  <c r="O109" i="2"/>
  <c r="Q109" i="2" s="1"/>
  <c r="N109" i="2"/>
  <c r="P109" i="2" s="1"/>
  <c r="I109" i="2"/>
  <c r="E109" i="2"/>
  <c r="F109" i="2" s="1"/>
  <c r="AN108" i="2"/>
  <c r="AN109" i="2" s="1"/>
  <c r="AL108" i="2"/>
  <c r="AI108" i="2"/>
  <c r="AG108" i="2"/>
  <c r="AJ108" i="2" s="1"/>
  <c r="AD108" i="2"/>
  <c r="AA108" i="2"/>
  <c r="Z108" i="2"/>
  <c r="Q108" i="2"/>
  <c r="P108" i="2"/>
  <c r="O108" i="2"/>
  <c r="N108" i="2"/>
  <c r="J108" i="2"/>
  <c r="J109" i="2" s="1"/>
  <c r="F108" i="2"/>
  <c r="E108" i="2"/>
  <c r="AR107" i="2"/>
  <c r="AL107" i="2"/>
  <c r="AI107" i="2"/>
  <c r="AG107" i="2"/>
  <c r="AJ107" i="2" s="1"/>
  <c r="AD107" i="2"/>
  <c r="AA107" i="2"/>
  <c r="Z107" i="2"/>
  <c r="Q107" i="2"/>
  <c r="P107" i="2"/>
  <c r="N107" i="2"/>
  <c r="J107" i="2"/>
  <c r="E107" i="2"/>
  <c r="F107" i="2" s="1"/>
  <c r="AN106" i="2"/>
  <c r="AL106" i="2"/>
  <c r="AI106" i="2"/>
  <c r="AG106" i="2"/>
  <c r="AJ106" i="2" s="1"/>
  <c r="AD106" i="2"/>
  <c r="AA106" i="2"/>
  <c r="Z106" i="2"/>
  <c r="Q106" i="2"/>
  <c r="I106" i="2"/>
  <c r="E106" i="2" s="1"/>
  <c r="F106" i="2" s="1"/>
  <c r="AR105" i="2"/>
  <c r="AR106" i="2" s="1"/>
  <c r="AS106" i="2" s="1"/>
  <c r="AL105" i="2"/>
  <c r="AI105" i="2"/>
  <c r="AG105" i="2"/>
  <c r="AJ105" i="2" s="1"/>
  <c r="AD105" i="2"/>
  <c r="AA105" i="2"/>
  <c r="Z105" i="2"/>
  <c r="O105" i="2"/>
  <c r="O106" i="2" s="1"/>
  <c r="N105" i="2"/>
  <c r="N106" i="2" s="1"/>
  <c r="P106" i="2" s="1"/>
  <c r="J105" i="2"/>
  <c r="J106" i="2" s="1"/>
  <c r="E105" i="2"/>
  <c r="F105" i="2" s="1"/>
  <c r="AV104" i="2"/>
  <c r="AR104" i="2"/>
  <c r="AS104" i="2" s="1"/>
  <c r="AN104" i="2"/>
  <c r="AN105" i="2" s="1"/>
  <c r="AL104" i="2"/>
  <c r="AI104" i="2"/>
  <c r="AG104" i="2"/>
  <c r="AJ104" i="2" s="1"/>
  <c r="AD104" i="2"/>
  <c r="AA104" i="2"/>
  <c r="Z104" i="2"/>
  <c r="Q104" i="2"/>
  <c r="P104" i="2"/>
  <c r="N104" i="2"/>
  <c r="J104" i="2"/>
  <c r="F104" i="2"/>
  <c r="E104" i="2"/>
  <c r="AN103" i="2"/>
  <c r="AL103" i="2"/>
  <c r="AI103" i="2"/>
  <c r="AG103" i="2"/>
  <c r="AD103" i="2"/>
  <c r="AA103" i="2"/>
  <c r="Z103" i="2"/>
  <c r="J103" i="2"/>
  <c r="I103" i="2"/>
  <c r="E103" i="2" s="1"/>
  <c r="F103" i="2" s="1"/>
  <c r="AR102" i="2"/>
  <c r="AR103" i="2" s="1"/>
  <c r="AS103" i="2" s="1"/>
  <c r="AL102" i="2"/>
  <c r="AJ102" i="2"/>
  <c r="AI102" i="2"/>
  <c r="AG102" i="2"/>
  <c r="AD102" i="2"/>
  <c r="AA102" i="2"/>
  <c r="Z102" i="2"/>
  <c r="O102" i="2"/>
  <c r="N102" i="2"/>
  <c r="J102" i="2"/>
  <c r="F102" i="2"/>
  <c r="E102" i="2"/>
  <c r="AV101" i="2"/>
  <c r="AS101" i="2"/>
  <c r="AR101" i="2"/>
  <c r="AN101" i="2"/>
  <c r="AN102" i="2" s="1"/>
  <c r="AL101" i="2"/>
  <c r="AI101" i="2"/>
  <c r="AG101" i="2"/>
  <c r="AJ101" i="2" s="1"/>
  <c r="AD101" i="2"/>
  <c r="AA101" i="2"/>
  <c r="Z101" i="2"/>
  <c r="Q101" i="2"/>
  <c r="P101" i="2"/>
  <c r="N101" i="2"/>
  <c r="J101" i="2"/>
  <c r="E101" i="2"/>
  <c r="F101" i="2" s="1"/>
  <c r="AN100" i="2"/>
  <c r="AL100" i="2"/>
  <c r="AI100" i="2"/>
  <c r="AG100" i="2"/>
  <c r="AJ100" i="2" s="1"/>
  <c r="AD100" i="2"/>
  <c r="AA100" i="2"/>
  <c r="Z100" i="2"/>
  <c r="I100" i="2"/>
  <c r="J100" i="2" s="1"/>
  <c r="AR99" i="2"/>
  <c r="AR100" i="2" s="1"/>
  <c r="AS100" i="2" s="1"/>
  <c r="AL99" i="2"/>
  <c r="AI99" i="2"/>
  <c r="AG99" i="2"/>
  <c r="AJ99" i="2" s="1"/>
  <c r="AD99" i="2"/>
  <c r="AA99" i="2"/>
  <c r="Z99" i="2"/>
  <c r="O99" i="2"/>
  <c r="O100" i="2" s="1"/>
  <c r="Q100" i="2" s="1"/>
  <c r="N99" i="2"/>
  <c r="N100" i="2" s="1"/>
  <c r="P100" i="2" s="1"/>
  <c r="J99" i="2"/>
  <c r="E99" i="2"/>
  <c r="F99" i="2" s="1"/>
  <c r="AV98" i="2"/>
  <c r="AR98" i="2"/>
  <c r="AS98" i="2" s="1"/>
  <c r="AN98" i="2"/>
  <c r="AN99" i="2" s="1"/>
  <c r="AL98" i="2"/>
  <c r="AI98" i="2"/>
  <c r="AG98" i="2"/>
  <c r="AD98" i="2"/>
  <c r="AA98" i="2"/>
  <c r="Z98" i="2"/>
  <c r="Q98" i="2"/>
  <c r="P98" i="2"/>
  <c r="N98" i="2"/>
  <c r="J98" i="2"/>
  <c r="E98" i="2"/>
  <c r="F98" i="2" s="1"/>
  <c r="AN97" i="2"/>
  <c r="AL97" i="2"/>
  <c r="AI97" i="2"/>
  <c r="AG97" i="2"/>
  <c r="AD97" i="2"/>
  <c r="AA97" i="2"/>
  <c r="Z97" i="2"/>
  <c r="I97" i="2"/>
  <c r="E97" i="2" s="1"/>
  <c r="F97" i="2" s="1"/>
  <c r="AR96" i="2"/>
  <c r="AR97" i="2" s="1"/>
  <c r="AS97" i="2" s="1"/>
  <c r="AL96" i="2"/>
  <c r="AJ96" i="2"/>
  <c r="AI96" i="2"/>
  <c r="AG96" i="2"/>
  <c r="AD96" i="2"/>
  <c r="AA96" i="2"/>
  <c r="Z96" i="2"/>
  <c r="O96" i="2"/>
  <c r="N96" i="2"/>
  <c r="J96" i="2"/>
  <c r="F96" i="2"/>
  <c r="E96" i="2"/>
  <c r="AY95" i="2"/>
  <c r="AV95" i="2"/>
  <c r="AS95" i="2"/>
  <c r="AN95" i="2"/>
  <c r="AN96" i="2" s="1"/>
  <c r="AL95" i="2"/>
  <c r="AI95" i="2"/>
  <c r="AG95" i="2"/>
  <c r="AJ95" i="2" s="1"/>
  <c r="AD95" i="2"/>
  <c r="AA95" i="2"/>
  <c r="Z95" i="2"/>
  <c r="Q95" i="2"/>
  <c r="P95" i="2"/>
  <c r="N95" i="2"/>
  <c r="J95" i="2"/>
  <c r="E95" i="2"/>
  <c r="F95" i="2" s="1"/>
  <c r="AN94" i="2"/>
  <c r="AL94" i="2"/>
  <c r="AI94" i="2"/>
  <c r="AG94" i="2"/>
  <c r="AJ94" i="2" s="1"/>
  <c r="AD94" i="2"/>
  <c r="AA94" i="2"/>
  <c r="Z94" i="2"/>
  <c r="I94" i="2"/>
  <c r="J94" i="2" s="1"/>
  <c r="AR93" i="2"/>
  <c r="AR94" i="2" s="1"/>
  <c r="AS94" i="2" s="1"/>
  <c r="AL93" i="2"/>
  <c r="AI93" i="2"/>
  <c r="AG93" i="2"/>
  <c r="AJ93" i="2" s="1"/>
  <c r="AD93" i="2"/>
  <c r="AA93" i="2"/>
  <c r="Z93" i="2"/>
  <c r="O93" i="2"/>
  <c r="O94" i="2" s="1"/>
  <c r="Q94" i="2" s="1"/>
  <c r="J93" i="2"/>
  <c r="E93" i="2"/>
  <c r="F93" i="2" s="1"/>
  <c r="AX92" i="2"/>
  <c r="AS92" i="2"/>
  <c r="AN92" i="2"/>
  <c r="AN93" i="2" s="1"/>
  <c r="AL92" i="2"/>
  <c r="AI92" i="2"/>
  <c r="AG92" i="2"/>
  <c r="AD92" i="2"/>
  <c r="AJ92" i="2" s="1"/>
  <c r="AA92" i="2"/>
  <c r="Z92" i="2"/>
  <c r="Q92" i="2"/>
  <c r="N92" i="2"/>
  <c r="P92" i="2" s="1"/>
  <c r="J92" i="2"/>
  <c r="E92" i="2"/>
  <c r="F92" i="2" s="1"/>
  <c r="AS91" i="2"/>
  <c r="AN91" i="2"/>
  <c r="AL91" i="2"/>
  <c r="AI91" i="2"/>
  <c r="AG91" i="2"/>
  <c r="AD91" i="2"/>
  <c r="AJ91" i="2" s="1"/>
  <c r="AA91" i="2"/>
  <c r="Z91" i="2"/>
  <c r="O91" i="2"/>
  <c r="Q91" i="2" s="1"/>
  <c r="I91" i="2"/>
  <c r="AS90" i="2"/>
  <c r="AR90" i="2"/>
  <c r="AR91" i="2" s="1"/>
  <c r="AN90" i="2"/>
  <c r="AL90" i="2"/>
  <c r="AI90" i="2"/>
  <c r="AG90" i="2"/>
  <c r="AJ90" i="2" s="1"/>
  <c r="AD90" i="2"/>
  <c r="AA90" i="2"/>
  <c r="Z90" i="2"/>
  <c r="Q90" i="2"/>
  <c r="O90" i="2"/>
  <c r="N90" i="2"/>
  <c r="J90" i="2"/>
  <c r="E90" i="2"/>
  <c r="F90" i="2" s="1"/>
  <c r="AX89" i="2"/>
  <c r="AS89" i="2"/>
  <c r="AN89" i="2"/>
  <c r="AL89" i="2"/>
  <c r="AJ89" i="2"/>
  <c r="AI89" i="2"/>
  <c r="AG89" i="2"/>
  <c r="AD89" i="2"/>
  <c r="AA89" i="2"/>
  <c r="Z89" i="2"/>
  <c r="Q89" i="2"/>
  <c r="N89" i="2"/>
  <c r="P89" i="2" s="1"/>
  <c r="J89" i="2"/>
  <c r="E89" i="2"/>
  <c r="F89" i="2" s="1"/>
  <c r="AR88" i="2"/>
  <c r="AS88" i="2" s="1"/>
  <c r="AN88" i="2"/>
  <c r="AL88" i="2"/>
  <c r="AJ88" i="2"/>
  <c r="AI88" i="2"/>
  <c r="AG88" i="2"/>
  <c r="AD88" i="2"/>
  <c r="AA88" i="2"/>
  <c r="Z88" i="2"/>
  <c r="O88" i="2"/>
  <c r="Q88" i="2" s="1"/>
  <c r="I88" i="2"/>
  <c r="J88" i="2" s="1"/>
  <c r="E88" i="2"/>
  <c r="F88" i="2" s="1"/>
  <c r="AS87" i="2"/>
  <c r="AR87" i="2"/>
  <c r="AL87" i="2"/>
  <c r="AI87" i="2"/>
  <c r="AG87" i="2"/>
  <c r="AJ87" i="2" s="1"/>
  <c r="AD87" i="2"/>
  <c r="AA87" i="2"/>
  <c r="Z87" i="2"/>
  <c r="Q87" i="2"/>
  <c r="O87" i="2"/>
  <c r="J87" i="2"/>
  <c r="F87" i="2"/>
  <c r="E87" i="2"/>
  <c r="AX86" i="2"/>
  <c r="AS86" i="2"/>
  <c r="AN86" i="2"/>
  <c r="AN87" i="2" s="1"/>
  <c r="AL86" i="2"/>
  <c r="AI86" i="2"/>
  <c r="AG86" i="2"/>
  <c r="AJ86" i="2" s="1"/>
  <c r="AD86" i="2"/>
  <c r="AA86" i="2"/>
  <c r="Z86" i="2"/>
  <c r="Q86" i="2"/>
  <c r="N86" i="2"/>
  <c r="P86" i="2" s="1"/>
  <c r="J86" i="2"/>
  <c r="F86" i="2"/>
  <c r="E86" i="2"/>
  <c r="AR85" i="2"/>
  <c r="AS85" i="2" s="1"/>
  <c r="AN85" i="2"/>
  <c r="AL85" i="2"/>
  <c r="AI85" i="2"/>
  <c r="AG85" i="2"/>
  <c r="AJ85" i="2" s="1"/>
  <c r="AD85" i="2"/>
  <c r="AA85" i="2"/>
  <c r="Z85" i="2"/>
  <c r="J85" i="2"/>
  <c r="I85" i="2"/>
  <c r="E85" i="2"/>
  <c r="F85" i="2" s="1"/>
  <c r="AS84" i="2"/>
  <c r="AR84" i="2"/>
  <c r="AN84" i="2"/>
  <c r="AL84" i="2"/>
  <c r="AJ84" i="2"/>
  <c r="AI84" i="2"/>
  <c r="AG84" i="2"/>
  <c r="AD84" i="2"/>
  <c r="AA84" i="2"/>
  <c r="Z84" i="2"/>
  <c r="O84" i="2"/>
  <c r="J84" i="2"/>
  <c r="F84" i="2"/>
  <c r="E84" i="2"/>
  <c r="AX83" i="2"/>
  <c r="AS83" i="2"/>
  <c r="AN83" i="2"/>
  <c r="AL83" i="2"/>
  <c r="AI83" i="2"/>
  <c r="AG83" i="2"/>
  <c r="AD83" i="2"/>
  <c r="AA83" i="2"/>
  <c r="Z83" i="2"/>
  <c r="Q83" i="2"/>
  <c r="P83" i="2"/>
  <c r="N83" i="2"/>
  <c r="N84" i="2" s="1"/>
  <c r="J83" i="2"/>
  <c r="E83" i="2"/>
  <c r="F83" i="2" s="1"/>
  <c r="AN82" i="2"/>
  <c r="AL82" i="2"/>
  <c r="AI82" i="2"/>
  <c r="AG82" i="2"/>
  <c r="AJ82" i="2" s="1"/>
  <c r="AD82" i="2"/>
  <c r="AA82" i="2"/>
  <c r="Z82" i="2"/>
  <c r="I82" i="2"/>
  <c r="E82" i="2" s="1"/>
  <c r="F82" i="2" s="1"/>
  <c r="AR81" i="2"/>
  <c r="AN81" i="2"/>
  <c r="AL81" i="2"/>
  <c r="AJ81" i="2"/>
  <c r="AI81" i="2"/>
  <c r="AG81" i="2"/>
  <c r="AD81" i="2"/>
  <c r="AA81" i="2"/>
  <c r="Z81" i="2"/>
  <c r="O81" i="2"/>
  <c r="J81" i="2"/>
  <c r="F81" i="2"/>
  <c r="E81" i="2"/>
  <c r="AX80" i="2"/>
  <c r="AS80" i="2"/>
  <c r="AN80" i="2"/>
  <c r="AL80" i="2"/>
  <c r="AJ80" i="2"/>
  <c r="AI80" i="2"/>
  <c r="AG80" i="2"/>
  <c r="AD80" i="2"/>
  <c r="AA80" i="2"/>
  <c r="Z80" i="2"/>
  <c r="Q80" i="2"/>
  <c r="P80" i="2"/>
  <c r="N80" i="2"/>
  <c r="N81" i="2" s="1"/>
  <c r="J80" i="2"/>
  <c r="F80" i="2"/>
  <c r="E80" i="2"/>
  <c r="AN79" i="2"/>
  <c r="AL79" i="2"/>
  <c r="AJ79" i="2"/>
  <c r="AI79" i="2"/>
  <c r="AG79" i="2"/>
  <c r="AD79" i="2"/>
  <c r="AA79" i="2"/>
  <c r="Z79" i="2"/>
  <c r="O79" i="2"/>
  <c r="Q79" i="2" s="1"/>
  <c r="J79" i="2"/>
  <c r="I79" i="2"/>
  <c r="F79" i="2"/>
  <c r="E79" i="2"/>
  <c r="AR78" i="2"/>
  <c r="AN78" i="2"/>
  <c r="AL78" i="2"/>
  <c r="AI78" i="2"/>
  <c r="AG78" i="2"/>
  <c r="AJ78" i="2" s="1"/>
  <c r="AD78" i="2"/>
  <c r="AA78" i="2"/>
  <c r="Z78" i="2"/>
  <c r="Q78" i="2"/>
  <c r="O78" i="2"/>
  <c r="J78" i="2"/>
  <c r="F78" i="2"/>
  <c r="E78" i="2"/>
  <c r="AX77" i="2"/>
  <c r="AS77" i="2"/>
  <c r="AN77" i="2"/>
  <c r="AL77" i="2"/>
  <c r="AI77" i="2"/>
  <c r="AG77" i="2"/>
  <c r="AJ77" i="2" s="1"/>
  <c r="AD77" i="2"/>
  <c r="AA77" i="2"/>
  <c r="Z77" i="2"/>
  <c r="Q77" i="2"/>
  <c r="P77" i="2"/>
  <c r="N77" i="2"/>
  <c r="N78" i="2" s="1"/>
  <c r="J77" i="2"/>
  <c r="F77" i="2"/>
  <c r="E77" i="2"/>
  <c r="AS76" i="2"/>
  <c r="AR76" i="2"/>
  <c r="AN76" i="2"/>
  <c r="AL76" i="2"/>
  <c r="AI76" i="2"/>
  <c r="AG76" i="2"/>
  <c r="AJ76" i="2" s="1"/>
  <c r="AD76" i="2"/>
  <c r="AA76" i="2"/>
  <c r="Z76" i="2"/>
  <c r="J76" i="2"/>
  <c r="I76" i="2"/>
  <c r="F76" i="2"/>
  <c r="E76" i="2"/>
  <c r="AR75" i="2"/>
  <c r="AS75" i="2" s="1"/>
  <c r="AL75" i="2"/>
  <c r="AI75" i="2"/>
  <c r="AG75" i="2"/>
  <c r="AD75" i="2"/>
  <c r="AJ75" i="2" s="1"/>
  <c r="AA75" i="2"/>
  <c r="Z75" i="2"/>
  <c r="O75" i="2"/>
  <c r="J75" i="2"/>
  <c r="F75" i="2"/>
  <c r="E75" i="2"/>
  <c r="AV74" i="2"/>
  <c r="AR74" i="2"/>
  <c r="AS74" i="2" s="1"/>
  <c r="AN74" i="2"/>
  <c r="AN75" i="2" s="1"/>
  <c r="AL74" i="2"/>
  <c r="AJ74" i="2"/>
  <c r="AI74" i="2"/>
  <c r="AG74" i="2"/>
  <c r="AD74" i="2"/>
  <c r="AA74" i="2"/>
  <c r="Z74" i="2"/>
  <c r="Q74" i="2"/>
  <c r="N74" i="2"/>
  <c r="J74" i="2"/>
  <c r="E74" i="2"/>
  <c r="F74" i="2" s="1"/>
  <c r="AR73" i="2"/>
  <c r="AS73" i="2" s="1"/>
  <c r="AN73" i="2"/>
  <c r="AL73" i="2"/>
  <c r="AJ73" i="2"/>
  <c r="AI73" i="2"/>
  <c r="AG73" i="2"/>
  <c r="AD73" i="2"/>
  <c r="AA73" i="2"/>
  <c r="Z73" i="2"/>
  <c r="O73" i="2"/>
  <c r="Q73" i="2" s="1"/>
  <c r="N73" i="2"/>
  <c r="P73" i="2" s="1"/>
  <c r="I73" i="2"/>
  <c r="J73" i="2" s="1"/>
  <c r="E73" i="2"/>
  <c r="F73" i="2" s="1"/>
  <c r="AS72" i="2"/>
  <c r="AR72" i="2"/>
  <c r="AN72" i="2"/>
  <c r="AL72" i="2"/>
  <c r="AI72" i="2"/>
  <c r="AG72" i="2"/>
  <c r="AJ72" i="2" s="1"/>
  <c r="AD72" i="2"/>
  <c r="AA72" i="2"/>
  <c r="Z72" i="2"/>
  <c r="Q72" i="2"/>
  <c r="P72" i="2"/>
  <c r="O72" i="2"/>
  <c r="N72" i="2"/>
  <c r="J72" i="2"/>
  <c r="E72" i="2"/>
  <c r="F72" i="2" s="1"/>
  <c r="AV71" i="2"/>
  <c r="AS71" i="2"/>
  <c r="AR71" i="2"/>
  <c r="AN71" i="2"/>
  <c r="AL71" i="2"/>
  <c r="AI71" i="2"/>
  <c r="AG71" i="2"/>
  <c r="AJ71" i="2" s="1"/>
  <c r="AD71" i="2"/>
  <c r="AA71" i="2"/>
  <c r="Z71" i="2"/>
  <c r="Q71" i="2"/>
  <c r="P71" i="2"/>
  <c r="N71" i="2"/>
  <c r="J71" i="2"/>
  <c r="F71" i="2"/>
  <c r="E71" i="2"/>
  <c r="AR70" i="2"/>
  <c r="AS70" i="2" s="1"/>
  <c r="AN70" i="2"/>
  <c r="AL70" i="2"/>
  <c r="AI70" i="2"/>
  <c r="AG70" i="2"/>
  <c r="AJ70" i="2" s="1"/>
  <c r="AD70" i="2"/>
  <c r="AA70" i="2"/>
  <c r="Z70" i="2"/>
  <c r="J70" i="2"/>
  <c r="I70" i="2"/>
  <c r="E70" i="2"/>
  <c r="F70" i="2" s="1"/>
  <c r="AR69" i="2"/>
  <c r="AS69" i="2" s="1"/>
  <c r="AL69" i="2"/>
  <c r="AI69" i="2"/>
  <c r="AG69" i="2"/>
  <c r="AJ69" i="2" s="1"/>
  <c r="AD69" i="2"/>
  <c r="AA69" i="2"/>
  <c r="Z69" i="2"/>
  <c r="O69" i="2"/>
  <c r="J69" i="2"/>
  <c r="F69" i="2"/>
  <c r="E69" i="2"/>
  <c r="AV68" i="2"/>
  <c r="AR68" i="2"/>
  <c r="AS68" i="2" s="1"/>
  <c r="AN68" i="2"/>
  <c r="AN69" i="2" s="1"/>
  <c r="AL68" i="2"/>
  <c r="AI68" i="2"/>
  <c r="AG68" i="2"/>
  <c r="AD68" i="2"/>
  <c r="AJ68" i="2" s="1"/>
  <c r="AA68" i="2"/>
  <c r="Z68" i="2"/>
  <c r="Q68" i="2"/>
  <c r="P68" i="2"/>
  <c r="N68" i="2"/>
  <c r="N69" i="2" s="1"/>
  <c r="J68" i="2"/>
  <c r="E68" i="2"/>
  <c r="F68" i="2" s="1"/>
  <c r="AN67" i="2"/>
  <c r="AN43" i="2" s="1"/>
  <c r="AN25" i="2" s="1"/>
  <c r="AL67" i="2"/>
  <c r="AI67" i="2"/>
  <c r="AG67" i="2"/>
  <c r="AD67" i="2"/>
  <c r="AJ67" i="2" s="1"/>
  <c r="AA67" i="2"/>
  <c r="Z67" i="2"/>
  <c r="Q67" i="2"/>
  <c r="P67" i="2"/>
  <c r="O67" i="2"/>
  <c r="N67" i="2"/>
  <c r="I67" i="2"/>
  <c r="J67" i="2" s="1"/>
  <c r="E67" i="2"/>
  <c r="F67" i="2" s="1"/>
  <c r="AR66" i="2"/>
  <c r="AS66" i="2" s="1"/>
  <c r="AN66" i="2"/>
  <c r="AL66" i="2"/>
  <c r="AI66" i="2"/>
  <c r="AG66" i="2"/>
  <c r="AJ66" i="2" s="1"/>
  <c r="AD66" i="2"/>
  <c r="AA66" i="2"/>
  <c r="Z66" i="2"/>
  <c r="Q66" i="2"/>
  <c r="P66" i="2"/>
  <c r="O66" i="2"/>
  <c r="N66" i="2"/>
  <c r="J66" i="2"/>
  <c r="E66" i="2"/>
  <c r="F66" i="2" s="1"/>
  <c r="AV65" i="2"/>
  <c r="AR65" i="2"/>
  <c r="AS65" i="2" s="1"/>
  <c r="AN65" i="2"/>
  <c r="AL65" i="2"/>
  <c r="AI65" i="2"/>
  <c r="AG65" i="2"/>
  <c r="AD65" i="2"/>
  <c r="AA65" i="2"/>
  <c r="Z65" i="2"/>
  <c r="Q65" i="2"/>
  <c r="P65" i="2"/>
  <c r="N65" i="2"/>
  <c r="J65" i="2"/>
  <c r="E65" i="2"/>
  <c r="F65" i="2" s="1"/>
  <c r="AN64" i="2"/>
  <c r="AL64" i="2"/>
  <c r="AI64" i="2"/>
  <c r="AG64" i="2"/>
  <c r="AJ64" i="2" s="1"/>
  <c r="AD64" i="2"/>
  <c r="AA64" i="2"/>
  <c r="Z64" i="2"/>
  <c r="J64" i="2"/>
  <c r="I64" i="2"/>
  <c r="E64" i="2" s="1"/>
  <c r="F64" i="2" s="1"/>
  <c r="AR63" i="2"/>
  <c r="AS63" i="2" s="1"/>
  <c r="AL63" i="2"/>
  <c r="AI63" i="2"/>
  <c r="AI42" i="2" s="1"/>
  <c r="AG63" i="2"/>
  <c r="AG42" i="2" s="1"/>
  <c r="AD63" i="2"/>
  <c r="AA63" i="2"/>
  <c r="Z63" i="2"/>
  <c r="O63" i="2"/>
  <c r="J63" i="2"/>
  <c r="F63" i="2"/>
  <c r="E63" i="2"/>
  <c r="AV62" i="2"/>
  <c r="AR62" i="2"/>
  <c r="AS62" i="2" s="1"/>
  <c r="AN62" i="2"/>
  <c r="AN63" i="2" s="1"/>
  <c r="AL62" i="2"/>
  <c r="AJ62" i="2"/>
  <c r="AI62" i="2"/>
  <c r="AG62" i="2"/>
  <c r="AD62" i="2"/>
  <c r="AA62" i="2"/>
  <c r="Z62" i="2"/>
  <c r="Q62" i="2"/>
  <c r="N62" i="2"/>
  <c r="P62" i="2" s="1"/>
  <c r="J62" i="2"/>
  <c r="E62" i="2"/>
  <c r="F62" i="2" s="1"/>
  <c r="AN61" i="2"/>
  <c r="AL61" i="2"/>
  <c r="AI61" i="2"/>
  <c r="AG61" i="2"/>
  <c r="AD61" i="2"/>
  <c r="AJ61" i="2" s="1"/>
  <c r="AA61" i="2"/>
  <c r="Z61" i="2"/>
  <c r="O61" i="2"/>
  <c r="Q61" i="2" s="1"/>
  <c r="I61" i="2"/>
  <c r="J61" i="2" s="1"/>
  <c r="E61" i="2"/>
  <c r="F61" i="2" s="1"/>
  <c r="AS60" i="2"/>
  <c r="AR60" i="2"/>
  <c r="AR61" i="2" s="1"/>
  <c r="AS61" i="2" s="1"/>
  <c r="AN60" i="2"/>
  <c r="AL60" i="2"/>
  <c r="AI60" i="2"/>
  <c r="AG60" i="2"/>
  <c r="AD60" i="2"/>
  <c r="AA60" i="2"/>
  <c r="Z60" i="2"/>
  <c r="Q60" i="2"/>
  <c r="O60" i="2"/>
  <c r="J60" i="2"/>
  <c r="E60" i="2"/>
  <c r="F60" i="2" s="1"/>
  <c r="AV59" i="2"/>
  <c r="AR59" i="2"/>
  <c r="AS59" i="2" s="1"/>
  <c r="AN59" i="2"/>
  <c r="AL59" i="2"/>
  <c r="AI59" i="2"/>
  <c r="AG59" i="2"/>
  <c r="AD59" i="2"/>
  <c r="AA59" i="2"/>
  <c r="Z59" i="2"/>
  <c r="Q59" i="2"/>
  <c r="N59" i="2"/>
  <c r="P59" i="2" s="1"/>
  <c r="J59" i="2"/>
  <c r="E59" i="2"/>
  <c r="F59" i="2" s="1"/>
  <c r="AN58" i="2"/>
  <c r="AL58" i="2"/>
  <c r="AI58" i="2"/>
  <c r="AG58" i="2"/>
  <c r="AD58" i="2"/>
  <c r="AJ58" i="2" s="1"/>
  <c r="AA58" i="2"/>
  <c r="Z58" i="2"/>
  <c r="I58" i="2"/>
  <c r="J58" i="2" s="1"/>
  <c r="E58" i="2"/>
  <c r="F58" i="2" s="1"/>
  <c r="AR57" i="2"/>
  <c r="AR58" i="2" s="1"/>
  <c r="AS58" i="2" s="1"/>
  <c r="AL57" i="2"/>
  <c r="AI57" i="2"/>
  <c r="AG57" i="2"/>
  <c r="AJ57" i="2" s="1"/>
  <c r="AD57" i="2"/>
  <c r="AA57" i="2"/>
  <c r="Z57" i="2"/>
  <c r="O57" i="2"/>
  <c r="O58" i="2" s="1"/>
  <c r="Q58" i="2" s="1"/>
  <c r="J57" i="2"/>
  <c r="F57" i="2"/>
  <c r="E57" i="2"/>
  <c r="AV56" i="2"/>
  <c r="AR56" i="2"/>
  <c r="AS56" i="2" s="1"/>
  <c r="AN56" i="2"/>
  <c r="AN57" i="2" s="1"/>
  <c r="AL56" i="2"/>
  <c r="AJ56" i="2"/>
  <c r="AI56" i="2"/>
  <c r="AG56" i="2"/>
  <c r="AD56" i="2"/>
  <c r="AA56" i="2"/>
  <c r="Z56" i="2"/>
  <c r="Q56" i="2"/>
  <c r="N56" i="2"/>
  <c r="N23" i="2" s="1"/>
  <c r="J56" i="2"/>
  <c r="E56" i="2"/>
  <c r="F56" i="2" s="1"/>
  <c r="AR55" i="2"/>
  <c r="AS55" i="2" s="1"/>
  <c r="AN55" i="2"/>
  <c r="AL55" i="2"/>
  <c r="AJ55" i="2"/>
  <c r="AI55" i="2"/>
  <c r="AG55" i="2"/>
  <c r="AD55" i="2"/>
  <c r="AA55" i="2"/>
  <c r="Z55" i="2"/>
  <c r="O55" i="2"/>
  <c r="Q55" i="2" s="1"/>
  <c r="N55" i="2"/>
  <c r="P55" i="2" s="1"/>
  <c r="I55" i="2"/>
  <c r="J55" i="2" s="1"/>
  <c r="E55" i="2"/>
  <c r="F55" i="2" s="1"/>
  <c r="AR54" i="2"/>
  <c r="AS54" i="2" s="1"/>
  <c r="AN54" i="2"/>
  <c r="AL54" i="2"/>
  <c r="AI54" i="2"/>
  <c r="AG54" i="2"/>
  <c r="AJ54" i="2" s="1"/>
  <c r="AD54" i="2"/>
  <c r="AA54" i="2"/>
  <c r="Z54" i="2"/>
  <c r="Q54" i="2"/>
  <c r="P54" i="2"/>
  <c r="O54" i="2"/>
  <c r="N54" i="2"/>
  <c r="J54" i="2"/>
  <c r="F54" i="2"/>
  <c r="E54" i="2"/>
  <c r="AV53" i="2"/>
  <c r="AR53" i="2"/>
  <c r="AS53" i="2" s="1"/>
  <c r="AN53" i="2"/>
  <c r="AL53" i="2"/>
  <c r="AI53" i="2"/>
  <c r="AG53" i="2"/>
  <c r="AJ53" i="2" s="1"/>
  <c r="AD53" i="2"/>
  <c r="AA53" i="2"/>
  <c r="Z53" i="2"/>
  <c r="Q53" i="2"/>
  <c r="P53" i="2"/>
  <c r="N53" i="2"/>
  <c r="J53" i="2"/>
  <c r="E53" i="2"/>
  <c r="F53" i="2" s="1"/>
  <c r="AR52" i="2"/>
  <c r="AS52" i="2" s="1"/>
  <c r="AN52" i="2"/>
  <c r="AL52" i="2"/>
  <c r="AI52" i="2"/>
  <c r="AG52" i="2"/>
  <c r="AJ52" i="2" s="1"/>
  <c r="AD52" i="2"/>
  <c r="AA52" i="2"/>
  <c r="Z52" i="2"/>
  <c r="I52" i="2"/>
  <c r="J52" i="2" s="1"/>
  <c r="E52" i="2"/>
  <c r="F52" i="2" s="1"/>
  <c r="AR51" i="2"/>
  <c r="AS51" i="2" s="1"/>
  <c r="AL51" i="2"/>
  <c r="AI51" i="2"/>
  <c r="AG51" i="2"/>
  <c r="AJ51" i="2" s="1"/>
  <c r="AD51" i="2"/>
  <c r="AA51" i="2"/>
  <c r="Z51" i="2"/>
  <c r="O51" i="2"/>
  <c r="O52" i="2" s="1"/>
  <c r="Q52" i="2" s="1"/>
  <c r="J51" i="2"/>
  <c r="F51" i="2"/>
  <c r="E51" i="2"/>
  <c r="AV50" i="2"/>
  <c r="AR50" i="2"/>
  <c r="AS50" i="2" s="1"/>
  <c r="AN50" i="2"/>
  <c r="AN51" i="2" s="1"/>
  <c r="AL50" i="2"/>
  <c r="AJ50" i="2"/>
  <c r="AI50" i="2"/>
  <c r="AG50" i="2"/>
  <c r="AD50" i="2"/>
  <c r="AA50" i="2"/>
  <c r="Z50" i="2"/>
  <c r="Q50" i="2"/>
  <c r="N50" i="2"/>
  <c r="N51" i="2" s="1"/>
  <c r="J50" i="2"/>
  <c r="E50" i="2"/>
  <c r="F50" i="2" s="1"/>
  <c r="AR49" i="2"/>
  <c r="AS49" i="2" s="1"/>
  <c r="AN49" i="2"/>
  <c r="AL49" i="2"/>
  <c r="AJ49" i="2"/>
  <c r="AI49" i="2"/>
  <c r="AG49" i="2"/>
  <c r="AD49" i="2"/>
  <c r="AA49" i="2"/>
  <c r="Z49" i="2"/>
  <c r="O49" i="2"/>
  <c r="Q49" i="2" s="1"/>
  <c r="N49" i="2"/>
  <c r="P49" i="2" s="1"/>
  <c r="I49" i="2"/>
  <c r="J49" i="2" s="1"/>
  <c r="E49" i="2"/>
  <c r="F49" i="2" s="1"/>
  <c r="AR48" i="2"/>
  <c r="AS48" i="2" s="1"/>
  <c r="AN48" i="2"/>
  <c r="AL48" i="2"/>
  <c r="AI48" i="2"/>
  <c r="AG48" i="2"/>
  <c r="AJ48" i="2" s="1"/>
  <c r="AD48" i="2"/>
  <c r="AA48" i="2"/>
  <c r="Z48" i="2"/>
  <c r="Q48" i="2"/>
  <c r="P48" i="2"/>
  <c r="O48" i="2"/>
  <c r="N48" i="2"/>
  <c r="J48" i="2"/>
  <c r="F48" i="2"/>
  <c r="E48" i="2"/>
  <c r="AV47" i="2"/>
  <c r="AV41" i="2" s="1"/>
  <c r="AV23" i="2" s="1"/>
  <c r="AR47" i="2"/>
  <c r="AS47" i="2" s="1"/>
  <c r="AN47" i="2"/>
  <c r="AL47" i="2"/>
  <c r="AI47" i="2"/>
  <c r="AI41" i="2" s="1"/>
  <c r="AG47" i="2"/>
  <c r="AJ47" i="2" s="1"/>
  <c r="AD47" i="2"/>
  <c r="AA47" i="2"/>
  <c r="Z47" i="2"/>
  <c r="Q47" i="2"/>
  <c r="P47" i="2"/>
  <c r="N47" i="2"/>
  <c r="J47" i="2"/>
  <c r="E47" i="2"/>
  <c r="F47" i="2" s="1"/>
  <c r="AR46" i="2"/>
  <c r="AS46" i="2" s="1"/>
  <c r="AN46" i="2"/>
  <c r="AL46" i="2"/>
  <c r="AI46" i="2"/>
  <c r="AI43" i="2" s="1"/>
  <c r="AG46" i="2"/>
  <c r="AG43" i="2" s="1"/>
  <c r="AD46" i="2"/>
  <c r="AA46" i="2"/>
  <c r="Z46" i="2"/>
  <c r="I46" i="2"/>
  <c r="J46" i="2" s="1"/>
  <c r="E46" i="2"/>
  <c r="F46" i="2" s="1"/>
  <c r="AR45" i="2"/>
  <c r="AS45" i="2" s="1"/>
  <c r="AL45" i="2"/>
  <c r="AI45" i="2"/>
  <c r="AG45" i="2"/>
  <c r="AJ45" i="2" s="1"/>
  <c r="AD45" i="2"/>
  <c r="AA45" i="2"/>
  <c r="Z45" i="2"/>
  <c r="O45" i="2"/>
  <c r="O46" i="2" s="1"/>
  <c r="Q46" i="2" s="1"/>
  <c r="J45" i="2"/>
  <c r="F45" i="2"/>
  <c r="E45" i="2"/>
  <c r="BH44" i="2"/>
  <c r="AV44" i="2"/>
  <c r="AS44" i="2"/>
  <c r="AR44" i="2"/>
  <c r="AN44" i="2"/>
  <c r="AN45" i="2" s="1"/>
  <c r="AN42" i="2" s="1"/>
  <c r="AN24" i="2" s="1"/>
  <c r="AL44" i="2"/>
  <c r="AJ44" i="2"/>
  <c r="AI44" i="2"/>
  <c r="AG44" i="2"/>
  <c r="AD44" i="2"/>
  <c r="AA44" i="2"/>
  <c r="Z44" i="2"/>
  <c r="Q44" i="2"/>
  <c r="N44" i="2"/>
  <c r="P44" i="2" s="1"/>
  <c r="J44" i="2"/>
  <c r="F44" i="2"/>
  <c r="E44" i="2"/>
  <c r="AL43" i="2"/>
  <c r="AF43" i="2"/>
  <c r="AD43" i="2"/>
  <c r="AC43" i="2"/>
  <c r="AA43" i="2"/>
  <c r="Z43" i="2"/>
  <c r="AO42" i="2"/>
  <c r="AL42" i="2"/>
  <c r="AF42" i="2"/>
  <c r="AF24" i="2" s="1"/>
  <c r="AC42" i="2"/>
  <c r="AD42" i="2" s="1"/>
  <c r="AA42" i="2"/>
  <c r="Z42" i="2"/>
  <c r="O42" i="2"/>
  <c r="O43" i="2" s="1"/>
  <c r="Q43" i="2" s="1"/>
  <c r="N42" i="2"/>
  <c r="N43" i="2" s="1"/>
  <c r="P43" i="2" s="1"/>
  <c r="AN41" i="2"/>
  <c r="AN23" i="2" s="1"/>
  <c r="AN13" i="2" s="1"/>
  <c r="AN9" i="2" s="1"/>
  <c r="AF41" i="2"/>
  <c r="AC41" i="2"/>
  <c r="AL41" i="2" s="1"/>
  <c r="AA41" i="2"/>
  <c r="AA23" i="2" s="1"/>
  <c r="Z41" i="2"/>
  <c r="S41" i="2"/>
  <c r="P41" i="2"/>
  <c r="O41" i="2"/>
  <c r="Q41" i="2" s="1"/>
  <c r="Q23" i="2" s="1"/>
  <c r="N41" i="2"/>
  <c r="I41" i="2"/>
  <c r="I42" i="2" s="1"/>
  <c r="AR40" i="2"/>
  <c r="AS40" i="2" s="1"/>
  <c r="AL40" i="2"/>
  <c r="AI40" i="2"/>
  <c r="AG40" i="2"/>
  <c r="AJ40" i="2" s="1"/>
  <c r="AD40" i="2"/>
  <c r="AA40" i="2"/>
  <c r="Z40" i="2"/>
  <c r="Q40" i="2"/>
  <c r="O40" i="2"/>
  <c r="AS39" i="2"/>
  <c r="AR39" i="2"/>
  <c r="AL39" i="2"/>
  <c r="AI39" i="2"/>
  <c r="AG39" i="2"/>
  <c r="AJ39" i="2" s="1"/>
  <c r="AD39" i="2"/>
  <c r="AA39" i="2"/>
  <c r="Z39" i="2"/>
  <c r="O39" i="2"/>
  <c r="Q39" i="2" s="1"/>
  <c r="AS38" i="2"/>
  <c r="AL38" i="2"/>
  <c r="AJ38" i="2"/>
  <c r="AI38" i="2"/>
  <c r="AG38" i="2"/>
  <c r="AD38" i="2"/>
  <c r="AA38" i="2"/>
  <c r="Z38" i="2"/>
  <c r="Q38" i="2"/>
  <c r="N38" i="2"/>
  <c r="N39" i="2" s="1"/>
  <c r="AL37" i="2"/>
  <c r="AI37" i="2"/>
  <c r="AG37" i="2"/>
  <c r="AJ37" i="2" s="1"/>
  <c r="AD37" i="2"/>
  <c r="AA37" i="2"/>
  <c r="Z37" i="2"/>
  <c r="AR36" i="2"/>
  <c r="AR37" i="2" s="1"/>
  <c r="AS37" i="2" s="1"/>
  <c r="AL36" i="2"/>
  <c r="AJ36" i="2"/>
  <c r="AI36" i="2"/>
  <c r="AG36" i="2"/>
  <c r="AD36" i="2"/>
  <c r="AA36" i="2"/>
  <c r="Z36" i="2"/>
  <c r="O36" i="2"/>
  <c r="O37" i="2" s="1"/>
  <c r="Q37" i="2" s="1"/>
  <c r="AS35" i="2"/>
  <c r="AL35" i="2"/>
  <c r="AI35" i="2"/>
  <c r="AG35" i="2"/>
  <c r="AD35" i="2"/>
  <c r="AJ35" i="2" s="1"/>
  <c r="AA35" i="2"/>
  <c r="Z35" i="2"/>
  <c r="Q35" i="2"/>
  <c r="N35" i="2"/>
  <c r="N36" i="2" s="1"/>
  <c r="AR34" i="2"/>
  <c r="AS34" i="2" s="1"/>
  <c r="AL34" i="2"/>
  <c r="AJ34" i="2"/>
  <c r="AI34" i="2"/>
  <c r="AG34" i="2"/>
  <c r="AD34" i="2"/>
  <c r="AA34" i="2"/>
  <c r="Z34" i="2"/>
  <c r="O34" i="2"/>
  <c r="Q34" i="2" s="1"/>
  <c r="AS33" i="2"/>
  <c r="AR33" i="2"/>
  <c r="AL33" i="2"/>
  <c r="AI33" i="2"/>
  <c r="AG33" i="2"/>
  <c r="AJ33" i="2" s="1"/>
  <c r="AD33" i="2"/>
  <c r="AA33" i="2"/>
  <c r="Z33" i="2"/>
  <c r="P33" i="2"/>
  <c r="O33" i="2"/>
  <c r="Q33" i="2" s="1"/>
  <c r="N33" i="2"/>
  <c r="N34" i="2" s="1"/>
  <c r="P34" i="2" s="1"/>
  <c r="AS32" i="2"/>
  <c r="AL32" i="2"/>
  <c r="AI32" i="2"/>
  <c r="AG32" i="2"/>
  <c r="AJ32" i="2" s="1"/>
  <c r="AD32" i="2"/>
  <c r="AA32" i="2"/>
  <c r="Z32" i="2"/>
  <c r="Q32" i="2"/>
  <c r="P32" i="2"/>
  <c r="N32" i="2"/>
  <c r="AL31" i="2"/>
  <c r="AI31" i="2"/>
  <c r="AG31" i="2"/>
  <c r="AJ31" i="2" s="1"/>
  <c r="AD31" i="2"/>
  <c r="AA31" i="2"/>
  <c r="Z31" i="2"/>
  <c r="O31" i="2"/>
  <c r="Q31" i="2" s="1"/>
  <c r="AR30" i="2"/>
  <c r="AR31" i="2" s="1"/>
  <c r="AS31" i="2" s="1"/>
  <c r="AL30" i="2"/>
  <c r="AI30" i="2"/>
  <c r="AG30" i="2"/>
  <c r="AJ30" i="2" s="1"/>
  <c r="AD30" i="2"/>
  <c r="AA30" i="2"/>
  <c r="Z30" i="2"/>
  <c r="Q30" i="2"/>
  <c r="O30" i="2"/>
  <c r="AS29" i="2"/>
  <c r="AL29" i="2"/>
  <c r="AI29" i="2"/>
  <c r="AG29" i="2"/>
  <c r="AJ29" i="2" s="1"/>
  <c r="AD29" i="2"/>
  <c r="AA29" i="2"/>
  <c r="Z29" i="2"/>
  <c r="Q29" i="2"/>
  <c r="P29" i="2"/>
  <c r="N29" i="2"/>
  <c r="N30" i="2" s="1"/>
  <c r="AR28" i="2"/>
  <c r="AS28" i="2" s="1"/>
  <c r="AG28" i="2"/>
  <c r="AJ28" i="2" s="1"/>
  <c r="AD28" i="2"/>
  <c r="AC28" i="2"/>
  <c r="AL28" i="2" s="1"/>
  <c r="AA28" i="2"/>
  <c r="Z28" i="2"/>
  <c r="Z25" i="2" s="1"/>
  <c r="J28" i="2"/>
  <c r="I28" i="2"/>
  <c r="E28" i="2"/>
  <c r="F28" i="2" s="1"/>
  <c r="AR27" i="2"/>
  <c r="AS27" i="2" s="1"/>
  <c r="AL27" i="2"/>
  <c r="AI27" i="2"/>
  <c r="AG27" i="2"/>
  <c r="AG24" i="2" s="1"/>
  <c r="AD27" i="2"/>
  <c r="AD24" i="2" s="1"/>
  <c r="AA27" i="2"/>
  <c r="AA24" i="2" s="1"/>
  <c r="Z27" i="2"/>
  <c r="O27" i="2"/>
  <c r="Q27" i="2" s="1"/>
  <c r="J27" i="2"/>
  <c r="E27" i="2"/>
  <c r="F27" i="2" s="1"/>
  <c r="BH26" i="2"/>
  <c r="AS26" i="2"/>
  <c r="AR26" i="2"/>
  <c r="AL26" i="2"/>
  <c r="AI26" i="2"/>
  <c r="AG26" i="2"/>
  <c r="AJ26" i="2" s="1"/>
  <c r="AD26" i="2"/>
  <c r="AA26" i="2"/>
  <c r="Z26" i="2"/>
  <c r="Q26" i="2"/>
  <c r="P26" i="2"/>
  <c r="N26" i="2"/>
  <c r="N27" i="2" s="1"/>
  <c r="J26" i="2"/>
  <c r="E26" i="2"/>
  <c r="F26" i="2" s="1"/>
  <c r="BM25" i="2"/>
  <c r="BL25" i="2"/>
  <c r="BK25" i="2"/>
  <c r="BJ25" i="2"/>
  <c r="BJ24" i="2" s="1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O25" i="2"/>
  <c r="AM25" i="2"/>
  <c r="AF25" i="2"/>
  <c r="AD25" i="2"/>
  <c r="AC25" i="2"/>
  <c r="AL25" i="2" s="1"/>
  <c r="AA25" i="2"/>
  <c r="X25" i="2"/>
  <c r="W25" i="2"/>
  <c r="U25" i="2"/>
  <c r="T25" i="2"/>
  <c r="BM24" i="2"/>
  <c r="BL24" i="2"/>
  <c r="BK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O24" i="2"/>
  <c r="AM24" i="2"/>
  <c r="AC24" i="2"/>
  <c r="AL24" i="2" s="1"/>
  <c r="Z24" i="2"/>
  <c r="X24" i="2"/>
  <c r="W24" i="2"/>
  <c r="U24" i="2"/>
  <c r="T24" i="2"/>
  <c r="BM23" i="2"/>
  <c r="BL23" i="2"/>
  <c r="BK23" i="2"/>
  <c r="BJ23" i="2"/>
  <c r="BG23" i="2"/>
  <c r="BF23" i="2"/>
  <c r="BE23" i="2"/>
  <c r="BD23" i="2"/>
  <c r="BC23" i="2"/>
  <c r="BB23" i="2"/>
  <c r="BA23" i="2"/>
  <c r="BA13" i="2" s="1"/>
  <c r="BA9" i="2" s="1"/>
  <c r="AZ23" i="2"/>
  <c r="AY23" i="2"/>
  <c r="AX23" i="2"/>
  <c r="AW23" i="2"/>
  <c r="AU23" i="2"/>
  <c r="AT23" i="2"/>
  <c r="AO23" i="2"/>
  <c r="AM23" i="2"/>
  <c r="AF23" i="2"/>
  <c r="Z23" i="2"/>
  <c r="X23" i="2"/>
  <c r="W23" i="2"/>
  <c r="U23" i="2"/>
  <c r="T23" i="2"/>
  <c r="O23" i="2"/>
  <c r="AS22" i="2"/>
  <c r="AR22" i="2"/>
  <c r="AL22" i="2"/>
  <c r="AI22" i="2"/>
  <c r="AI19" i="2" s="1"/>
  <c r="AG22" i="2"/>
  <c r="AG19" i="2" s="1"/>
  <c r="AD22" i="2"/>
  <c r="AD19" i="2" s="1"/>
  <c r="J22" i="2"/>
  <c r="J19" i="2" s="1"/>
  <c r="E22" i="2"/>
  <c r="F22" i="2" s="1"/>
  <c r="F19" i="2" s="1"/>
  <c r="AS21" i="2"/>
  <c r="AS18" i="2" s="1"/>
  <c r="AL21" i="2"/>
  <c r="AI21" i="2"/>
  <c r="AG21" i="2"/>
  <c r="AJ21" i="2" s="1"/>
  <c r="AJ18" i="2" s="1"/>
  <c r="AD21" i="2"/>
  <c r="O21" i="2"/>
  <c r="O18" i="2" s="1"/>
  <c r="J21" i="2"/>
  <c r="J18" i="2" s="1"/>
  <c r="E21" i="2"/>
  <c r="F21" i="2" s="1"/>
  <c r="F18" i="2" s="1"/>
  <c r="AS20" i="2"/>
  <c r="AS17" i="2" s="1"/>
  <c r="AL20" i="2"/>
  <c r="AJ20" i="2"/>
  <c r="AI20" i="2"/>
  <c r="AG20" i="2"/>
  <c r="AD20" i="2"/>
  <c r="AD17" i="2" s="1"/>
  <c r="Q20" i="2"/>
  <c r="P20" i="2"/>
  <c r="N20" i="2"/>
  <c r="N21" i="2" s="1"/>
  <c r="J20" i="2"/>
  <c r="J17" i="2" s="1"/>
  <c r="E20" i="2"/>
  <c r="F20" i="2" s="1"/>
  <c r="F17" i="2" s="1"/>
  <c r="BM19" i="2"/>
  <c r="BL19" i="2"/>
  <c r="BK19" i="2"/>
  <c r="BJ19" i="2"/>
  <c r="BJ15" i="2" s="1"/>
  <c r="BH19" i="2"/>
  <c r="BG19" i="2"/>
  <c r="BF19" i="2"/>
  <c r="BF15" i="2" s="1"/>
  <c r="BE19" i="2"/>
  <c r="BE15" i="2" s="1"/>
  <c r="BD19" i="2"/>
  <c r="BC19" i="2"/>
  <c r="BB19" i="2"/>
  <c r="BA19" i="2"/>
  <c r="BA15" i="2" s="1"/>
  <c r="AZ19" i="2"/>
  <c r="AY19" i="2"/>
  <c r="AX19" i="2"/>
  <c r="AX15" i="2" s="1"/>
  <c r="AW19" i="2"/>
  <c r="AW15" i="2" s="1"/>
  <c r="AV19" i="2"/>
  <c r="AU19" i="2"/>
  <c r="AT19" i="2"/>
  <c r="AS19" i="2"/>
  <c r="AR19" i="2"/>
  <c r="AO19" i="2"/>
  <c r="AN19" i="2"/>
  <c r="AM19" i="2"/>
  <c r="AF19" i="2"/>
  <c r="AC19" i="2"/>
  <c r="AL19" i="2" s="1"/>
  <c r="AA19" i="2"/>
  <c r="Z19" i="2"/>
  <c r="X19" i="2"/>
  <c r="W19" i="2"/>
  <c r="V19" i="2"/>
  <c r="U19" i="2"/>
  <c r="T19" i="2"/>
  <c r="I19" i="2"/>
  <c r="BM18" i="2"/>
  <c r="BL18" i="2"/>
  <c r="BK18" i="2"/>
  <c r="BJ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R18" i="2"/>
  <c r="AO18" i="2"/>
  <c r="AN18" i="2"/>
  <c r="AM18" i="2"/>
  <c r="AL18" i="2"/>
  <c r="AI18" i="2"/>
  <c r="AF18" i="2"/>
  <c r="AD18" i="2"/>
  <c r="AC18" i="2"/>
  <c r="AA18" i="2"/>
  <c r="Z18" i="2"/>
  <c r="X18" i="2"/>
  <c r="W18" i="2"/>
  <c r="V18" i="2"/>
  <c r="U18" i="2"/>
  <c r="T18" i="2"/>
  <c r="I18" i="2"/>
  <c r="E18" i="2"/>
  <c r="BM17" i="2"/>
  <c r="BM13" i="2" s="1"/>
  <c r="BM9" i="2" s="1"/>
  <c r="BL17" i="2"/>
  <c r="BL13" i="2" s="1"/>
  <c r="BL9" i="2" s="1"/>
  <c r="BK17" i="2"/>
  <c r="BJ17" i="2"/>
  <c r="BH17" i="2"/>
  <c r="BG17" i="2"/>
  <c r="BG13" i="2" s="1"/>
  <c r="BG9" i="2" s="1"/>
  <c r="BF17" i="2"/>
  <c r="BE17" i="2"/>
  <c r="BD17" i="2"/>
  <c r="BD13" i="2" s="1"/>
  <c r="BD9" i="2" s="1"/>
  <c r="BC17" i="2"/>
  <c r="BC13" i="2" s="1"/>
  <c r="BC9" i="2" s="1"/>
  <c r="BB17" i="2"/>
  <c r="BA17" i="2"/>
  <c r="AZ17" i="2"/>
  <c r="AY17" i="2"/>
  <c r="AY13" i="2" s="1"/>
  <c r="AY9" i="2" s="1"/>
  <c r="AX17" i="2"/>
  <c r="AW17" i="2"/>
  <c r="AV17" i="2"/>
  <c r="AV13" i="2" s="1"/>
  <c r="AV9" i="2" s="1"/>
  <c r="AU17" i="2"/>
  <c r="AU13" i="2" s="1"/>
  <c r="AR17" i="2"/>
  <c r="AO17" i="2"/>
  <c r="AN17" i="2"/>
  <c r="AM17" i="2"/>
  <c r="AJ17" i="2"/>
  <c r="AI17" i="2"/>
  <c r="AG17" i="2"/>
  <c r="AF17" i="2"/>
  <c r="AC17" i="2"/>
  <c r="AL17" i="2" s="1"/>
  <c r="AB17" i="2"/>
  <c r="AA17" i="2"/>
  <c r="Z17" i="2"/>
  <c r="Y17" i="2"/>
  <c r="X17" i="2"/>
  <c r="W17" i="2"/>
  <c r="V17" i="2"/>
  <c r="U17" i="2"/>
  <c r="T17" i="2"/>
  <c r="S17" i="2"/>
  <c r="Q17" i="2"/>
  <c r="Q13" i="2" s="1"/>
  <c r="Q9" i="2" s="1"/>
  <c r="P17" i="2"/>
  <c r="O17" i="2"/>
  <c r="I17" i="2"/>
  <c r="BM16" i="2"/>
  <c r="BM12" i="2" s="1"/>
  <c r="BL16" i="2"/>
  <c r="BL12" i="2" s="1"/>
  <c r="BK16" i="2"/>
  <c r="BJ16" i="2"/>
  <c r="BH16" i="2"/>
  <c r="BG16" i="2"/>
  <c r="BF16" i="2"/>
  <c r="BF12" i="2" s="1"/>
  <c r="BE16" i="2"/>
  <c r="BD16" i="2"/>
  <c r="BD12" i="2" s="1"/>
  <c r="BC16" i="2"/>
  <c r="BC12" i="2" s="1"/>
  <c r="BB16" i="2"/>
  <c r="BA16" i="2"/>
  <c r="AZ16" i="2"/>
  <c r="AY16" i="2"/>
  <c r="AX16" i="2"/>
  <c r="AX12" i="2" s="1"/>
  <c r="AW16" i="2"/>
  <c r="AV16" i="2"/>
  <c r="AV12" i="2" s="1"/>
  <c r="AU16" i="2"/>
  <c r="AU12" i="2" s="1"/>
  <c r="AS16" i="2"/>
  <c r="AO16" i="2"/>
  <c r="AN16" i="2"/>
  <c r="AM16" i="2"/>
  <c r="AM12" i="2" s="1"/>
  <c r="AG16" i="2"/>
  <c r="AF16" i="2"/>
  <c r="AC16" i="2"/>
  <c r="AL16" i="2" s="1"/>
  <c r="W16" i="2"/>
  <c r="W12" i="2" s="1"/>
  <c r="U16" i="2"/>
  <c r="T16" i="2"/>
  <c r="O16" i="2"/>
  <c r="O12" i="2" s="1"/>
  <c r="N16" i="2"/>
  <c r="J16" i="2"/>
  <c r="J12" i="2" s="1"/>
  <c r="I16" i="2"/>
  <c r="I12" i="2" s="1"/>
  <c r="F16" i="2"/>
  <c r="E16" i="2"/>
  <c r="BM15" i="2"/>
  <c r="BL15" i="2"/>
  <c r="BK15" i="2"/>
  <c r="BK14" i="2" s="1"/>
  <c r="BH15" i="2"/>
  <c r="BH14" i="2" s="1"/>
  <c r="BG15" i="2"/>
  <c r="BG11" i="2" s="1"/>
  <c r="BG10" i="2" s="1"/>
  <c r="BC15" i="2"/>
  <c r="BB15" i="2"/>
  <c r="BB14" i="2" s="1"/>
  <c r="AY15" i="2"/>
  <c r="AY14" i="2" s="1"/>
  <c r="AU15" i="2"/>
  <c r="AO15" i="2"/>
  <c r="AO11" i="2" s="1"/>
  <c r="AO10" i="2" s="1"/>
  <c r="T15" i="2"/>
  <c r="T14" i="2" s="1"/>
  <c r="BM14" i="2"/>
  <c r="BL14" i="2"/>
  <c r="BC14" i="2"/>
  <c r="AU14" i="2"/>
  <c r="AT14" i="2"/>
  <c r="BK13" i="2"/>
  <c r="BK9" i="2" s="1"/>
  <c r="BJ13" i="2"/>
  <c r="BF13" i="2"/>
  <c r="BE13" i="2"/>
  <c r="BE9" i="2" s="1"/>
  <c r="BB13" i="2"/>
  <c r="BB9" i="2" s="1"/>
  <c r="AZ13" i="2"/>
  <c r="AX13" i="2"/>
  <c r="AW13" i="2"/>
  <c r="AW9" i="2" s="1"/>
  <c r="AT13" i="2"/>
  <c r="AT9" i="2" s="1"/>
  <c r="AO13" i="2"/>
  <c r="AM13" i="2"/>
  <c r="AM9" i="2" s="1"/>
  <c r="BK12" i="2"/>
  <c r="BJ12" i="2"/>
  <c r="BH12" i="2"/>
  <c r="BG12" i="2"/>
  <c r="BE12" i="2"/>
  <c r="BB12" i="2"/>
  <c r="BA12" i="2"/>
  <c r="AZ12" i="2"/>
  <c r="AY12" i="2"/>
  <c r="AW12" i="2"/>
  <c r="AS12" i="2"/>
  <c r="AO12" i="2"/>
  <c r="AN12" i="2"/>
  <c r="AG12" i="2"/>
  <c r="AF12" i="2"/>
  <c r="AC12" i="2"/>
  <c r="AL12" i="2" s="1"/>
  <c r="U12" i="2"/>
  <c r="T12" i="2"/>
  <c r="N12" i="2"/>
  <c r="F12" i="2"/>
  <c r="E12" i="2"/>
  <c r="BM11" i="2"/>
  <c r="BM10" i="2" s="1"/>
  <c r="T11" i="2"/>
  <c r="AT10" i="2"/>
  <c r="T10" i="2"/>
  <c r="BJ9" i="2"/>
  <c r="BF9" i="2"/>
  <c r="AZ9" i="2"/>
  <c r="AX9" i="2"/>
  <c r="AO9" i="2"/>
  <c r="AH9" i="2"/>
  <c r="AE9" i="2"/>
  <c r="AL2" i="2"/>
  <c r="AG332" i="1"/>
  <c r="AF332" i="1"/>
  <c r="AG331" i="1"/>
  <c r="AC331" i="1"/>
  <c r="AF331" i="1"/>
  <c r="AF358" i="1"/>
  <c r="AC334" i="1"/>
  <c r="AC120" i="2" l="1"/>
  <c r="AL120" i="2" s="1"/>
  <c r="AJ132" i="2"/>
  <c r="AI332" i="3"/>
  <c r="AJ335" i="3"/>
  <c r="BK14" i="3"/>
  <c r="BK11" i="3"/>
  <c r="BK10" i="3" s="1"/>
  <c r="AY14" i="3"/>
  <c r="AY11" i="3"/>
  <c r="AY10" i="3" s="1"/>
  <c r="F135" i="3"/>
  <c r="N135" i="3"/>
  <c r="N13" i="3" s="1"/>
  <c r="N9" i="3" s="1"/>
  <c r="Z182" i="3"/>
  <c r="X182" i="3"/>
  <c r="AA182" i="3" s="1"/>
  <c r="P334" i="3"/>
  <c r="N334" i="3" s="1"/>
  <c r="Q335" i="3"/>
  <c r="P199" i="3"/>
  <c r="N199" i="3" s="1"/>
  <c r="O199" i="3"/>
  <c r="O286" i="3"/>
  <c r="AM136" i="3"/>
  <c r="AM137" i="3" s="1"/>
  <c r="AM15" i="3" s="1"/>
  <c r="AD136" i="3"/>
  <c r="AD137" i="3" s="1"/>
  <c r="AD15" i="3" s="1"/>
  <c r="AD11" i="3" s="1"/>
  <c r="AD10" i="3" s="1"/>
  <c r="P23" i="3"/>
  <c r="F289" i="3"/>
  <c r="F286" i="3"/>
  <c r="N286" i="3"/>
  <c r="BM11" i="3"/>
  <c r="BM10" i="3" s="1"/>
  <c r="AF404" i="3"/>
  <c r="AM404" i="3" s="1"/>
  <c r="AI403" i="3"/>
  <c r="AF401" i="3"/>
  <c r="F227" i="3"/>
  <c r="F224" i="3"/>
  <c r="AD120" i="3"/>
  <c r="AG135" i="3"/>
  <c r="AG13" i="3" s="1"/>
  <c r="AG9" i="3" s="1"/>
  <c r="AJ119" i="3"/>
  <c r="P187" i="3"/>
  <c r="N187" i="3" s="1"/>
  <c r="O187" i="3"/>
  <c r="X213" i="3"/>
  <c r="AA213" i="3" s="1"/>
  <c r="AA212" i="3"/>
  <c r="O150" i="3"/>
  <c r="P150" i="3"/>
  <c r="N150" i="3" s="1"/>
  <c r="X162" i="3"/>
  <c r="AA162" i="3" s="1"/>
  <c r="AA161" i="3"/>
  <c r="AI135" i="3"/>
  <c r="AI335" i="3"/>
  <c r="P311" i="3"/>
  <c r="Q312" i="3"/>
  <c r="AJ139" i="3"/>
  <c r="AJ145" i="3"/>
  <c r="AO11" i="3"/>
  <c r="AO10" i="3" s="1"/>
  <c r="AO14" i="3"/>
  <c r="P286" i="3"/>
  <c r="AL289" i="3"/>
  <c r="AI289" i="3"/>
  <c r="BS464" i="3"/>
  <c r="BT464" i="3" s="1"/>
  <c r="AJ131" i="3"/>
  <c r="AJ122" i="3" s="1"/>
  <c r="AJ16" i="3" s="1"/>
  <c r="AJ12" i="3" s="1"/>
  <c r="P184" i="3"/>
  <c r="BS135" i="3"/>
  <c r="BT135" i="3" s="1"/>
  <c r="AU13" i="3"/>
  <c r="AZ11" i="3"/>
  <c r="AZ10" i="3" s="1"/>
  <c r="AZ14" i="3"/>
  <c r="AR136" i="3"/>
  <c r="AR137" i="3" s="1"/>
  <c r="P332" i="3"/>
  <c r="N332" i="3"/>
  <c r="AJ135" i="3"/>
  <c r="AK135" i="3"/>
  <c r="O332" i="3"/>
  <c r="AM11" i="3"/>
  <c r="AM10" i="3" s="1"/>
  <c r="AM14" i="3"/>
  <c r="BE14" i="3"/>
  <c r="BE11" i="3"/>
  <c r="BE10" i="3" s="1"/>
  <c r="AW11" i="3"/>
  <c r="AW10" i="3" s="1"/>
  <c r="AW14" i="3"/>
  <c r="AS136" i="3"/>
  <c r="AS137" i="3" s="1"/>
  <c r="N357" i="3"/>
  <c r="N355" i="3" s="1"/>
  <c r="P355" i="3"/>
  <c r="F312" i="3"/>
  <c r="F309" i="3"/>
  <c r="J309" i="3"/>
  <c r="J312" i="3"/>
  <c r="J207" i="3"/>
  <c r="J204" i="3"/>
  <c r="P182" i="3"/>
  <c r="N182" i="3" s="1"/>
  <c r="O182" i="3"/>
  <c r="AA140" i="3"/>
  <c r="AA138" i="3" s="1"/>
  <c r="X138" i="3"/>
  <c r="AG121" i="3"/>
  <c r="AG120" i="3" s="1"/>
  <c r="P327" i="3"/>
  <c r="N327" i="3" s="1"/>
  <c r="O327" i="3"/>
  <c r="P361" i="3"/>
  <c r="N361" i="3" s="1"/>
  <c r="O361" i="3"/>
  <c r="X262" i="3"/>
  <c r="AA270" i="3"/>
  <c r="AA262" i="3" s="1"/>
  <c r="P241" i="3"/>
  <c r="N241" i="3" s="1"/>
  <c r="O241" i="3"/>
  <c r="Z233" i="3"/>
  <c r="X233" i="3"/>
  <c r="AA233" i="3" s="1"/>
  <c r="AA225" i="3"/>
  <c r="AA223" i="3" s="1"/>
  <c r="X223" i="3"/>
  <c r="AJ235" i="3"/>
  <c r="AJ241" i="3"/>
  <c r="Z238" i="3"/>
  <c r="X238" i="3"/>
  <c r="AA238" i="3" s="1"/>
  <c r="F179" i="3"/>
  <c r="F176" i="3"/>
  <c r="AA131" i="3"/>
  <c r="AA122" i="3" s="1"/>
  <c r="U122" i="3"/>
  <c r="Z175" i="3"/>
  <c r="Z135" i="3" s="1"/>
  <c r="N91" i="3"/>
  <c r="P91" i="3" s="1"/>
  <c r="P90" i="3"/>
  <c r="N121" i="3"/>
  <c r="O125" i="3"/>
  <c r="O121" i="3" s="1"/>
  <c r="O235" i="3"/>
  <c r="I120" i="3"/>
  <c r="I16" i="3"/>
  <c r="I12" i="3" s="1"/>
  <c r="N115" i="3"/>
  <c r="P115" i="3" s="1"/>
  <c r="P114" i="3"/>
  <c r="P24" i="3" s="1"/>
  <c r="N82" i="3"/>
  <c r="P82" i="3" s="1"/>
  <c r="P81" i="3"/>
  <c r="Q28" i="3"/>
  <c r="Q25" i="3" s="1"/>
  <c r="O25" i="3"/>
  <c r="AL357" i="3"/>
  <c r="AI357" i="3"/>
  <c r="AF355" i="3"/>
  <c r="AN357" i="3"/>
  <c r="AN355" i="3" s="1"/>
  <c r="AN136" i="3" s="1"/>
  <c r="AN137" i="3" s="1"/>
  <c r="AN15" i="3" s="1"/>
  <c r="AA206" i="3"/>
  <c r="AA204" i="3" s="1"/>
  <c r="X204" i="3"/>
  <c r="AJ120" i="3"/>
  <c r="I43" i="3"/>
  <c r="J42" i="3"/>
  <c r="J24" i="3" s="1"/>
  <c r="E42" i="3"/>
  <c r="I24" i="3"/>
  <c r="O387" i="3"/>
  <c r="P387" i="3"/>
  <c r="N387" i="3" s="1"/>
  <c r="O272" i="3"/>
  <c r="P272" i="3"/>
  <c r="N272" i="3" s="1"/>
  <c r="Z147" i="3"/>
  <c r="P36" i="3"/>
  <c r="N37" i="3"/>
  <c r="P37" i="3" s="1"/>
  <c r="P307" i="3"/>
  <c r="N307" i="3" s="1"/>
  <c r="O307" i="3"/>
  <c r="P341" i="3"/>
  <c r="N341" i="3" s="1"/>
  <c r="O341" i="3"/>
  <c r="O301" i="3"/>
  <c r="P301" i="3"/>
  <c r="N301" i="3" s="1"/>
  <c r="AJ266" i="3"/>
  <c r="AJ263" i="3"/>
  <c r="O147" i="3"/>
  <c r="AA237" i="3"/>
  <c r="AA235" i="3" s="1"/>
  <c r="X235" i="3"/>
  <c r="Z120" i="3"/>
  <c r="Z16" i="3"/>
  <c r="Z12" i="3" s="1"/>
  <c r="AJ147" i="3"/>
  <c r="AJ168" i="3"/>
  <c r="W135" i="3"/>
  <c r="W13" i="3" s="1"/>
  <c r="W9" i="3" s="1"/>
  <c r="AR120" i="3"/>
  <c r="N88" i="3"/>
  <c r="P88" i="3" s="1"/>
  <c r="P87" i="3"/>
  <c r="AA150" i="3"/>
  <c r="X149" i="3"/>
  <c r="AR113" i="3"/>
  <c r="AF113" i="3"/>
  <c r="N94" i="3"/>
  <c r="P94" i="3" s="1"/>
  <c r="P93" i="3"/>
  <c r="Q24" i="3"/>
  <c r="N46" i="3"/>
  <c r="P46" i="3" s="1"/>
  <c r="P45" i="3"/>
  <c r="AS211" i="3"/>
  <c r="AS203" i="3" s="1"/>
  <c r="AS135" i="3" s="1"/>
  <c r="AR203" i="3"/>
  <c r="AR135" i="3" s="1"/>
  <c r="Z207" i="3"/>
  <c r="X207" i="3"/>
  <c r="AA207" i="3" s="1"/>
  <c r="P373" i="3"/>
  <c r="N373" i="3" s="1"/>
  <c r="O373" i="3"/>
  <c r="O281" i="3"/>
  <c r="P281" i="3"/>
  <c r="N281" i="3" s="1"/>
  <c r="P318" i="3"/>
  <c r="N318" i="3" s="1"/>
  <c r="O318" i="3"/>
  <c r="P222" i="3"/>
  <c r="N222" i="3" s="1"/>
  <c r="O222" i="3"/>
  <c r="P153" i="3"/>
  <c r="N153" i="3" s="1"/>
  <c r="O153" i="3"/>
  <c r="P233" i="3"/>
  <c r="N233" i="3" s="1"/>
  <c r="O233" i="3"/>
  <c r="AR110" i="3"/>
  <c r="AF110" i="3"/>
  <c r="AC137" i="3"/>
  <c r="AD13" i="3"/>
  <c r="AD9" i="3" s="1"/>
  <c r="AS42" i="3"/>
  <c r="N79" i="3"/>
  <c r="P79" i="3" s="1"/>
  <c r="P78" i="3"/>
  <c r="AJ42" i="3"/>
  <c r="AJ24" i="3" s="1"/>
  <c r="AI24" i="3"/>
  <c r="AA141" i="3"/>
  <c r="AA139" i="3" s="1"/>
  <c r="X139" i="3"/>
  <c r="AR43" i="3"/>
  <c r="AD14" i="3"/>
  <c r="J179" i="3"/>
  <c r="J176" i="3"/>
  <c r="AX14" i="3"/>
  <c r="AX11" i="3"/>
  <c r="AX10" i="3" s="1"/>
  <c r="O358" i="3"/>
  <c r="P358" i="3"/>
  <c r="N358" i="3" s="1"/>
  <c r="Z249" i="3"/>
  <c r="X249" i="3"/>
  <c r="AA249" i="3" s="1"/>
  <c r="F266" i="3"/>
  <c r="F263" i="3"/>
  <c r="AA177" i="3"/>
  <c r="AA175" i="3" s="1"/>
  <c r="X175" i="3"/>
  <c r="X135" i="3" s="1"/>
  <c r="X13" i="3" s="1"/>
  <c r="X9" i="3" s="1"/>
  <c r="AJ41" i="3"/>
  <c r="O364" i="3"/>
  <c r="P364" i="3"/>
  <c r="N364" i="3" s="1"/>
  <c r="P393" i="3"/>
  <c r="N393" i="3" s="1"/>
  <c r="O393" i="3"/>
  <c r="P350" i="3"/>
  <c r="N350" i="3" s="1"/>
  <c r="O350" i="3"/>
  <c r="F355" i="3"/>
  <c r="F358" i="3"/>
  <c r="O309" i="3"/>
  <c r="P207" i="3"/>
  <c r="N207" i="3" s="1"/>
  <c r="O207" i="3"/>
  <c r="AG136" i="3"/>
  <c r="AG137" i="3" s="1"/>
  <c r="P156" i="3"/>
  <c r="N156" i="3" s="1"/>
  <c r="O156" i="3"/>
  <c r="P174" i="3"/>
  <c r="N174" i="3" s="1"/>
  <c r="O174" i="3"/>
  <c r="AS118" i="3"/>
  <c r="AJ118" i="3"/>
  <c r="P147" i="3"/>
  <c r="X156" i="3"/>
  <c r="AA156" i="3" s="1"/>
  <c r="AA155" i="3"/>
  <c r="N31" i="3"/>
  <c r="P31" i="3" s="1"/>
  <c r="P30" i="3"/>
  <c r="P204" i="3"/>
  <c r="Z136" i="3"/>
  <c r="Z137" i="3" s="1"/>
  <c r="Z15" i="3" s="1"/>
  <c r="F332" i="3"/>
  <c r="F335" i="3"/>
  <c r="X183" i="3"/>
  <c r="AA185" i="3"/>
  <c r="AA183" i="3" s="1"/>
  <c r="P235" i="3"/>
  <c r="N237" i="3"/>
  <c r="N235" i="3" s="1"/>
  <c r="N25" i="3"/>
  <c r="Z123" i="3"/>
  <c r="Z119" i="3" s="1"/>
  <c r="U123" i="3"/>
  <c r="T119" i="3"/>
  <c r="T13" i="3" s="1"/>
  <c r="T9" i="3" s="1"/>
  <c r="AI120" i="3"/>
  <c r="AJ466" i="3"/>
  <c r="AJ465" i="3"/>
  <c r="P399" i="3"/>
  <c r="N399" i="3" s="1"/>
  <c r="O399" i="3"/>
  <c r="N380" i="3"/>
  <c r="N378" i="3" s="1"/>
  <c r="P378" i="3"/>
  <c r="X263" i="3"/>
  <c r="AA265" i="3"/>
  <c r="AA263" i="3" s="1"/>
  <c r="P244" i="3"/>
  <c r="N244" i="3" s="1"/>
  <c r="O244" i="3"/>
  <c r="P216" i="3"/>
  <c r="N216" i="3" s="1"/>
  <c r="O216" i="3"/>
  <c r="P278" i="3"/>
  <c r="N278" i="3" s="1"/>
  <c r="O278" i="3"/>
  <c r="AJ249" i="3"/>
  <c r="AJ246" i="3"/>
  <c r="O204" i="3"/>
  <c r="P131" i="3"/>
  <c r="P122" i="3" s="1"/>
  <c r="P16" i="3" s="1"/>
  <c r="P12" i="3" s="1"/>
  <c r="Q122" i="3"/>
  <c r="Q16" i="3" s="1"/>
  <c r="Q12" i="3" s="1"/>
  <c r="N131" i="3"/>
  <c r="N122" i="3" s="1"/>
  <c r="N16" i="3" s="1"/>
  <c r="N12" i="3" s="1"/>
  <c r="O122" i="3"/>
  <c r="O16" i="3" s="1"/>
  <c r="O12" i="3" s="1"/>
  <c r="AI25" i="3"/>
  <c r="N204" i="3"/>
  <c r="W136" i="3"/>
  <c r="W137" i="3" s="1"/>
  <c r="W15" i="3" s="1"/>
  <c r="Q22" i="3"/>
  <c r="Q19" i="3" s="1"/>
  <c r="O19" i="3"/>
  <c r="O403" i="3"/>
  <c r="O401" i="3" s="1"/>
  <c r="Q401" i="3"/>
  <c r="Q136" i="3" s="1"/>
  <c r="Q137" i="3" s="1"/>
  <c r="Q404" i="3"/>
  <c r="P403" i="3"/>
  <c r="P284" i="3"/>
  <c r="N284" i="3" s="1"/>
  <c r="O284" i="3"/>
  <c r="P370" i="3"/>
  <c r="N370" i="3" s="1"/>
  <c r="O370" i="3"/>
  <c r="O381" i="3"/>
  <c r="P381" i="3"/>
  <c r="N381" i="3" s="1"/>
  <c r="O355" i="3"/>
  <c r="P263" i="3"/>
  <c r="X246" i="3"/>
  <c r="AA248" i="3"/>
  <c r="AA246" i="3" s="1"/>
  <c r="E206" i="3"/>
  <c r="F207" i="3"/>
  <c r="AA192" i="3"/>
  <c r="AA184" i="3" s="1"/>
  <c r="X193" i="3"/>
  <c r="AA193" i="3" s="1"/>
  <c r="P224" i="3"/>
  <c r="O135" i="3"/>
  <c r="O13" i="3" s="1"/>
  <c r="O9" i="3" s="1"/>
  <c r="P135" i="3"/>
  <c r="P13" i="3" s="1"/>
  <c r="P9" i="3" s="1"/>
  <c r="O238" i="3"/>
  <c r="P238" i="3"/>
  <c r="N238" i="3" s="1"/>
  <c r="F41" i="3"/>
  <c r="F23" i="3" s="1"/>
  <c r="F13" i="3" s="1"/>
  <c r="F9" i="3" s="1"/>
  <c r="E23" i="3"/>
  <c r="E13" i="3" s="1"/>
  <c r="E9" i="3" s="1"/>
  <c r="AF120" i="3"/>
  <c r="AJ43" i="3"/>
  <c r="AG25" i="3"/>
  <c r="P25" i="3"/>
  <c r="BF14" i="3"/>
  <c r="BF11" i="3"/>
  <c r="BF10" i="3" s="1"/>
  <c r="Z142" i="3"/>
  <c r="X142" i="3"/>
  <c r="AA142" i="3" s="1"/>
  <c r="AC13" i="3"/>
  <c r="AG135" i="2"/>
  <c r="AI331" i="2"/>
  <c r="AL135" i="2"/>
  <c r="AU9" i="2"/>
  <c r="BS9" i="2" s="1"/>
  <c r="BS13" i="2"/>
  <c r="BE14" i="2"/>
  <c r="BE11" i="2"/>
  <c r="BE10" i="2" s="1"/>
  <c r="AJ41" i="2"/>
  <c r="AW14" i="2"/>
  <c r="AW11" i="2"/>
  <c r="AW10" i="2" s="1"/>
  <c r="AX14" i="2"/>
  <c r="AX11" i="2"/>
  <c r="AX10" i="2" s="1"/>
  <c r="BF14" i="2"/>
  <c r="BF11" i="2"/>
  <c r="BF10" i="2" s="1"/>
  <c r="J42" i="2"/>
  <c r="J24" i="2" s="1"/>
  <c r="E42" i="2"/>
  <c r="I24" i="2"/>
  <c r="I43" i="2"/>
  <c r="P69" i="2"/>
  <c r="N70" i="2"/>
  <c r="P70" i="2" s="1"/>
  <c r="N82" i="2"/>
  <c r="P82" i="2" s="1"/>
  <c r="P81" i="2"/>
  <c r="AZ14" i="2"/>
  <c r="AZ11" i="2"/>
  <c r="AZ10" i="2" s="1"/>
  <c r="N22" i="2"/>
  <c r="P21" i="2"/>
  <c r="P18" i="2" s="1"/>
  <c r="N18" i="2"/>
  <c r="AJ43" i="2"/>
  <c r="AG25" i="2"/>
  <c r="AJ42" i="2"/>
  <c r="AD23" i="2"/>
  <c r="AD13" i="2" s="1"/>
  <c r="AD9" i="2" s="1"/>
  <c r="N52" i="2"/>
  <c r="P52" i="2" s="1"/>
  <c r="P51" i="2"/>
  <c r="BA11" i="2"/>
  <c r="BA10" i="2" s="1"/>
  <c r="BA14" i="2"/>
  <c r="P30" i="2"/>
  <c r="N31" i="2"/>
  <c r="P31" i="2" s="1"/>
  <c r="P36" i="2"/>
  <c r="N37" i="2"/>
  <c r="P37" i="2" s="1"/>
  <c r="P39" i="2"/>
  <c r="N40" i="2"/>
  <c r="P40" i="2" s="1"/>
  <c r="BJ11" i="2"/>
  <c r="BJ10" i="2" s="1"/>
  <c r="BJ14" i="2"/>
  <c r="P27" i="2"/>
  <c r="N28" i="2"/>
  <c r="E91" i="2"/>
  <c r="F91" i="2" s="1"/>
  <c r="J91" i="2"/>
  <c r="X466" i="2"/>
  <c r="X465" i="2"/>
  <c r="F465" i="2"/>
  <c r="F466" i="2"/>
  <c r="U136" i="2"/>
  <c r="U137" i="2" s="1"/>
  <c r="U15" i="2" s="1"/>
  <c r="E17" i="2"/>
  <c r="BS17" i="2"/>
  <c r="BT17" i="2" s="1"/>
  <c r="E19" i="2"/>
  <c r="Q21" i="2"/>
  <c r="Q18" i="2" s="1"/>
  <c r="Q36" i="2"/>
  <c r="P38" i="2"/>
  <c r="AD41" i="2"/>
  <c r="P42" i="2"/>
  <c r="N45" i="2"/>
  <c r="P50" i="2"/>
  <c r="P56" i="2"/>
  <c r="P23" i="2" s="1"/>
  <c r="N57" i="2"/>
  <c r="N24" i="2" s="1"/>
  <c r="AJ59" i="2"/>
  <c r="N63" i="2"/>
  <c r="AJ63" i="2"/>
  <c r="AR64" i="2"/>
  <c r="AS64" i="2" s="1"/>
  <c r="AR67" i="2"/>
  <c r="AS67" i="2" s="1"/>
  <c r="O85" i="2"/>
  <c r="Q85" i="2" s="1"/>
  <c r="Q84" i="2"/>
  <c r="AJ98" i="2"/>
  <c r="AF113" i="2"/>
  <c r="AR113" i="2"/>
  <c r="Q122" i="2"/>
  <c r="Q16" i="2" s="1"/>
  <c r="Q12" i="2" s="1"/>
  <c r="AK119" i="2"/>
  <c r="AJ146" i="2"/>
  <c r="AR162" i="2"/>
  <c r="AS162" i="2" s="1"/>
  <c r="AM162" i="2"/>
  <c r="E178" i="2"/>
  <c r="F177" i="2"/>
  <c r="F175" i="2" s="1"/>
  <c r="E175" i="2"/>
  <c r="AJ179" i="2"/>
  <c r="AJ176" i="2"/>
  <c r="N186" i="2"/>
  <c r="N184" i="2" s="1"/>
  <c r="P184" i="2"/>
  <c r="AR79" i="2"/>
  <c r="AS79" i="2" s="1"/>
  <c r="AS78" i="2"/>
  <c r="N125" i="2"/>
  <c r="P121" i="2"/>
  <c r="P120" i="2" s="1"/>
  <c r="Q125" i="2"/>
  <c r="Q121" i="2" s="1"/>
  <c r="Q120" i="2" s="1"/>
  <c r="N140" i="2"/>
  <c r="N138" i="2" s="1"/>
  <c r="P138" i="2"/>
  <c r="AJ466" i="2"/>
  <c r="AJ465" i="2"/>
  <c r="AR41" i="2"/>
  <c r="AJ83" i="2"/>
  <c r="AJ22" i="2"/>
  <c r="AJ19" i="2" s="1"/>
  <c r="O24" i="2"/>
  <c r="AS36" i="2"/>
  <c r="Q42" i="2"/>
  <c r="Q24" i="2" s="1"/>
  <c r="AJ60" i="2"/>
  <c r="O64" i="2"/>
  <c r="Q64" i="2" s="1"/>
  <c r="Q63" i="2"/>
  <c r="N85" i="2"/>
  <c r="P85" i="2" s="1"/>
  <c r="P84" i="2"/>
  <c r="N91" i="2"/>
  <c r="P91" i="2" s="1"/>
  <c r="P90" i="2"/>
  <c r="AS99" i="2"/>
  <c r="AR108" i="2"/>
  <c r="AS107" i="2"/>
  <c r="AL115" i="2"/>
  <c r="AI115" i="2"/>
  <c r="AG115" i="2"/>
  <c r="AJ115" i="2" s="1"/>
  <c r="T123" i="2"/>
  <c r="AB123" i="2"/>
  <c r="AB119" i="2" s="1"/>
  <c r="V119" i="2"/>
  <c r="AJ150" i="2"/>
  <c r="AJ147" i="2"/>
  <c r="N79" i="2"/>
  <c r="P79" i="2" s="1"/>
  <c r="P78" i="2"/>
  <c r="P202" i="2"/>
  <c r="N202" i="2" s="1"/>
  <c r="O202" i="2"/>
  <c r="BG14" i="2"/>
  <c r="AJ27" i="2"/>
  <c r="AJ24" i="2" s="1"/>
  <c r="AG41" i="2"/>
  <c r="AG23" i="2" s="1"/>
  <c r="N60" i="2"/>
  <c r="O82" i="2"/>
  <c r="Q82" i="2" s="1"/>
  <c r="Q81" i="2"/>
  <c r="N115" i="2"/>
  <c r="P115" i="2" s="1"/>
  <c r="P114" i="2"/>
  <c r="AD139" i="2"/>
  <c r="AD142" i="2"/>
  <c r="N466" i="2"/>
  <c r="N465" i="2"/>
  <c r="AS30" i="2"/>
  <c r="J41" i="2"/>
  <c r="J23" i="2" s="1"/>
  <c r="J13" i="2" s="1"/>
  <c r="J9" i="2" s="1"/>
  <c r="J97" i="2"/>
  <c r="AS118" i="2"/>
  <c r="AJ145" i="2"/>
  <c r="AJ139" i="2"/>
  <c r="AY11" i="2"/>
  <c r="AY10" i="2" s="1"/>
  <c r="AO14" i="2"/>
  <c r="BH11" i="2"/>
  <c r="BH10" i="2" s="1"/>
  <c r="O22" i="2"/>
  <c r="AC23" i="2"/>
  <c r="O28" i="2"/>
  <c r="AI28" i="2"/>
  <c r="P35" i="2"/>
  <c r="Q45" i="2"/>
  <c r="AJ46" i="2"/>
  <c r="Q51" i="2"/>
  <c r="Q57" i="2"/>
  <c r="AJ65" i="2"/>
  <c r="O76" i="2"/>
  <c r="Q76" i="2" s="1"/>
  <c r="Q75" i="2"/>
  <c r="AR82" i="2"/>
  <c r="AS82" i="2" s="1"/>
  <c r="AS81" i="2"/>
  <c r="AJ97" i="2"/>
  <c r="AS105" i="2"/>
  <c r="O115" i="2"/>
  <c r="Q115" i="2" s="1"/>
  <c r="Q114" i="2"/>
  <c r="AJ126" i="2"/>
  <c r="AJ119" i="2" s="1"/>
  <c r="AG119" i="2"/>
  <c r="AG13" i="2" s="1"/>
  <c r="AG9" i="2" s="1"/>
  <c r="I23" i="2"/>
  <c r="I13" i="2" s="1"/>
  <c r="I9" i="2" s="1"/>
  <c r="AS93" i="2"/>
  <c r="N17" i="2"/>
  <c r="AG18" i="2"/>
  <c r="E41" i="2"/>
  <c r="O70" i="2"/>
  <c r="Q70" i="2" s="1"/>
  <c r="Q69" i="2"/>
  <c r="N75" i="2"/>
  <c r="P74" i="2"/>
  <c r="N97" i="2"/>
  <c r="P97" i="2" s="1"/>
  <c r="P96" i="2"/>
  <c r="BH110" i="2"/>
  <c r="AL110" i="2"/>
  <c r="AI110" i="2"/>
  <c r="Y120" i="2"/>
  <c r="N103" i="2"/>
  <c r="P103" i="2" s="1"/>
  <c r="P102" i="2"/>
  <c r="O103" i="2"/>
  <c r="Q103" i="2" s="1"/>
  <c r="Q102" i="2"/>
  <c r="AR111" i="2"/>
  <c r="AS110" i="2"/>
  <c r="AJ169" i="2"/>
  <c r="AI146" i="2"/>
  <c r="BB11" i="2"/>
  <c r="BB10" i="2" s="1"/>
  <c r="BK11" i="2"/>
  <c r="BK10" i="2" s="1"/>
  <c r="AR42" i="2"/>
  <c r="AS57" i="2"/>
  <c r="J82" i="2"/>
  <c r="O97" i="2"/>
  <c r="Q97" i="2" s="1"/>
  <c r="Q96" i="2"/>
  <c r="AJ103" i="2"/>
  <c r="AG110" i="2"/>
  <c r="AJ110" i="2" s="1"/>
  <c r="BS119" i="2"/>
  <c r="BT119" i="2" s="1"/>
  <c r="AO120" i="2"/>
  <c r="O133" i="2"/>
  <c r="N132" i="2"/>
  <c r="N119" i="2" s="1"/>
  <c r="W142" i="2"/>
  <c r="Z141" i="2"/>
  <c r="Z139" i="2" s="1"/>
  <c r="X141" i="2"/>
  <c r="W139" i="2"/>
  <c r="E94" i="2"/>
  <c r="F94" i="2" s="1"/>
  <c r="E100" i="2"/>
  <c r="F100" i="2" s="1"/>
  <c r="AS117" i="2"/>
  <c r="AB120" i="2"/>
  <c r="AR122" i="2"/>
  <c r="AI134" i="2"/>
  <c r="AI121" i="2" s="1"/>
  <c r="AI120" i="2" s="1"/>
  <c r="AA138" i="2"/>
  <c r="O142" i="2"/>
  <c r="O196" i="2"/>
  <c r="P196" i="2"/>
  <c r="N196" i="2" s="1"/>
  <c r="P244" i="2"/>
  <c r="N244" i="2" s="1"/>
  <c r="O244" i="2"/>
  <c r="Z131" i="2"/>
  <c r="Z122" i="2" s="1"/>
  <c r="Z16" i="2" s="1"/>
  <c r="Z12" i="2" s="1"/>
  <c r="X131" i="2"/>
  <c r="AB140" i="2"/>
  <c r="AB138" i="2" s="1"/>
  <c r="Y138" i="2"/>
  <c r="P153" i="2"/>
  <c r="N153" i="2" s="1"/>
  <c r="O153" i="2"/>
  <c r="P165" i="2"/>
  <c r="N165" i="2" s="1"/>
  <c r="O165" i="2"/>
  <c r="N93" i="2"/>
  <c r="N117" i="2"/>
  <c r="AB148" i="2"/>
  <c r="AB146" i="2" s="1"/>
  <c r="Y146" i="2"/>
  <c r="P149" i="2"/>
  <c r="O149" i="2"/>
  <c r="Q147" i="2"/>
  <c r="Q150" i="2"/>
  <c r="N157" i="2"/>
  <c r="N146" i="2" s="1"/>
  <c r="P146" i="2"/>
  <c r="AS96" i="2"/>
  <c r="AS102" i="2"/>
  <c r="P111" i="2"/>
  <c r="AG112" i="2"/>
  <c r="AJ112" i="2" s="1"/>
  <c r="AI117" i="2"/>
  <c r="AI24" i="2" s="1"/>
  <c r="AC118" i="2"/>
  <c r="AS125" i="2"/>
  <c r="AS121" i="2" s="1"/>
  <c r="AS120" i="2" s="1"/>
  <c r="AI131" i="2"/>
  <c r="AI122" i="2" s="1"/>
  <c r="AI16" i="2" s="1"/>
  <c r="AI12" i="2" s="1"/>
  <c r="AD131" i="2"/>
  <c r="AD122" i="2" s="1"/>
  <c r="AD16" i="2" s="1"/>
  <c r="AD12" i="2" s="1"/>
  <c r="AV136" i="2"/>
  <c r="AV137" i="2" s="1"/>
  <c r="AV15" i="2" s="1"/>
  <c r="BD136" i="2"/>
  <c r="BD137" i="2" s="1"/>
  <c r="BD15" i="2" s="1"/>
  <c r="Q159" i="2"/>
  <c r="P158" i="2"/>
  <c r="N158" i="2" s="1"/>
  <c r="O158" i="2"/>
  <c r="N87" i="2"/>
  <c r="P99" i="2"/>
  <c r="P105" i="2"/>
  <c r="Q111" i="2"/>
  <c r="E125" i="2"/>
  <c r="F124" i="2"/>
  <c r="O139" i="2"/>
  <c r="P145" i="2"/>
  <c r="N145" i="2" s="1"/>
  <c r="O145" i="2"/>
  <c r="AG153" i="2"/>
  <c r="AA225" i="2"/>
  <c r="Q93" i="2"/>
  <c r="Q99" i="2"/>
  <c r="Q105" i="2"/>
  <c r="X121" i="2"/>
  <c r="AJ131" i="2"/>
  <c r="AJ122" i="2" s="1"/>
  <c r="AJ16" i="2" s="1"/>
  <c r="AJ12" i="2" s="1"/>
  <c r="AD134" i="2"/>
  <c r="Z159" i="2"/>
  <c r="X159" i="2"/>
  <c r="AA159" i="2" s="1"/>
  <c r="AA189" i="2"/>
  <c r="X190" i="2"/>
  <c r="AA190" i="2" s="1"/>
  <c r="X138" i="2"/>
  <c r="P141" i="2"/>
  <c r="AM142" i="2"/>
  <c r="W149" i="2"/>
  <c r="W153" i="2"/>
  <c r="Z153" i="2" s="1"/>
  <c r="X156" i="2"/>
  <c r="AA156" i="2" s="1"/>
  <c r="AA161" i="2"/>
  <c r="W165" i="2"/>
  <c r="AA168" i="2"/>
  <c r="N178" i="2"/>
  <c r="N176" i="2" s="1"/>
  <c r="P176" i="2"/>
  <c r="AG184" i="2"/>
  <c r="AJ184" i="2" s="1"/>
  <c r="AR193" i="2"/>
  <c r="AS193" i="2" s="1"/>
  <c r="AR184" i="2"/>
  <c r="AS192" i="2"/>
  <c r="AS184" i="2" s="1"/>
  <c r="N203" i="2"/>
  <c r="X215" i="2"/>
  <c r="AA215" i="2" s="1"/>
  <c r="W216" i="2"/>
  <c r="Z215" i="2"/>
  <c r="AI234" i="2"/>
  <c r="O235" i="2"/>
  <c r="AR142" i="2"/>
  <c r="AS142" i="2" s="1"/>
  <c r="E149" i="2"/>
  <c r="E147" i="2" s="1"/>
  <c r="P162" i="2"/>
  <c r="N162" i="2" s="1"/>
  <c r="P179" i="2"/>
  <c r="N179" i="2" s="1"/>
  <c r="O179" i="2"/>
  <c r="AK183" i="2"/>
  <c r="AD190" i="2"/>
  <c r="AD184" i="2"/>
  <c r="W193" i="2"/>
  <c r="Z193" i="2" s="1"/>
  <c r="Z192" i="2"/>
  <c r="Z184" i="2" s="1"/>
  <c r="W203" i="2"/>
  <c r="Z205" i="2"/>
  <c r="Z203" i="2" s="1"/>
  <c r="X205" i="2"/>
  <c r="J207" i="2"/>
  <c r="J204" i="2"/>
  <c r="AS204" i="2"/>
  <c r="AG219" i="2"/>
  <c r="AR219" i="2"/>
  <c r="AS219" i="2" s="1"/>
  <c r="AN219" i="2"/>
  <c r="X193" i="2"/>
  <c r="AA193" i="2" s="1"/>
  <c r="AA192" i="2"/>
  <c r="AA184" i="2" s="1"/>
  <c r="AR196" i="2"/>
  <c r="AS196" i="2" s="1"/>
  <c r="AM196" i="2"/>
  <c r="AB203" i="2"/>
  <c r="N206" i="2"/>
  <c r="P207" i="2"/>
  <c r="N207" i="2" s="1"/>
  <c r="O207" i="2"/>
  <c r="AB270" i="2"/>
  <c r="AB262" i="2" s="1"/>
  <c r="Y262" i="2"/>
  <c r="X151" i="2"/>
  <c r="X152" i="2"/>
  <c r="P168" i="2"/>
  <c r="N168" i="2" s="1"/>
  <c r="O168" i="2"/>
  <c r="AG196" i="2"/>
  <c r="O198" i="2"/>
  <c r="O184" i="2" s="1"/>
  <c r="Q184" i="2"/>
  <c r="AG204" i="2"/>
  <c r="AJ204" i="2" s="1"/>
  <c r="AG210" i="2"/>
  <c r="AS224" i="2"/>
  <c r="O241" i="2"/>
  <c r="P241" i="2"/>
  <c r="N241" i="2" s="1"/>
  <c r="X145" i="2"/>
  <c r="AA145" i="2" s="1"/>
  <c r="AD147" i="2"/>
  <c r="X150" i="2"/>
  <c r="O156" i="2"/>
  <c r="X175" i="2"/>
  <c r="AA177" i="2"/>
  <c r="AA175" i="2" s="1"/>
  <c r="X185" i="2"/>
  <c r="E184" i="2"/>
  <c r="O187" i="2"/>
  <c r="Q199" i="2"/>
  <c r="N200" i="2"/>
  <c r="N183" i="2" s="1"/>
  <c r="P183" i="2"/>
  <c r="W204" i="2"/>
  <c r="Z204" i="2"/>
  <c r="X227" i="2"/>
  <c r="AA227" i="2" s="1"/>
  <c r="Z227" i="2"/>
  <c r="W235" i="2"/>
  <c r="Z237" i="2"/>
  <c r="Z235" i="2" s="1"/>
  <c r="W238" i="2"/>
  <c r="X237" i="2"/>
  <c r="AA247" i="2"/>
  <c r="AA245" i="2" s="1"/>
  <c r="X245" i="2"/>
  <c r="AB175" i="2"/>
  <c r="W183" i="2"/>
  <c r="W135" i="2" s="1"/>
  <c r="W13" i="2" s="1"/>
  <c r="W9" i="2" s="1"/>
  <c r="AB183" i="2"/>
  <c r="AJ183" i="2"/>
  <c r="Z199" i="2"/>
  <c r="X199" i="2"/>
  <c r="AA199" i="2" s="1"/>
  <c r="AS211" i="2"/>
  <c r="AS203" i="2" s="1"/>
  <c r="AS135" i="2" s="1"/>
  <c r="AR203" i="2"/>
  <c r="AN204" i="2"/>
  <c r="N223" i="2"/>
  <c r="AD224" i="2"/>
  <c r="AD230" i="2"/>
  <c r="Q171" i="2"/>
  <c r="O170" i="2"/>
  <c r="P234" i="2"/>
  <c r="N239" i="2"/>
  <c r="P221" i="2"/>
  <c r="N221" i="2" s="1"/>
  <c r="Q222" i="2"/>
  <c r="O221" i="2"/>
  <c r="AS232" i="2"/>
  <c r="AR224" i="2"/>
  <c r="Z236" i="2"/>
  <c r="Z234" i="2" s="1"/>
  <c r="X236" i="2"/>
  <c r="AR246" i="2"/>
  <c r="AS248" i="2"/>
  <c r="AS246" i="2" s="1"/>
  <c r="AS136" i="2" s="1"/>
  <c r="AS137" i="2" s="1"/>
  <c r="O297" i="2"/>
  <c r="O286" i="2" s="1"/>
  <c r="Q298" i="2"/>
  <c r="AI334" i="2"/>
  <c r="AD334" i="2"/>
  <c r="AC332" i="2"/>
  <c r="AL332" i="2" s="1"/>
  <c r="AL334" i="2"/>
  <c r="AD182" i="2"/>
  <c r="X207" i="2"/>
  <c r="AA207" i="2" s="1"/>
  <c r="AM207" i="2"/>
  <c r="O212" i="2"/>
  <c r="O204" i="2" s="1"/>
  <c r="Q213" i="2"/>
  <c r="Q219" i="2"/>
  <c r="O218" i="2"/>
  <c r="E224" i="2"/>
  <c r="F226" i="2"/>
  <c r="AJ240" i="2"/>
  <c r="AJ241" i="2" s="1"/>
  <c r="Z246" i="2"/>
  <c r="AR249" i="2"/>
  <c r="AS249" i="2" s="1"/>
  <c r="AG249" i="2"/>
  <c r="P268" i="2"/>
  <c r="N268" i="2" s="1"/>
  <c r="O268" i="2"/>
  <c r="AS268" i="2"/>
  <c r="AS263" i="2" s="1"/>
  <c r="AR263" i="2"/>
  <c r="Z289" i="2"/>
  <c r="X289" i="2"/>
  <c r="AA289" i="2" s="1"/>
  <c r="P303" i="2"/>
  <c r="N303" i="2" s="1"/>
  <c r="O303" i="2"/>
  <c r="Q304" i="2"/>
  <c r="P330" i="2"/>
  <c r="N330" i="2" s="1"/>
  <c r="O330" i="2"/>
  <c r="O173" i="2"/>
  <c r="AR183" i="2"/>
  <c r="AR135" i="2" s="1"/>
  <c r="X196" i="2"/>
  <c r="AA196" i="2" s="1"/>
  <c r="X198" i="2"/>
  <c r="AA198" i="2" s="1"/>
  <c r="AG202" i="2"/>
  <c r="F205" i="2"/>
  <c r="F203" i="2" s="1"/>
  <c r="F135" i="2" s="1"/>
  <c r="X206" i="2"/>
  <c r="E207" i="2"/>
  <c r="X213" i="2"/>
  <c r="AA213" i="2" s="1"/>
  <c r="AA212" i="2"/>
  <c r="AI222" i="2"/>
  <c r="AJ224" i="2"/>
  <c r="P233" i="2"/>
  <c r="N233" i="2" s="1"/>
  <c r="AR233" i="2"/>
  <c r="AS233" i="2" s="1"/>
  <c r="E235" i="2"/>
  <c r="F237" i="2"/>
  <c r="AB247" i="2"/>
  <c r="AB245" i="2" s="1"/>
  <c r="Q269" i="2"/>
  <c r="O281" i="2"/>
  <c r="P281" i="2"/>
  <c r="N281" i="2" s="1"/>
  <c r="Q286" i="2"/>
  <c r="AA299" i="2"/>
  <c r="AA285" i="2" s="1"/>
  <c r="X285" i="2"/>
  <c r="P317" i="2"/>
  <c r="N317" i="2" s="1"/>
  <c r="O317" i="2"/>
  <c r="Q318" i="2"/>
  <c r="Q176" i="2"/>
  <c r="AI202" i="2"/>
  <c r="AB236" i="2"/>
  <c r="AB234" i="2" s="1"/>
  <c r="AJ237" i="2"/>
  <c r="AI235" i="2"/>
  <c r="Q252" i="2"/>
  <c r="O251" i="2"/>
  <c r="AM263" i="2"/>
  <c r="AM136" i="2" s="1"/>
  <c r="AM137" i="2" s="1"/>
  <c r="AM15" i="2" s="1"/>
  <c r="AG266" i="2"/>
  <c r="AR266" i="2"/>
  <c r="AS266" i="2" s="1"/>
  <c r="AM266" i="2"/>
  <c r="Z269" i="2"/>
  <c r="X269" i="2"/>
  <c r="AA269" i="2" s="1"/>
  <c r="AM272" i="2"/>
  <c r="AR272" i="2"/>
  <c r="AS272" i="2" s="1"/>
  <c r="W262" i="2"/>
  <c r="Z282" i="2"/>
  <c r="Z262" i="2" s="1"/>
  <c r="X282" i="2"/>
  <c r="AA282" i="2" s="1"/>
  <c r="AA262" i="2" s="1"/>
  <c r="Z308" i="2"/>
  <c r="I309" i="2"/>
  <c r="I136" i="2" s="1"/>
  <c r="I137" i="2" s="1"/>
  <c r="J311" i="2"/>
  <c r="I312" i="2"/>
  <c r="AR176" i="2"/>
  <c r="AR136" i="2" s="1"/>
  <c r="AR137" i="2" s="1"/>
  <c r="W182" i="2"/>
  <c r="F186" i="2"/>
  <c r="F184" i="2" s="1"/>
  <c r="X188" i="2"/>
  <c r="AA188" i="2" s="1"/>
  <c r="X191" i="2"/>
  <c r="AA191" i="2" s="1"/>
  <c r="X194" i="2"/>
  <c r="AA194" i="2" s="1"/>
  <c r="O201" i="2"/>
  <c r="Q204" i="2"/>
  <c r="I207" i="2"/>
  <c r="P223" i="2"/>
  <c r="AR230" i="2"/>
  <c r="AS230" i="2" s="1"/>
  <c r="AG230" i="2"/>
  <c r="Z231" i="2"/>
  <c r="Z223" i="2" s="1"/>
  <c r="X231" i="2"/>
  <c r="AA231" i="2" s="1"/>
  <c r="P235" i="2"/>
  <c r="AS240" i="2"/>
  <c r="AS235" i="2" s="1"/>
  <c r="AR235" i="2"/>
  <c r="O243" i="2"/>
  <c r="AM249" i="2"/>
  <c r="AG255" i="2"/>
  <c r="AR255" i="2"/>
  <c r="AS255" i="2" s="1"/>
  <c r="AM255" i="2"/>
  <c r="X246" i="2"/>
  <c r="O262" i="2"/>
  <c r="O135" i="2" s="1"/>
  <c r="O13" i="2" s="1"/>
  <c r="O9" i="2" s="1"/>
  <c r="AG272" i="2"/>
  <c r="Z278" i="2"/>
  <c r="X278" i="2"/>
  <c r="AA278" i="2" s="1"/>
  <c r="Q321" i="2"/>
  <c r="P320" i="2"/>
  <c r="N320" i="2" s="1"/>
  <c r="O320" i="2"/>
  <c r="P210" i="2"/>
  <c r="N210" i="2" s="1"/>
  <c r="O210" i="2"/>
  <c r="P226" i="2"/>
  <c r="Q227" i="2"/>
  <c r="Q224" i="2"/>
  <c r="X229" i="2"/>
  <c r="AA229" i="2" s="1"/>
  <c r="W230" i="2"/>
  <c r="W234" i="2"/>
  <c r="N234" i="2"/>
  <c r="AJ245" i="2"/>
  <c r="P246" i="2"/>
  <c r="AJ249" i="2"/>
  <c r="AJ246" i="2"/>
  <c r="P258" i="2"/>
  <c r="N258" i="2" s="1"/>
  <c r="O258" i="2"/>
  <c r="Z263" i="2"/>
  <c r="F266" i="2"/>
  <c r="AG281" i="2"/>
  <c r="AR281" i="2"/>
  <c r="AS281" i="2" s="1"/>
  <c r="AM281" i="2"/>
  <c r="E288" i="2"/>
  <c r="E285" i="2"/>
  <c r="N309" i="2"/>
  <c r="W176" i="2"/>
  <c r="AR216" i="2"/>
  <c r="AS216" i="2" s="1"/>
  <c r="AG216" i="2"/>
  <c r="X219" i="2"/>
  <c r="AA219" i="2" s="1"/>
  <c r="W224" i="2"/>
  <c r="Z226" i="2"/>
  <c r="Z224" i="2" s="1"/>
  <c r="X226" i="2"/>
  <c r="Z229" i="2"/>
  <c r="O248" i="2"/>
  <c r="O246" i="2" s="1"/>
  <c r="Q249" i="2"/>
  <c r="Z249" i="2"/>
  <c r="X261" i="2"/>
  <c r="AA261" i="2" s="1"/>
  <c r="Z261" i="2"/>
  <c r="X262" i="2"/>
  <c r="P271" i="2"/>
  <c r="N271" i="2" s="1"/>
  <c r="O271" i="2"/>
  <c r="Q272" i="2"/>
  <c r="F287" i="2"/>
  <c r="F285" i="2" s="1"/>
  <c r="AA309" i="2"/>
  <c r="P312" i="2"/>
  <c r="N312" i="2" s="1"/>
  <c r="O312" i="2"/>
  <c r="AN309" i="2"/>
  <c r="P215" i="2"/>
  <c r="N215" i="2" s="1"/>
  <c r="P229" i="2"/>
  <c r="N229" i="2" s="1"/>
  <c r="W233" i="2"/>
  <c r="Q235" i="2"/>
  <c r="P245" i="2"/>
  <c r="X286" i="2"/>
  <c r="AS291" i="2"/>
  <c r="AS286" i="2" s="1"/>
  <c r="AR286" i="2"/>
  <c r="P295" i="2"/>
  <c r="N295" i="2" s="1"/>
  <c r="O295" i="2"/>
  <c r="AK308" i="2"/>
  <c r="Q238" i="2"/>
  <c r="N262" i="2"/>
  <c r="AJ262" i="2"/>
  <c r="P265" i="2"/>
  <c r="Q263" i="2"/>
  <c r="Q266" i="2"/>
  <c r="P274" i="2"/>
  <c r="N274" i="2" s="1"/>
  <c r="Q275" i="2"/>
  <c r="AG275" i="2"/>
  <c r="N285" i="2"/>
  <c r="N288" i="2"/>
  <c r="O292" i="2"/>
  <c r="Z304" i="2"/>
  <c r="X304" i="2"/>
  <c r="AA304" i="2" s="1"/>
  <c r="O308" i="2"/>
  <c r="AS314" i="2"/>
  <c r="AS309" i="2" s="1"/>
  <c r="Z318" i="2"/>
  <c r="X318" i="2"/>
  <c r="AA318" i="2" s="1"/>
  <c r="P366" i="2"/>
  <c r="N366" i="2" s="1"/>
  <c r="O366" i="2"/>
  <c r="Q367" i="2"/>
  <c r="X266" i="2"/>
  <c r="AA266" i="2" s="1"/>
  <c r="Z298" i="2"/>
  <c r="X309" i="2"/>
  <c r="AS308" i="2"/>
  <c r="O314" i="2"/>
  <c r="O309" i="2" s="1"/>
  <c r="Q315" i="2"/>
  <c r="P323" i="2"/>
  <c r="N323" i="2" s="1"/>
  <c r="Q324" i="2"/>
  <c r="P260" i="2"/>
  <c r="N260" i="2" s="1"/>
  <c r="N246" i="2" s="1"/>
  <c r="Q261" i="2"/>
  <c r="AG261" i="2"/>
  <c r="X265" i="2"/>
  <c r="O277" i="2"/>
  <c r="O263" i="2" s="1"/>
  <c r="AG284" i="2"/>
  <c r="AL288" i="2"/>
  <c r="AC289" i="2"/>
  <c r="AD288" i="2"/>
  <c r="AC286" i="2"/>
  <c r="AA308" i="2"/>
  <c r="E312" i="2"/>
  <c r="F311" i="2"/>
  <c r="E309" i="2"/>
  <c r="AD312" i="2"/>
  <c r="AD309" i="2"/>
  <c r="AA337" i="2"/>
  <c r="AA332" i="2" s="1"/>
  <c r="X332" i="2"/>
  <c r="N354" i="2"/>
  <c r="AA391" i="2"/>
  <c r="X377" i="2"/>
  <c r="AK262" i="2"/>
  <c r="AB285" i="2"/>
  <c r="P285" i="2"/>
  <c r="N290" i="2"/>
  <c r="AK331" i="2"/>
  <c r="X308" i="2"/>
  <c r="AA356" i="2"/>
  <c r="AA354" i="2" s="1"/>
  <c r="X354" i="2"/>
  <c r="AS354" i="2"/>
  <c r="AA377" i="2"/>
  <c r="AJ390" i="2"/>
  <c r="AG399" i="2"/>
  <c r="AR399" i="2"/>
  <c r="AS399" i="2" s="1"/>
  <c r="AN399" i="2"/>
  <c r="O403" i="2"/>
  <c r="O401" i="2" s="1"/>
  <c r="Q401" i="2"/>
  <c r="Q404" i="2"/>
  <c r="P403" i="2"/>
  <c r="BT464" i="2"/>
  <c r="J466" i="2"/>
  <c r="J465" i="2"/>
  <c r="Z354" i="2"/>
  <c r="N368" i="2"/>
  <c r="P354" i="2"/>
  <c r="P288" i="2"/>
  <c r="P286" i="2" s="1"/>
  <c r="Q309" i="2"/>
  <c r="AR332" i="2"/>
  <c r="AS332" i="2"/>
  <c r="AN378" i="2"/>
  <c r="AB331" i="2"/>
  <c r="J335" i="2"/>
  <c r="J332" i="2"/>
  <c r="P337" i="2"/>
  <c r="N337" i="2" s="1"/>
  <c r="O337" i="2"/>
  <c r="Q338" i="2"/>
  <c r="O347" i="2"/>
  <c r="O376" i="2"/>
  <c r="P381" i="2"/>
  <c r="N381" i="2" s="1"/>
  <c r="O381" i="2"/>
  <c r="O383" i="2"/>
  <c r="Q384" i="2"/>
  <c r="Q378" i="2"/>
  <c r="AS383" i="2"/>
  <c r="AS378" i="2" s="1"/>
  <c r="AR378" i="2"/>
  <c r="P390" i="2"/>
  <c r="N390" i="2" s="1"/>
  <c r="O390" i="2"/>
  <c r="N397" i="2"/>
  <c r="N377" i="2" s="1"/>
  <c r="P377" i="2"/>
  <c r="Q474" i="2"/>
  <c r="N474" i="2"/>
  <c r="O474" i="2" s="1"/>
  <c r="O483" i="2"/>
  <c r="O464" i="2" s="1"/>
  <c r="O486" i="2"/>
  <c r="O484" i="2" s="1"/>
  <c r="AA465" i="2"/>
  <c r="AA466" i="2"/>
  <c r="P350" i="2"/>
  <c r="N350" i="2" s="1"/>
  <c r="O350" i="2"/>
  <c r="Q358" i="2"/>
  <c r="P357" i="2"/>
  <c r="O357" i="2"/>
  <c r="Q355" i="2"/>
  <c r="AN358" i="2"/>
  <c r="AL358" i="2"/>
  <c r="AF357" i="2"/>
  <c r="Z390" i="2"/>
  <c r="X390" i="2"/>
  <c r="AA390" i="2" s="1"/>
  <c r="AJ331" i="2"/>
  <c r="Z350" i="2"/>
  <c r="X350" i="2"/>
  <c r="AA350" i="2" s="1"/>
  <c r="O352" i="2"/>
  <c r="Q353" i="2"/>
  <c r="AA357" i="2"/>
  <c r="AA355" i="2" s="1"/>
  <c r="X355" i="2"/>
  <c r="AS372" i="2"/>
  <c r="AS355" i="2" s="1"/>
  <c r="AR355" i="2"/>
  <c r="Z378" i="2"/>
  <c r="P399" i="2"/>
  <c r="N399" i="2" s="1"/>
  <c r="O399" i="2"/>
  <c r="U465" i="2"/>
  <c r="AU466" i="2"/>
  <c r="AU11" i="2" s="1"/>
  <c r="AU10" i="2" s="1"/>
  <c r="AU465" i="2"/>
  <c r="BC466" i="2"/>
  <c r="BC11" i="2" s="1"/>
  <c r="BC10" i="2" s="1"/>
  <c r="BC465" i="2"/>
  <c r="BL466" i="2"/>
  <c r="BL11" i="2" s="1"/>
  <c r="BL10" i="2" s="1"/>
  <c r="BL465" i="2"/>
  <c r="O360" i="2"/>
  <c r="O373" i="2"/>
  <c r="O380" i="2"/>
  <c r="AR393" i="2"/>
  <c r="AS393" i="2" s="1"/>
  <c r="O398" i="2"/>
  <c r="AI404" i="2"/>
  <c r="Q334" i="2"/>
  <c r="O346" i="2"/>
  <c r="X347" i="2"/>
  <c r="AA347" i="2" s="1"/>
  <c r="P360" i="2"/>
  <c r="N360" i="2" s="1"/>
  <c r="O375" i="2"/>
  <c r="P380" i="2"/>
  <c r="AG387" i="2"/>
  <c r="P398" i="2"/>
  <c r="N398" i="2" s="1"/>
  <c r="Q476" i="2"/>
  <c r="J358" i="2"/>
  <c r="AG393" i="2"/>
  <c r="AM403" i="2"/>
  <c r="AR482" i="2"/>
  <c r="AS482" i="2" s="1"/>
  <c r="AA485" i="2"/>
  <c r="AA483" i="2" s="1"/>
  <c r="AA464" i="2" s="1"/>
  <c r="AC464" i="2"/>
  <c r="AL464" i="2" s="1"/>
  <c r="U484" i="2"/>
  <c r="U466" i="2" s="1"/>
  <c r="O349" i="2"/>
  <c r="O392" i="2"/>
  <c r="AG355" i="1"/>
  <c r="AG401" i="1"/>
  <c r="AF401" i="1"/>
  <c r="AF355" i="1"/>
  <c r="AF404" i="1"/>
  <c r="AF403" i="1"/>
  <c r="AI403" i="1" s="1"/>
  <c r="AI404" i="1" s="1"/>
  <c r="AG404" i="1"/>
  <c r="AG403" i="1"/>
  <c r="AI402" i="1"/>
  <c r="AJ402" i="1" s="1"/>
  <c r="Q402" i="1"/>
  <c r="O402" i="1" s="1"/>
  <c r="O400" i="1" s="1"/>
  <c r="N402" i="1"/>
  <c r="N400" i="1" s="1"/>
  <c r="P400" i="1"/>
  <c r="AA135" i="3" l="1"/>
  <c r="AJ403" i="3"/>
  <c r="AJ404" i="3" s="1"/>
  <c r="AI404" i="3"/>
  <c r="J136" i="3"/>
  <c r="J137" i="3" s="1"/>
  <c r="P120" i="3"/>
  <c r="P335" i="3"/>
  <c r="N335" i="3" s="1"/>
  <c r="O335" i="3"/>
  <c r="AG15" i="3"/>
  <c r="AG14" i="3" s="1"/>
  <c r="P312" i="3"/>
  <c r="N312" i="3" s="1"/>
  <c r="O312" i="3"/>
  <c r="AJ25" i="3"/>
  <c r="N311" i="3"/>
  <c r="N309" i="3" s="1"/>
  <c r="P309" i="3"/>
  <c r="BS13" i="3"/>
  <c r="AU9" i="3"/>
  <c r="BS9" i="3" s="1"/>
  <c r="AN14" i="3"/>
  <c r="AN11" i="3"/>
  <c r="AN10" i="3" s="1"/>
  <c r="X136" i="3"/>
  <c r="X137" i="3" s="1"/>
  <c r="X15" i="3" s="1"/>
  <c r="F206" i="3"/>
  <c r="F204" i="3" s="1"/>
  <c r="F136" i="3" s="1"/>
  <c r="F137" i="3" s="1"/>
  <c r="E204" i="3"/>
  <c r="E136" i="3" s="1"/>
  <c r="E137" i="3" s="1"/>
  <c r="AC15" i="3"/>
  <c r="AA149" i="3"/>
  <c r="AA147" i="3" s="1"/>
  <c r="AA136" i="3" s="1"/>
  <c r="AA137" i="3" s="1"/>
  <c r="AA15" i="3" s="1"/>
  <c r="X147" i="3"/>
  <c r="E24" i="3"/>
  <c r="F42" i="3"/>
  <c r="F24" i="3" s="1"/>
  <c r="O120" i="3"/>
  <c r="P404" i="3"/>
  <c r="N404" i="3" s="1"/>
  <c r="O404" i="3"/>
  <c r="AS43" i="3"/>
  <c r="Z13" i="3"/>
  <c r="Z9" i="3" s="1"/>
  <c r="Z14" i="3"/>
  <c r="Z11" i="3"/>
  <c r="Z10" i="3" s="1"/>
  <c r="AF136" i="3"/>
  <c r="AL355" i="3"/>
  <c r="N120" i="3"/>
  <c r="Q15" i="3"/>
  <c r="E43" i="3"/>
  <c r="I25" i="3"/>
  <c r="I15" i="3" s="1"/>
  <c r="J43" i="3"/>
  <c r="J25" i="3" s="1"/>
  <c r="J15" i="3" s="1"/>
  <c r="AI358" i="3"/>
  <c r="AI355" i="3"/>
  <c r="AI136" i="3" s="1"/>
  <c r="AI137" i="3" s="1"/>
  <c r="AI15" i="3" s="1"/>
  <c r="AJ357" i="3"/>
  <c r="AA123" i="3"/>
  <c r="AA119" i="3" s="1"/>
  <c r="AA13" i="3" s="1"/>
  <c r="AA9" i="3" s="1"/>
  <c r="U119" i="3"/>
  <c r="U13" i="3" s="1"/>
  <c r="U9" i="3" s="1"/>
  <c r="AG113" i="3"/>
  <c r="AJ113" i="3" s="1"/>
  <c r="BH113" i="3"/>
  <c r="AL113" i="3"/>
  <c r="AI113" i="3"/>
  <c r="U16" i="3"/>
  <c r="U12" i="3" s="1"/>
  <c r="U120" i="3"/>
  <c r="O136" i="3"/>
  <c r="O137" i="3" s="1"/>
  <c r="O15" i="3" s="1"/>
  <c r="AS113" i="3"/>
  <c r="AR114" i="3"/>
  <c r="AA16" i="3"/>
  <c r="AA12" i="3" s="1"/>
  <c r="AA120" i="3"/>
  <c r="AL13" i="3"/>
  <c r="AC9" i="3"/>
  <c r="AL9" i="3" s="1"/>
  <c r="W14" i="3"/>
  <c r="W11" i="3"/>
  <c r="W10" i="3" s="1"/>
  <c r="AL110" i="3"/>
  <c r="AI110" i="3"/>
  <c r="AI23" i="3" s="1"/>
  <c r="AG110" i="3"/>
  <c r="AJ110" i="3" s="1"/>
  <c r="BH110" i="3"/>
  <c r="N403" i="3"/>
  <c r="N401" i="3" s="1"/>
  <c r="N136" i="3" s="1"/>
  <c r="N137" i="3" s="1"/>
  <c r="N15" i="3" s="1"/>
  <c r="P401" i="3"/>
  <c r="P136" i="3" s="1"/>
  <c r="P137" i="3" s="1"/>
  <c r="P15" i="3" s="1"/>
  <c r="Q120" i="3"/>
  <c r="AS110" i="3"/>
  <c r="AS23" i="3" s="1"/>
  <c r="AS13" i="3" s="1"/>
  <c r="AS9" i="3" s="1"/>
  <c r="AR111" i="3"/>
  <c r="AR23" i="3"/>
  <c r="AR13" i="3" s="1"/>
  <c r="AR9" i="3" s="1"/>
  <c r="AK135" i="2"/>
  <c r="AJ135" i="2"/>
  <c r="F13" i="2"/>
  <c r="F9" i="2" s="1"/>
  <c r="AM11" i="2"/>
  <c r="AM10" i="2" s="1"/>
  <c r="AM14" i="2"/>
  <c r="X224" i="2"/>
  <c r="AA226" i="2"/>
  <c r="AA224" i="2" s="1"/>
  <c r="AA205" i="2"/>
  <c r="AA203" i="2" s="1"/>
  <c r="X203" i="2"/>
  <c r="W136" i="2"/>
  <c r="W137" i="2" s="1"/>
  <c r="W15" i="2" s="1"/>
  <c r="Q136" i="2"/>
  <c r="Q137" i="2" s="1"/>
  <c r="AJ238" i="2"/>
  <c r="AJ235" i="2"/>
  <c r="N94" i="2"/>
  <c r="P94" i="2" s="1"/>
  <c r="P93" i="2"/>
  <c r="P135" i="2"/>
  <c r="P13" i="2" s="1"/>
  <c r="P9" i="2" s="1"/>
  <c r="O353" i="2"/>
  <c r="P353" i="2"/>
  <c r="N353" i="2" s="1"/>
  <c r="O136" i="2"/>
  <c r="O137" i="2" s="1"/>
  <c r="F309" i="2"/>
  <c r="F312" i="2"/>
  <c r="P315" i="2"/>
  <c r="N315" i="2" s="1"/>
  <c r="O315" i="2"/>
  <c r="N289" i="2"/>
  <c r="N286" i="2"/>
  <c r="E286" i="2"/>
  <c r="E289" i="2"/>
  <c r="F288" i="2"/>
  <c r="P304" i="2"/>
  <c r="N304" i="2" s="1"/>
  <c r="O304" i="2"/>
  <c r="AA185" i="2"/>
  <c r="AA183" i="2" s="1"/>
  <c r="AA135" i="2" s="1"/>
  <c r="X183" i="2"/>
  <c r="P159" i="2"/>
  <c r="N159" i="2" s="1"/>
  <c r="O159" i="2"/>
  <c r="AA131" i="2"/>
  <c r="AA122" i="2" s="1"/>
  <c r="X122" i="2"/>
  <c r="X16" i="2" s="1"/>
  <c r="X12" i="2" s="1"/>
  <c r="AI135" i="2"/>
  <c r="AG136" i="2"/>
  <c r="AG137" i="2" s="1"/>
  <c r="AG15" i="2" s="1"/>
  <c r="N135" i="2"/>
  <c r="N13" i="2" s="1"/>
  <c r="N9" i="2" s="1"/>
  <c r="Z230" i="2"/>
  <c r="X230" i="2"/>
  <c r="AA230" i="2" s="1"/>
  <c r="O321" i="2"/>
  <c r="P321" i="2"/>
  <c r="N321" i="2" s="1"/>
  <c r="F227" i="2"/>
  <c r="F224" i="2"/>
  <c r="Z135" i="2"/>
  <c r="AD118" i="2"/>
  <c r="AJ118" i="2" s="1"/>
  <c r="AJ25" i="2" s="1"/>
  <c r="AL118" i="2"/>
  <c r="AI118" i="2"/>
  <c r="P227" i="2"/>
  <c r="N227" i="2" s="1"/>
  <c r="O227" i="2"/>
  <c r="X234" i="2"/>
  <c r="AA236" i="2"/>
  <c r="AA234" i="2" s="1"/>
  <c r="P204" i="2"/>
  <c r="Z216" i="2"/>
  <c r="X216" i="2"/>
  <c r="AA216" i="2" s="1"/>
  <c r="P139" i="2"/>
  <c r="N141" i="2"/>
  <c r="N139" i="2" s="1"/>
  <c r="AA223" i="2"/>
  <c r="E121" i="2"/>
  <c r="E120" i="2" s="1"/>
  <c r="F125" i="2"/>
  <c r="F121" i="2" s="1"/>
  <c r="O147" i="2"/>
  <c r="AR16" i="2"/>
  <c r="AR12" i="2" s="1"/>
  <c r="AR120" i="2"/>
  <c r="Z142" i="2"/>
  <c r="X142" i="2"/>
  <c r="AA142" i="2" s="1"/>
  <c r="AI25" i="2"/>
  <c r="N46" i="2"/>
  <c r="P46" i="2" s="1"/>
  <c r="P45" i="2"/>
  <c r="E13" i="2"/>
  <c r="E9" i="2" s="1"/>
  <c r="P22" i="2"/>
  <c r="P19" i="2" s="1"/>
  <c r="N19" i="2"/>
  <c r="I25" i="2"/>
  <c r="I15" i="2" s="1"/>
  <c r="J43" i="2"/>
  <c r="J25" i="2" s="1"/>
  <c r="E43" i="2"/>
  <c r="P404" i="2"/>
  <c r="N404" i="2" s="1"/>
  <c r="O404" i="2"/>
  <c r="P222" i="2"/>
  <c r="N222" i="2" s="1"/>
  <c r="O222" i="2"/>
  <c r="AB135" i="2"/>
  <c r="O378" i="2"/>
  <c r="P309" i="2"/>
  <c r="AA265" i="2"/>
  <c r="AA263" i="2" s="1"/>
  <c r="X263" i="2"/>
  <c r="N226" i="2"/>
  <c r="N224" i="2" s="1"/>
  <c r="P224" i="2"/>
  <c r="Z182" i="2"/>
  <c r="X182" i="2"/>
  <c r="AA182" i="2" s="1"/>
  <c r="N204" i="2"/>
  <c r="X223" i="2"/>
  <c r="BD11" i="2"/>
  <c r="BD10" i="2" s="1"/>
  <c r="BD14" i="2"/>
  <c r="N149" i="2"/>
  <c r="N147" i="2" s="1"/>
  <c r="P147" i="2"/>
  <c r="F41" i="2"/>
  <c r="F23" i="2" s="1"/>
  <c r="E23" i="2"/>
  <c r="Q28" i="2"/>
  <c r="Q25" i="2" s="1"/>
  <c r="O25" i="2"/>
  <c r="AD136" i="2"/>
  <c r="AD137" i="2" s="1"/>
  <c r="P60" i="2"/>
  <c r="N61" i="2"/>
  <c r="P61" i="2" s="1"/>
  <c r="E135" i="2"/>
  <c r="U11" i="2"/>
  <c r="U10" i="2" s="1"/>
  <c r="U14" i="2"/>
  <c r="P28" i="2"/>
  <c r="O324" i="2"/>
  <c r="P324" i="2"/>
  <c r="N324" i="2" s="1"/>
  <c r="AA206" i="2"/>
  <c r="AA204" i="2" s="1"/>
  <c r="X204" i="2"/>
  <c r="Z149" i="2"/>
  <c r="Z147" i="2" s="1"/>
  <c r="Z136" i="2" s="1"/>
  <c r="Z137" i="2" s="1"/>
  <c r="Z15" i="2" s="1"/>
  <c r="W147" i="2"/>
  <c r="P150" i="2"/>
  <c r="N150" i="2" s="1"/>
  <c r="O150" i="2"/>
  <c r="AA141" i="2"/>
  <c r="AA139" i="2" s="1"/>
  <c r="X139" i="2"/>
  <c r="P75" i="2"/>
  <c r="N76" i="2"/>
  <c r="P76" i="2" s="1"/>
  <c r="U123" i="2"/>
  <c r="Z123" i="2"/>
  <c r="Z119" i="2" s="1"/>
  <c r="T119" i="2"/>
  <c r="T13" i="2" s="1"/>
  <c r="T9" i="2" s="1"/>
  <c r="P238" i="2"/>
  <c r="N238" i="2" s="1"/>
  <c r="O238" i="2"/>
  <c r="O334" i="2"/>
  <c r="O332" i="2" s="1"/>
  <c r="Q332" i="2"/>
  <c r="Q335" i="2"/>
  <c r="P334" i="2"/>
  <c r="O355" i="2"/>
  <c r="AL286" i="2"/>
  <c r="AC136" i="2"/>
  <c r="P275" i="2"/>
  <c r="N275" i="2" s="1"/>
  <c r="O275" i="2"/>
  <c r="O249" i="2"/>
  <c r="P249" i="2"/>
  <c r="N249" i="2" s="1"/>
  <c r="P318" i="2"/>
  <c r="N318" i="2" s="1"/>
  <c r="O318" i="2"/>
  <c r="P269" i="2"/>
  <c r="N269" i="2" s="1"/>
  <c r="O269" i="2"/>
  <c r="AR13" i="2"/>
  <c r="AR9" i="2" s="1"/>
  <c r="O219" i="2"/>
  <c r="P219" i="2"/>
  <c r="N219" i="2" s="1"/>
  <c r="AD332" i="2"/>
  <c r="AD335" i="2"/>
  <c r="AA237" i="2"/>
  <c r="AA235" i="2" s="1"/>
  <c r="X235" i="2"/>
  <c r="AA152" i="2"/>
  <c r="X153" i="2"/>
  <c r="AA153" i="2" s="1"/>
  <c r="Z165" i="2"/>
  <c r="X165" i="2"/>
  <c r="AA165" i="2" s="1"/>
  <c r="X184" i="2"/>
  <c r="AJ134" i="2"/>
  <c r="AJ121" i="2" s="1"/>
  <c r="AJ120" i="2" s="1"/>
  <c r="AD121" i="2"/>
  <c r="AV14" i="2"/>
  <c r="AV11" i="2"/>
  <c r="AV10" i="2" s="1"/>
  <c r="N133" i="2"/>
  <c r="O134" i="2"/>
  <c r="N134" i="2" s="1"/>
  <c r="AR112" i="2"/>
  <c r="AS112" i="2" s="1"/>
  <c r="AS111" i="2"/>
  <c r="AC13" i="2"/>
  <c r="AL23" i="2"/>
  <c r="N121" i="2"/>
  <c r="N120" i="2" s="1"/>
  <c r="O125" i="2"/>
  <c r="O121" i="2" s="1"/>
  <c r="O120" i="2" s="1"/>
  <c r="E24" i="2"/>
  <c r="F42" i="2"/>
  <c r="F24" i="2" s="1"/>
  <c r="N118" i="2"/>
  <c r="P118" i="2" s="1"/>
  <c r="P117" i="2"/>
  <c r="AN357" i="2"/>
  <c r="AN355" i="2" s="1"/>
  <c r="AN136" i="2" s="1"/>
  <c r="AN137" i="2" s="1"/>
  <c r="AN15" i="2" s="1"/>
  <c r="AI357" i="2"/>
  <c r="AF355" i="2"/>
  <c r="AL357" i="2"/>
  <c r="O465" i="2"/>
  <c r="O466" i="2"/>
  <c r="P338" i="2"/>
  <c r="N338" i="2" s="1"/>
  <c r="O338" i="2"/>
  <c r="N357" i="2"/>
  <c r="N355" i="2" s="1"/>
  <c r="P355" i="2"/>
  <c r="AD289" i="2"/>
  <c r="AJ289" i="2" s="1"/>
  <c r="AJ288" i="2"/>
  <c r="AJ286" i="2" s="1"/>
  <c r="AD286" i="2"/>
  <c r="P261" i="2"/>
  <c r="N261" i="2" s="1"/>
  <c r="O261" i="2"/>
  <c r="X233" i="2"/>
  <c r="AA233" i="2" s="1"/>
  <c r="Z233" i="2"/>
  <c r="P272" i="2"/>
  <c r="N272" i="2" s="1"/>
  <c r="O272" i="2"/>
  <c r="P213" i="2"/>
  <c r="N213" i="2" s="1"/>
  <c r="O213" i="2"/>
  <c r="AI332" i="2"/>
  <c r="AI335" i="2"/>
  <c r="AJ334" i="2"/>
  <c r="O171" i="2"/>
  <c r="P171" i="2"/>
  <c r="N171" i="2" s="1"/>
  <c r="X238" i="2"/>
  <c r="AA238" i="2" s="1"/>
  <c r="Z238" i="2"/>
  <c r="AA150" i="2"/>
  <c r="X149" i="2"/>
  <c r="AA151" i="2"/>
  <c r="AA146" i="2" s="1"/>
  <c r="X146" i="2"/>
  <c r="X135" i="2" s="1"/>
  <c r="X13" i="2" s="1"/>
  <c r="X9" i="2" s="1"/>
  <c r="Q22" i="2"/>
  <c r="Q19" i="2" s="1"/>
  <c r="Q15" i="2" s="1"/>
  <c r="O19" i="2"/>
  <c r="O15" i="2" s="1"/>
  <c r="AR109" i="2"/>
  <c r="AS109" i="2" s="1"/>
  <c r="AS108" i="2"/>
  <c r="AR23" i="2"/>
  <c r="AS41" i="2"/>
  <c r="AS23" i="2" s="1"/>
  <c r="AS13" i="2" s="1"/>
  <c r="AS9" i="2" s="1"/>
  <c r="E179" i="2"/>
  <c r="E176" i="2"/>
  <c r="F178" i="2"/>
  <c r="AR114" i="2"/>
  <c r="AS113" i="2"/>
  <c r="P63" i="2"/>
  <c r="N64" i="2"/>
  <c r="P64" i="2" s="1"/>
  <c r="N380" i="2"/>
  <c r="N378" i="2" s="1"/>
  <c r="P378" i="2"/>
  <c r="P367" i="2"/>
  <c r="N367" i="2" s="1"/>
  <c r="O367" i="2"/>
  <c r="N58" i="2"/>
  <c r="P58" i="2" s="1"/>
  <c r="P57" i="2"/>
  <c r="P24" i="2" s="1"/>
  <c r="N265" i="2"/>
  <c r="N263" i="2" s="1"/>
  <c r="P263" i="2"/>
  <c r="P358" i="2"/>
  <c r="N358" i="2" s="1"/>
  <c r="O358" i="2"/>
  <c r="P384" i="2"/>
  <c r="N384" i="2" s="1"/>
  <c r="O384" i="2"/>
  <c r="N403" i="2"/>
  <c r="N401" i="2" s="1"/>
  <c r="P401" i="2"/>
  <c r="AL289" i="2"/>
  <c r="AI289" i="2"/>
  <c r="P266" i="2"/>
  <c r="N266" i="2" s="1"/>
  <c r="O266" i="2"/>
  <c r="J312" i="2"/>
  <c r="J309" i="2"/>
  <c r="J136" i="2" s="1"/>
  <c r="J137" i="2" s="1"/>
  <c r="J15" i="2" s="1"/>
  <c r="O252" i="2"/>
  <c r="P252" i="2"/>
  <c r="N252" i="2" s="1"/>
  <c r="F238" i="2"/>
  <c r="F235" i="2"/>
  <c r="F207" i="2"/>
  <c r="E206" i="2"/>
  <c r="P298" i="2"/>
  <c r="N298" i="2" s="1"/>
  <c r="O298" i="2"/>
  <c r="P199" i="2"/>
  <c r="N199" i="2" s="1"/>
  <c r="O199" i="2"/>
  <c r="X120" i="2"/>
  <c r="N88" i="2"/>
  <c r="P88" i="2" s="1"/>
  <c r="P87" i="2"/>
  <c r="Y135" i="2"/>
  <c r="Z120" i="2"/>
  <c r="AS42" i="2"/>
  <c r="AR43" i="2"/>
  <c r="AI113" i="2"/>
  <c r="AI23" i="2" s="1"/>
  <c r="AG113" i="2"/>
  <c r="AJ113" i="2" s="1"/>
  <c r="AJ23" i="2" s="1"/>
  <c r="BH113" i="2"/>
  <c r="BH23" i="2" s="1"/>
  <c r="AL113" i="2"/>
  <c r="AJ403" i="1"/>
  <c r="AJ404" i="1" s="1"/>
  <c r="Q403" i="1"/>
  <c r="Q400" i="1"/>
  <c r="AG11" i="3" l="1"/>
  <c r="AG10" i="3" s="1"/>
  <c r="AJ23" i="3"/>
  <c r="AJ13" i="3" s="1"/>
  <c r="AJ9" i="3" s="1"/>
  <c r="BH23" i="3"/>
  <c r="J14" i="3"/>
  <c r="J11" i="3"/>
  <c r="J10" i="3" s="1"/>
  <c r="AA11" i="3"/>
  <c r="AA10" i="3" s="1"/>
  <c r="AA14" i="3"/>
  <c r="P14" i="3"/>
  <c r="P11" i="3"/>
  <c r="P10" i="3" s="1"/>
  <c r="AJ358" i="3"/>
  <c r="AJ355" i="3"/>
  <c r="AJ136" i="3" s="1"/>
  <c r="AJ137" i="3" s="1"/>
  <c r="AJ15" i="3" s="1"/>
  <c r="AS114" i="3"/>
  <c r="AR115" i="3"/>
  <c r="AS115" i="3" s="1"/>
  <c r="E25" i="3"/>
  <c r="F43" i="3"/>
  <c r="F25" i="3" s="1"/>
  <c r="X14" i="3"/>
  <c r="X11" i="3"/>
  <c r="X10" i="3" s="1"/>
  <c r="N14" i="3"/>
  <c r="N11" i="3"/>
  <c r="N10" i="3" s="1"/>
  <c r="AI14" i="3"/>
  <c r="AI11" i="3"/>
  <c r="AI10" i="3" s="1"/>
  <c r="AC14" i="3"/>
  <c r="AC11" i="3"/>
  <c r="F15" i="3"/>
  <c r="Q11" i="3"/>
  <c r="Q10" i="3" s="1"/>
  <c r="Q14" i="3"/>
  <c r="BH13" i="3"/>
  <c r="BH9" i="3" s="1"/>
  <c r="BS23" i="3"/>
  <c r="AF137" i="3"/>
  <c r="AL136" i="3"/>
  <c r="AR112" i="3"/>
  <c r="AS111" i="3"/>
  <c r="AS24" i="3" s="1"/>
  <c r="AR24" i="3"/>
  <c r="O11" i="3"/>
  <c r="O10" i="3" s="1"/>
  <c r="O14" i="3"/>
  <c r="BT23" i="3"/>
  <c r="AI13" i="3"/>
  <c r="I14" i="3"/>
  <c r="I11" i="3"/>
  <c r="I10" i="3" s="1"/>
  <c r="E15" i="3"/>
  <c r="AJ13" i="2"/>
  <c r="AJ9" i="2" s="1"/>
  <c r="I14" i="2"/>
  <c r="I11" i="2"/>
  <c r="I10" i="2" s="1"/>
  <c r="BH13" i="2"/>
  <c r="BH9" i="2" s="1"/>
  <c r="BS23" i="2"/>
  <c r="J11" i="2"/>
  <c r="J10" i="2" s="1"/>
  <c r="J14" i="2"/>
  <c r="Z14" i="2"/>
  <c r="Z11" i="2"/>
  <c r="Z10" i="2" s="1"/>
  <c r="AN11" i="2"/>
  <c r="AN10" i="2" s="1"/>
  <c r="AN14" i="2"/>
  <c r="Q11" i="2"/>
  <c r="Q10" i="2" s="1"/>
  <c r="Q14" i="2"/>
  <c r="AI358" i="2"/>
  <c r="AI355" i="2"/>
  <c r="AI136" i="2" s="1"/>
  <c r="AI137" i="2" s="1"/>
  <c r="AI15" i="2" s="1"/>
  <c r="AJ357" i="2"/>
  <c r="W14" i="2"/>
  <c r="W11" i="2"/>
  <c r="W10" i="2" s="1"/>
  <c r="N25" i="2"/>
  <c r="E25" i="2"/>
  <c r="F43" i="2"/>
  <c r="F25" i="2" s="1"/>
  <c r="N334" i="2"/>
  <c r="N332" i="2" s="1"/>
  <c r="P332" i="2"/>
  <c r="P136" i="2" s="1"/>
  <c r="P137" i="2" s="1"/>
  <c r="P15" i="2" s="1"/>
  <c r="Z13" i="2"/>
  <c r="Z9" i="2" s="1"/>
  <c r="BT135" i="2"/>
  <c r="AI13" i="2"/>
  <c r="E204" i="2"/>
  <c r="E136" i="2" s="1"/>
  <c r="E137" i="2" s="1"/>
  <c r="E15" i="2" s="1"/>
  <c r="F206" i="2"/>
  <c r="F204" i="2" s="1"/>
  <c r="P25" i="2"/>
  <c r="F120" i="2"/>
  <c r="AJ332" i="2"/>
  <c r="AJ335" i="2"/>
  <c r="AC9" i="2"/>
  <c r="AL9" i="2" s="1"/>
  <c r="AL13" i="2"/>
  <c r="AS43" i="2"/>
  <c r="AA149" i="2"/>
  <c r="AA147" i="2" s="1"/>
  <c r="AA136" i="2" s="1"/>
  <c r="AA137" i="2" s="1"/>
  <c r="AA15" i="2" s="1"/>
  <c r="X147" i="2"/>
  <c r="X136" i="2" s="1"/>
  <c r="X137" i="2" s="1"/>
  <c r="X15" i="2" s="1"/>
  <c r="P335" i="2"/>
  <c r="N335" i="2" s="1"/>
  <c r="O335" i="2"/>
  <c r="AA123" i="2"/>
  <c r="AA119" i="2" s="1"/>
  <c r="AA13" i="2" s="1"/>
  <c r="AA9" i="2" s="1"/>
  <c r="U119" i="2"/>
  <c r="U13" i="2" s="1"/>
  <c r="U9" i="2" s="1"/>
  <c r="AR115" i="2"/>
  <c r="AS115" i="2" s="1"/>
  <c r="AS114" i="2"/>
  <c r="F179" i="2"/>
  <c r="F176" i="2"/>
  <c r="F136" i="2" s="1"/>
  <c r="F137" i="2" s="1"/>
  <c r="F15" i="2" s="1"/>
  <c r="AD120" i="2"/>
  <c r="AD15" i="2"/>
  <c r="BT23" i="2"/>
  <c r="AC137" i="2"/>
  <c r="AG11" i="2"/>
  <c r="AG10" i="2" s="1"/>
  <c r="AG14" i="2"/>
  <c r="AS24" i="2"/>
  <c r="AR24" i="2"/>
  <c r="N136" i="2"/>
  <c r="N137" i="2" s="1"/>
  <c r="N15" i="2" s="1"/>
  <c r="AA16" i="2"/>
  <c r="AA12" i="2" s="1"/>
  <c r="AA120" i="2"/>
  <c r="F286" i="2"/>
  <c r="F289" i="2"/>
  <c r="O11" i="2"/>
  <c r="O10" i="2" s="1"/>
  <c r="O14" i="2"/>
  <c r="AL355" i="2"/>
  <c r="AF137" i="2"/>
  <c r="AF15" i="2" s="1"/>
  <c r="Q404" i="1"/>
  <c r="Q401" i="1"/>
  <c r="P403" i="1"/>
  <c r="O403" i="1"/>
  <c r="O401" i="1" s="1"/>
  <c r="F11" i="3" l="1"/>
  <c r="F10" i="3" s="1"/>
  <c r="F14" i="3"/>
  <c r="AC10" i="3"/>
  <c r="E14" i="3"/>
  <c r="E11" i="3"/>
  <c r="E10" i="3" s="1"/>
  <c r="AJ11" i="3"/>
  <c r="AJ10" i="3" s="1"/>
  <c r="AJ14" i="3"/>
  <c r="AF15" i="3"/>
  <c r="AL137" i="3"/>
  <c r="AS112" i="3"/>
  <c r="AS25" i="3" s="1"/>
  <c r="AS15" i="3" s="1"/>
  <c r="AR25" i="3"/>
  <c r="AR15" i="3" s="1"/>
  <c r="AI9" i="3"/>
  <c r="BT9" i="3" s="1"/>
  <c r="BT13" i="3"/>
  <c r="AI14" i="2"/>
  <c r="AI11" i="2"/>
  <c r="AI10" i="2" s="1"/>
  <c r="N11" i="2"/>
  <c r="N10" i="2" s="1"/>
  <c r="N14" i="2"/>
  <c r="P11" i="2"/>
  <c r="P10" i="2" s="1"/>
  <c r="P14" i="2"/>
  <c r="F11" i="2"/>
  <c r="F10" i="2" s="1"/>
  <c r="F14" i="2"/>
  <c r="X11" i="2"/>
  <c r="X10" i="2" s="1"/>
  <c r="X14" i="2"/>
  <c r="E11" i="2"/>
  <c r="E10" i="2" s="1"/>
  <c r="E14" i="2"/>
  <c r="AA11" i="2"/>
  <c r="AA10" i="2" s="1"/>
  <c r="AA14" i="2"/>
  <c r="AL136" i="2"/>
  <c r="AR25" i="2"/>
  <c r="AR15" i="2" s="1"/>
  <c r="AF11" i="2"/>
  <c r="AF10" i="2" s="1"/>
  <c r="AF14" i="2"/>
  <c r="AS25" i="2"/>
  <c r="AS15" i="2" s="1"/>
  <c r="AD14" i="2"/>
  <c r="AD11" i="2"/>
  <c r="AD10" i="2" s="1"/>
  <c r="AL137" i="2"/>
  <c r="AC15" i="2"/>
  <c r="BT13" i="2"/>
  <c r="AI9" i="2"/>
  <c r="BT9" i="2" s="1"/>
  <c r="AJ355" i="2"/>
  <c r="AJ136" i="2" s="1"/>
  <c r="AJ137" i="2" s="1"/>
  <c r="AJ15" i="2" s="1"/>
  <c r="AJ358" i="2"/>
  <c r="P401" i="1"/>
  <c r="N403" i="1"/>
  <c r="N401" i="1" s="1"/>
  <c r="P404" i="1"/>
  <c r="N404" i="1" s="1"/>
  <c r="O404" i="1"/>
  <c r="AR14" i="3" l="1"/>
  <c r="AR11" i="3"/>
  <c r="AR10" i="3" s="1"/>
  <c r="AF14" i="3"/>
  <c r="AL14" i="3" s="1"/>
  <c r="AF11" i="3"/>
  <c r="AL15" i="3"/>
  <c r="AS11" i="3"/>
  <c r="AS10" i="3" s="1"/>
  <c r="AS14" i="3"/>
  <c r="AJ11" i="2"/>
  <c r="AJ10" i="2" s="1"/>
  <c r="AJ14" i="2"/>
  <c r="AC11" i="2"/>
  <c r="AL15" i="2"/>
  <c r="AC14" i="2"/>
  <c r="AL14" i="2" s="1"/>
  <c r="AR11" i="2"/>
  <c r="AR10" i="2" s="1"/>
  <c r="AR14" i="2"/>
  <c r="AS11" i="2"/>
  <c r="AS10" i="2" s="1"/>
  <c r="AS14" i="2"/>
  <c r="BG401" i="1"/>
  <c r="BD401" i="1"/>
  <c r="AY401" i="1"/>
  <c r="AV401" i="1"/>
  <c r="W401" i="1"/>
  <c r="BK400" i="1"/>
  <c r="BF400" i="1"/>
  <c r="BA400" i="1"/>
  <c r="AX400" i="1"/>
  <c r="V400" i="1"/>
  <c r="U400" i="1"/>
  <c r="AS404" i="1"/>
  <c r="AM404" i="1"/>
  <c r="AL404" i="1"/>
  <c r="W404" i="1"/>
  <c r="X404" i="1" s="1"/>
  <c r="AA404" i="1" s="1"/>
  <c r="AS403" i="1"/>
  <c r="AS401" i="1" s="1"/>
  <c r="AM403" i="1"/>
  <c r="AL403" i="1"/>
  <c r="AD403" i="1"/>
  <c r="Z403" i="1"/>
  <c r="Z401" i="1" s="1"/>
  <c r="X403" i="1"/>
  <c r="AS402" i="1"/>
  <c r="AL402" i="1"/>
  <c r="AK402" i="1"/>
  <c r="AD402" i="1"/>
  <c r="AB402" i="1"/>
  <c r="AB400" i="1" s="1"/>
  <c r="AA402" i="1"/>
  <c r="AA400" i="1" s="1"/>
  <c r="Z402" i="1"/>
  <c r="Z400" i="1" s="1"/>
  <c r="X402" i="1"/>
  <c r="X400" i="1" s="1"/>
  <c r="BM401" i="1"/>
  <c r="BL401" i="1"/>
  <c r="BK401" i="1"/>
  <c r="BH401" i="1"/>
  <c r="BF401" i="1"/>
  <c r="BE401" i="1"/>
  <c r="BC401" i="1"/>
  <c r="BB401" i="1"/>
  <c r="BA401" i="1"/>
  <c r="AZ401" i="1"/>
  <c r="AX401" i="1"/>
  <c r="AW401" i="1"/>
  <c r="AU401" i="1"/>
  <c r="AT401" i="1"/>
  <c r="AR401" i="1"/>
  <c r="AL401" i="1"/>
  <c r="U401" i="1"/>
  <c r="T401" i="1"/>
  <c r="BM400" i="1"/>
  <c r="BL400" i="1"/>
  <c r="BH400" i="1"/>
  <c r="BG400" i="1"/>
  <c r="BE400" i="1"/>
  <c r="BD400" i="1"/>
  <c r="BC400" i="1"/>
  <c r="BB400" i="1"/>
  <c r="AZ400" i="1"/>
  <c r="AY400" i="1"/>
  <c r="AW400" i="1"/>
  <c r="AV400" i="1"/>
  <c r="AU400" i="1"/>
  <c r="AT400" i="1"/>
  <c r="AR400" i="1"/>
  <c r="Y400" i="1"/>
  <c r="W400" i="1"/>
  <c r="T400" i="1"/>
  <c r="AF10" i="3" l="1"/>
  <c r="AL10" i="3" s="1"/>
  <c r="AL11" i="3"/>
  <c r="AC10" i="2"/>
  <c r="AL10" i="2" s="1"/>
  <c r="AL11" i="2"/>
  <c r="AL400" i="1"/>
  <c r="X401" i="1"/>
  <c r="AS400" i="1"/>
  <c r="AA403" i="1"/>
  <c r="AA401" i="1" s="1"/>
  <c r="Z404" i="1"/>
  <c r="AD404" i="1"/>
  <c r="AG358" i="1" l="1"/>
  <c r="AG357" i="1" s="1"/>
  <c r="AD490" i="1"/>
  <c r="AE489" i="1"/>
  <c r="AE491" i="1" s="1"/>
  <c r="AR486" i="1"/>
  <c r="AS486" i="1" s="1"/>
  <c r="AS484" i="1" s="1"/>
  <c r="AS465" i="1" s="1"/>
  <c r="AL486" i="1"/>
  <c r="AI486" i="1"/>
  <c r="AG486" i="1"/>
  <c r="AG484" i="1" s="1"/>
  <c r="AD486" i="1"/>
  <c r="Z486" i="1"/>
  <c r="X486" i="1"/>
  <c r="U486" i="1"/>
  <c r="AA486" i="1" s="1"/>
  <c r="AA484" i="1" s="1"/>
  <c r="Q486" i="1"/>
  <c r="Q484" i="1" s="1"/>
  <c r="N486" i="1"/>
  <c r="N484" i="1" s="1"/>
  <c r="I486" i="1"/>
  <c r="J486" i="1" s="1"/>
  <c r="J484" i="1" s="1"/>
  <c r="E486" i="1"/>
  <c r="F486" i="1" s="1"/>
  <c r="F484" i="1" s="1"/>
  <c r="F465" i="1" s="1"/>
  <c r="BH485" i="1"/>
  <c r="AS485" i="1"/>
  <c r="AL485" i="1"/>
  <c r="AJ485" i="1"/>
  <c r="AJ483" i="1" s="1"/>
  <c r="AI485" i="1"/>
  <c r="AI483" i="1" s="1"/>
  <c r="AG485" i="1"/>
  <c r="AG483" i="1" s="1"/>
  <c r="AG464" i="1" s="1"/>
  <c r="AD485" i="1"/>
  <c r="Z485" i="1"/>
  <c r="X485" i="1"/>
  <c r="U485" i="1"/>
  <c r="Q485" i="1"/>
  <c r="Q483" i="1" s="1"/>
  <c r="O485" i="1"/>
  <c r="O486" i="1" s="1"/>
  <c r="O484" i="1" s="1"/>
  <c r="N485" i="1"/>
  <c r="J485" i="1"/>
  <c r="F485" i="1"/>
  <c r="BM484" i="1"/>
  <c r="BL484" i="1"/>
  <c r="BK484" i="1"/>
  <c r="BJ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R484" i="1"/>
  <c r="AO484" i="1"/>
  <c r="AN484" i="1"/>
  <c r="AM484" i="1"/>
  <c r="AK484" i="1"/>
  <c r="AI484" i="1"/>
  <c r="AH484" i="1"/>
  <c r="AF484" i="1"/>
  <c r="AD484" i="1"/>
  <c r="AC484" i="1"/>
  <c r="AL484" i="1" s="1"/>
  <c r="Z484" i="1"/>
  <c r="X484" i="1"/>
  <c r="W484" i="1"/>
  <c r="U484" i="1"/>
  <c r="T484" i="1"/>
  <c r="P484" i="1"/>
  <c r="I484" i="1"/>
  <c r="E484" i="1"/>
  <c r="BM483" i="1"/>
  <c r="BL483" i="1"/>
  <c r="BK483" i="1"/>
  <c r="BJ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O483" i="1"/>
  <c r="AN483" i="1"/>
  <c r="AM483" i="1"/>
  <c r="AK483" i="1"/>
  <c r="AH483" i="1"/>
  <c r="AF483" i="1"/>
  <c r="AD483" i="1"/>
  <c r="AC483" i="1"/>
  <c r="AL483" i="1" s="1"/>
  <c r="Z483" i="1"/>
  <c r="X483" i="1"/>
  <c r="W483" i="1"/>
  <c r="U483" i="1"/>
  <c r="T483" i="1"/>
  <c r="P483" i="1"/>
  <c r="O483" i="1"/>
  <c r="N483" i="1"/>
  <c r="J483" i="1"/>
  <c r="I483" i="1"/>
  <c r="F483" i="1"/>
  <c r="E483" i="1"/>
  <c r="AL482" i="1"/>
  <c r="AI482" i="1"/>
  <c r="AG482" i="1"/>
  <c r="AJ482" i="1" s="1"/>
  <c r="AA482" i="1"/>
  <c r="Z482" i="1"/>
  <c r="X482" i="1"/>
  <c r="U482" i="1"/>
  <c r="Q482" i="1"/>
  <c r="P482" i="1"/>
  <c r="N482" i="1"/>
  <c r="O482" i="1" s="1"/>
  <c r="AL481" i="1"/>
  <c r="AI481" i="1"/>
  <c r="AG481" i="1"/>
  <c r="AJ481" i="1" s="1"/>
  <c r="Z481" i="1"/>
  <c r="AR481" i="1" s="1"/>
  <c r="AS481" i="1" s="1"/>
  <c r="X481" i="1"/>
  <c r="U481" i="1"/>
  <c r="Q481" i="1"/>
  <c r="N481" i="1"/>
  <c r="O481" i="1" s="1"/>
  <c r="AL480" i="1"/>
  <c r="AJ480" i="1"/>
  <c r="AI480" i="1"/>
  <c r="AG480" i="1"/>
  <c r="Z480" i="1"/>
  <c r="X480" i="1"/>
  <c r="U480" i="1"/>
  <c r="P480" i="1"/>
  <c r="N480" i="1" s="1"/>
  <c r="O480" i="1" s="1"/>
  <c r="AR479" i="1"/>
  <c r="AS479" i="1" s="1"/>
  <c r="AL479" i="1"/>
  <c r="AI479" i="1"/>
  <c r="AG479" i="1"/>
  <c r="AJ479" i="1" s="1"/>
  <c r="Z479" i="1"/>
  <c r="X479" i="1"/>
  <c r="U479" i="1"/>
  <c r="AA479" i="1" s="1"/>
  <c r="Q479" i="1"/>
  <c r="N479" i="1"/>
  <c r="O479" i="1" s="1"/>
  <c r="AL478" i="1"/>
  <c r="AI478" i="1"/>
  <c r="AG478" i="1"/>
  <c r="AJ478" i="1" s="1"/>
  <c r="Z478" i="1"/>
  <c r="X478" i="1"/>
  <c r="U478" i="1"/>
  <c r="P478" i="1"/>
  <c r="AR478" i="1" s="1"/>
  <c r="AS478" i="1" s="1"/>
  <c r="AS477" i="1"/>
  <c r="AL477" i="1"/>
  <c r="AI477" i="1"/>
  <c r="BH477" i="1" s="1"/>
  <c r="AG477" i="1"/>
  <c r="AD477" i="1"/>
  <c r="Z477" i="1"/>
  <c r="U477" i="1"/>
  <c r="AA477" i="1" s="1"/>
  <c r="Q477" i="1"/>
  <c r="N477" i="1"/>
  <c r="O477" i="1" s="1"/>
  <c r="AL476" i="1"/>
  <c r="AI476" i="1"/>
  <c r="AG476" i="1"/>
  <c r="AJ476" i="1" s="1"/>
  <c r="Z476" i="1"/>
  <c r="X476" i="1"/>
  <c r="U476" i="1"/>
  <c r="P476" i="1"/>
  <c r="Q476" i="1" s="1"/>
  <c r="AS475" i="1"/>
  <c r="AL475" i="1"/>
  <c r="AI475" i="1"/>
  <c r="BH475" i="1" s="1"/>
  <c r="AG475" i="1"/>
  <c r="AD475" i="1"/>
  <c r="AJ475" i="1" s="1"/>
  <c r="Z475" i="1"/>
  <c r="X475" i="1"/>
  <c r="U475" i="1"/>
  <c r="AA475" i="1" s="1"/>
  <c r="Q475" i="1"/>
  <c r="O475" i="1"/>
  <c r="N475" i="1"/>
  <c r="AS474" i="1"/>
  <c r="AL474" i="1"/>
  <c r="AI474" i="1"/>
  <c r="AG474" i="1"/>
  <c r="AD474" i="1"/>
  <c r="Z474" i="1"/>
  <c r="X474" i="1"/>
  <c r="U474" i="1"/>
  <c r="P474" i="1"/>
  <c r="Q474" i="1" s="1"/>
  <c r="N474" i="1"/>
  <c r="O474" i="1" s="1"/>
  <c r="AL473" i="1"/>
  <c r="AJ473" i="1"/>
  <c r="AI473" i="1"/>
  <c r="Z473" i="1"/>
  <c r="AR473" i="1" s="1"/>
  <c r="AS473" i="1" s="1"/>
  <c r="X473" i="1"/>
  <c r="U473" i="1"/>
  <c r="AA473" i="1" s="1"/>
  <c r="Q473" i="1"/>
  <c r="N473" i="1"/>
  <c r="O473" i="1" s="1"/>
  <c r="BM468" i="1"/>
  <c r="BL468" i="1"/>
  <c r="BK468" i="1"/>
  <c r="BK466" i="1" s="1"/>
  <c r="BJ468" i="1"/>
  <c r="BJ466" i="1" s="1"/>
  <c r="BH468" i="1"/>
  <c r="BH466" i="1" s="1"/>
  <c r="BG468" i="1"/>
  <c r="BG465" i="1" s="1"/>
  <c r="BF468" i="1"/>
  <c r="BF465" i="1" s="1"/>
  <c r="BE468" i="1"/>
  <c r="BE465" i="1" s="1"/>
  <c r="BD468" i="1"/>
  <c r="BC468" i="1"/>
  <c r="BB468" i="1"/>
  <c r="BB466" i="1" s="1"/>
  <c r="BA468" i="1"/>
  <c r="BA466" i="1" s="1"/>
  <c r="AZ468" i="1"/>
  <c r="AZ466" i="1" s="1"/>
  <c r="AY468" i="1"/>
  <c r="AY465" i="1" s="1"/>
  <c r="AX468" i="1"/>
  <c r="AX465" i="1" s="1"/>
  <c r="AW468" i="1"/>
  <c r="AW465" i="1" s="1"/>
  <c r="AV468" i="1"/>
  <c r="AV466" i="1" s="1"/>
  <c r="AU468" i="1"/>
  <c r="AT468" i="1"/>
  <c r="AT466" i="1" s="1"/>
  <c r="AS468" i="1"/>
  <c r="AR468" i="1"/>
  <c r="AR466" i="1" s="1"/>
  <c r="AO468" i="1"/>
  <c r="AO465" i="1" s="1"/>
  <c r="AN468" i="1"/>
  <c r="AN465" i="1" s="1"/>
  <c r="AM468" i="1"/>
  <c r="AM465" i="1" s="1"/>
  <c r="AJ468" i="1"/>
  <c r="AI468" i="1"/>
  <c r="AI466" i="1" s="1"/>
  <c r="AG468" i="1"/>
  <c r="AG466" i="1" s="1"/>
  <c r="AF468" i="1"/>
  <c r="AF466" i="1" s="1"/>
  <c r="AD468" i="1"/>
  <c r="AD465" i="1" s="1"/>
  <c r="AC468" i="1"/>
  <c r="AL468" i="1" s="1"/>
  <c r="AA468" i="1"/>
  <c r="Z468" i="1"/>
  <c r="X468" i="1"/>
  <c r="W468" i="1"/>
  <c r="W466" i="1" s="1"/>
  <c r="U468" i="1"/>
  <c r="U466" i="1" s="1"/>
  <c r="T468" i="1"/>
  <c r="T466" i="1" s="1"/>
  <c r="R468" i="1"/>
  <c r="Q468" i="1"/>
  <c r="P468" i="1"/>
  <c r="P465" i="1" s="1"/>
  <c r="O468" i="1"/>
  <c r="N468" i="1"/>
  <c r="J468" i="1"/>
  <c r="I468" i="1"/>
  <c r="I466" i="1" s="1"/>
  <c r="H468" i="1"/>
  <c r="F468" i="1"/>
  <c r="E468" i="1"/>
  <c r="E465" i="1" s="1"/>
  <c r="BM467" i="1"/>
  <c r="BM464" i="1" s="1"/>
  <c r="BL467" i="1"/>
  <c r="BK467" i="1"/>
  <c r="BJ467" i="1"/>
  <c r="BJ464" i="1" s="1"/>
  <c r="BH467" i="1"/>
  <c r="BG467" i="1"/>
  <c r="BF467" i="1"/>
  <c r="BF464" i="1" s="1"/>
  <c r="BE467" i="1"/>
  <c r="BE464" i="1" s="1"/>
  <c r="BD467" i="1"/>
  <c r="BD464" i="1" s="1"/>
  <c r="BC467" i="1"/>
  <c r="BB467" i="1"/>
  <c r="BB464" i="1" s="1"/>
  <c r="BA467" i="1"/>
  <c r="AZ467" i="1"/>
  <c r="AY467" i="1"/>
  <c r="AX467" i="1"/>
  <c r="AX464" i="1" s="1"/>
  <c r="AW467" i="1"/>
  <c r="AW464" i="1" s="1"/>
  <c r="AV467" i="1"/>
  <c r="AV464" i="1" s="1"/>
  <c r="AU467" i="1"/>
  <c r="AT467" i="1"/>
  <c r="AS467" i="1"/>
  <c r="AR467" i="1"/>
  <c r="AO467" i="1"/>
  <c r="AN467" i="1"/>
  <c r="AN464" i="1" s="1"/>
  <c r="AM467" i="1"/>
  <c r="AM464" i="1" s="1"/>
  <c r="AJ467" i="1"/>
  <c r="AI467" i="1"/>
  <c r="AG467" i="1"/>
  <c r="AF467" i="1"/>
  <c r="AD467" i="1"/>
  <c r="AC467" i="1"/>
  <c r="AC464" i="1" s="1"/>
  <c r="AL464" i="1" s="1"/>
  <c r="AA467" i="1"/>
  <c r="Z467" i="1"/>
  <c r="Z464" i="1" s="1"/>
  <c r="X467" i="1"/>
  <c r="W467" i="1"/>
  <c r="U467" i="1"/>
  <c r="T467" i="1"/>
  <c r="T464" i="1" s="1"/>
  <c r="R467" i="1"/>
  <c r="Q467" i="1"/>
  <c r="P467" i="1"/>
  <c r="P464" i="1" s="1"/>
  <c r="O467" i="1"/>
  <c r="O464" i="1" s="1"/>
  <c r="N467" i="1"/>
  <c r="J467" i="1"/>
  <c r="I467" i="1"/>
  <c r="H467" i="1"/>
  <c r="F467" i="1"/>
  <c r="E467" i="1"/>
  <c r="BM466" i="1"/>
  <c r="BL466" i="1"/>
  <c r="BG466" i="1"/>
  <c r="BD466" i="1"/>
  <c r="BC466" i="1"/>
  <c r="AY466" i="1"/>
  <c r="AU466" i="1"/>
  <c r="AO466" i="1"/>
  <c r="AD466" i="1"/>
  <c r="Z466" i="1"/>
  <c r="X466" i="1"/>
  <c r="BM465" i="1"/>
  <c r="BL465" i="1"/>
  <c r="BK465" i="1"/>
  <c r="BJ465" i="1"/>
  <c r="BH465" i="1"/>
  <c r="BD465" i="1"/>
  <c r="BC465" i="1"/>
  <c r="BB465" i="1"/>
  <c r="BA465" i="1"/>
  <c r="AZ465" i="1"/>
  <c r="AV465" i="1"/>
  <c r="AU465" i="1"/>
  <c r="AT465" i="1"/>
  <c r="AR465" i="1"/>
  <c r="AF465" i="1"/>
  <c r="Z465" i="1"/>
  <c r="U465" i="1"/>
  <c r="T465" i="1"/>
  <c r="BL464" i="1"/>
  <c r="BK464" i="1"/>
  <c r="BH464" i="1"/>
  <c r="BG464" i="1"/>
  <c r="BC464" i="1"/>
  <c r="BA464" i="1"/>
  <c r="AZ464" i="1"/>
  <c r="AY464" i="1"/>
  <c r="AU464" i="1"/>
  <c r="AT464" i="1"/>
  <c r="AS464" i="1"/>
  <c r="AR464" i="1"/>
  <c r="AO464" i="1"/>
  <c r="AF464" i="1"/>
  <c r="AD464" i="1"/>
  <c r="X464" i="1"/>
  <c r="N464" i="1"/>
  <c r="J464" i="1"/>
  <c r="E464" i="1"/>
  <c r="BS430" i="1"/>
  <c r="BT430" i="1" s="1"/>
  <c r="BS402" i="1"/>
  <c r="BT402" i="1" s="1"/>
  <c r="AL399" i="1"/>
  <c r="AI399" i="1"/>
  <c r="AF399" i="1"/>
  <c r="AG399" i="1" s="1"/>
  <c r="W399" i="1"/>
  <c r="Z399" i="1" s="1"/>
  <c r="AR398" i="1"/>
  <c r="AN398" i="1"/>
  <c r="AL398" i="1"/>
  <c r="AJ398" i="1"/>
  <c r="AJ399" i="1" s="1"/>
  <c r="AG398" i="1"/>
  <c r="Z398" i="1"/>
  <c r="X398" i="1"/>
  <c r="AA398" i="1" s="1"/>
  <c r="Q398" i="1"/>
  <c r="P398" i="1" s="1"/>
  <c r="N398" i="1" s="1"/>
  <c r="AS397" i="1"/>
  <c r="AL397" i="1"/>
  <c r="AK397" i="1"/>
  <c r="AJ397" i="1"/>
  <c r="AG397" i="1"/>
  <c r="AB397" i="1"/>
  <c r="Z397" i="1"/>
  <c r="X397" i="1"/>
  <c r="AA397" i="1" s="1"/>
  <c r="P397" i="1"/>
  <c r="N397" i="1" s="1"/>
  <c r="O397" i="1"/>
  <c r="AL396" i="1"/>
  <c r="AI396" i="1"/>
  <c r="AG396" i="1"/>
  <c r="AF396" i="1"/>
  <c r="AR396" i="1" s="1"/>
  <c r="AS396" i="1" s="1"/>
  <c r="W396" i="1"/>
  <c r="X396" i="1" s="1"/>
  <c r="AA396" i="1" s="1"/>
  <c r="AR395" i="1"/>
  <c r="AS395" i="1" s="1"/>
  <c r="AN395" i="1"/>
  <c r="AL395" i="1"/>
  <c r="AJ395" i="1"/>
  <c r="AJ396" i="1" s="1"/>
  <c r="AG395" i="1"/>
  <c r="Z395" i="1"/>
  <c r="X395" i="1"/>
  <c r="AA395" i="1" s="1"/>
  <c r="Q395" i="1"/>
  <c r="P395" i="1" s="1"/>
  <c r="N395" i="1" s="1"/>
  <c r="AS394" i="1"/>
  <c r="AL394" i="1"/>
  <c r="AK394" i="1"/>
  <c r="AJ394" i="1"/>
  <c r="AG394" i="1"/>
  <c r="AB394" i="1"/>
  <c r="Z394" i="1"/>
  <c r="X394" i="1"/>
  <c r="AA394" i="1" s="1"/>
  <c r="P394" i="1"/>
  <c r="N394" i="1" s="1"/>
  <c r="O394" i="1"/>
  <c r="AL393" i="1"/>
  <c r="AI393" i="1"/>
  <c r="AF393" i="1"/>
  <c r="AR393" i="1" s="1"/>
  <c r="AS393" i="1" s="1"/>
  <c r="W393" i="1"/>
  <c r="Z393" i="1" s="1"/>
  <c r="AR392" i="1"/>
  <c r="AS392" i="1" s="1"/>
  <c r="AN392" i="1"/>
  <c r="AL392" i="1"/>
  <c r="AJ392" i="1"/>
  <c r="AJ393" i="1" s="1"/>
  <c r="AG392" i="1"/>
  <c r="Z392" i="1"/>
  <c r="X392" i="1"/>
  <c r="Q392" i="1"/>
  <c r="P392" i="1" s="1"/>
  <c r="N392" i="1" s="1"/>
  <c r="AS391" i="1"/>
  <c r="AL391" i="1"/>
  <c r="AK391" i="1"/>
  <c r="AJ391" i="1"/>
  <c r="AG391" i="1"/>
  <c r="AB391" i="1"/>
  <c r="Z391" i="1"/>
  <c r="X391" i="1"/>
  <c r="AA391" i="1" s="1"/>
  <c r="P391" i="1"/>
  <c r="N391" i="1" s="1"/>
  <c r="O391" i="1"/>
  <c r="AL390" i="1"/>
  <c r="AI390" i="1"/>
  <c r="AF390" i="1"/>
  <c r="AR390" i="1" s="1"/>
  <c r="AS390" i="1" s="1"/>
  <c r="W390" i="1"/>
  <c r="Z390" i="1" s="1"/>
  <c r="AS389" i="1"/>
  <c r="AR389" i="1"/>
  <c r="AN389" i="1"/>
  <c r="AL389" i="1"/>
  <c r="AJ389" i="1"/>
  <c r="AJ390" i="1" s="1"/>
  <c r="AG389" i="1"/>
  <c r="Z389" i="1"/>
  <c r="X389" i="1"/>
  <c r="AA389" i="1" s="1"/>
  <c r="Q389" i="1"/>
  <c r="Q390" i="1" s="1"/>
  <c r="AS388" i="1"/>
  <c r="AL388" i="1"/>
  <c r="AK388" i="1"/>
  <c r="AJ388" i="1"/>
  <c r="AG388" i="1"/>
  <c r="AB388" i="1"/>
  <c r="Z388" i="1"/>
  <c r="X388" i="1"/>
  <c r="AA388" i="1" s="1"/>
  <c r="P388" i="1"/>
  <c r="O388" i="1"/>
  <c r="AL387" i="1"/>
  <c r="AI387" i="1"/>
  <c r="AF387" i="1"/>
  <c r="AR387" i="1" s="1"/>
  <c r="AS387" i="1" s="1"/>
  <c r="Z387" i="1"/>
  <c r="X387" i="1"/>
  <c r="AA387" i="1" s="1"/>
  <c r="W387" i="1"/>
  <c r="AR386" i="1"/>
  <c r="AS386" i="1" s="1"/>
  <c r="AN386" i="1"/>
  <c r="AL386" i="1"/>
  <c r="AJ386" i="1"/>
  <c r="AJ387" i="1" s="1"/>
  <c r="AG386" i="1"/>
  <c r="AA386" i="1"/>
  <c r="Z386" i="1"/>
  <c r="X386" i="1"/>
  <c r="Q386" i="1"/>
  <c r="O386" i="1" s="1"/>
  <c r="AS385" i="1"/>
  <c r="AL385" i="1"/>
  <c r="AK385" i="1"/>
  <c r="AJ385" i="1"/>
  <c r="AG385" i="1"/>
  <c r="AB385" i="1"/>
  <c r="Z385" i="1"/>
  <c r="X385" i="1"/>
  <c r="AA385" i="1" s="1"/>
  <c r="P385" i="1"/>
  <c r="N385" i="1" s="1"/>
  <c r="O385" i="1"/>
  <c r="AL384" i="1"/>
  <c r="AI384" i="1"/>
  <c r="AF384" i="1"/>
  <c r="AG384" i="1" s="1"/>
  <c r="W384" i="1"/>
  <c r="Z384" i="1" s="1"/>
  <c r="AR383" i="1"/>
  <c r="AS383" i="1" s="1"/>
  <c r="AN383" i="1"/>
  <c r="AL383" i="1"/>
  <c r="AJ383" i="1"/>
  <c r="AJ384" i="1" s="1"/>
  <c r="AG383" i="1"/>
  <c r="Z383" i="1"/>
  <c r="X383" i="1"/>
  <c r="AA383" i="1" s="1"/>
  <c r="Q383" i="1"/>
  <c r="P383" i="1" s="1"/>
  <c r="N383" i="1" s="1"/>
  <c r="AS382" i="1"/>
  <c r="AL382" i="1"/>
  <c r="AK382" i="1"/>
  <c r="AJ382" i="1"/>
  <c r="AG382" i="1"/>
  <c r="AB382" i="1"/>
  <c r="Z382" i="1"/>
  <c r="X382" i="1"/>
  <c r="AA382" i="1" s="1"/>
  <c r="P382" i="1"/>
  <c r="O382" i="1"/>
  <c r="N382" i="1"/>
  <c r="AS381" i="1"/>
  <c r="AM381" i="1"/>
  <c r="AL381" i="1"/>
  <c r="Z381" i="1"/>
  <c r="X381" i="1"/>
  <c r="AA381" i="1" s="1"/>
  <c r="W381" i="1"/>
  <c r="I381" i="1"/>
  <c r="AS380" i="1"/>
  <c r="AM380" i="1"/>
  <c r="AM378" i="1" s="1"/>
  <c r="AL380" i="1"/>
  <c r="AI380" i="1"/>
  <c r="AJ380" i="1" s="1"/>
  <c r="AD380" i="1"/>
  <c r="AD381" i="1" s="1"/>
  <c r="Z380" i="1"/>
  <c r="X380" i="1"/>
  <c r="AA380" i="1" s="1"/>
  <c r="J380" i="1"/>
  <c r="J381" i="1" s="1"/>
  <c r="F380" i="1"/>
  <c r="F381" i="1" s="1"/>
  <c r="E380" i="1"/>
  <c r="E381" i="1" s="1"/>
  <c r="AS379" i="1"/>
  <c r="AL379" i="1"/>
  <c r="AK379" i="1"/>
  <c r="AI379" i="1"/>
  <c r="AJ379" i="1" s="1"/>
  <c r="AD379" i="1"/>
  <c r="AB379" i="1"/>
  <c r="Z379" i="1"/>
  <c r="X379" i="1"/>
  <c r="Q379" i="1"/>
  <c r="O379" i="1" s="1"/>
  <c r="N379" i="1"/>
  <c r="J379" i="1"/>
  <c r="F379" i="1"/>
  <c r="F377" i="1" s="1"/>
  <c r="BM378" i="1"/>
  <c r="BL378" i="1"/>
  <c r="BK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O378" i="1"/>
  <c r="AC378" i="1"/>
  <c r="AL378" i="1" s="1"/>
  <c r="W378" i="1"/>
  <c r="U378" i="1"/>
  <c r="T378" i="1"/>
  <c r="J378" i="1"/>
  <c r="I378" i="1"/>
  <c r="E378" i="1"/>
  <c r="BM377" i="1"/>
  <c r="BL377" i="1"/>
  <c r="BK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R377" i="1"/>
  <c r="AO377" i="1"/>
  <c r="AN377" i="1"/>
  <c r="AM377" i="1"/>
  <c r="AI377" i="1"/>
  <c r="AE377" i="1"/>
  <c r="AD377" i="1"/>
  <c r="AC377" i="1"/>
  <c r="AL377" i="1" s="1"/>
  <c r="Y377" i="1"/>
  <c r="W377" i="1"/>
  <c r="V377" i="1"/>
  <c r="U377" i="1"/>
  <c r="T377" i="1"/>
  <c r="S377" i="1"/>
  <c r="Q377" i="1"/>
  <c r="J377" i="1"/>
  <c r="I377" i="1"/>
  <c r="H377" i="1"/>
  <c r="E377" i="1"/>
  <c r="AR376" i="1"/>
  <c r="AS376" i="1" s="1"/>
  <c r="AN376" i="1"/>
  <c r="AL376" i="1"/>
  <c r="AI376" i="1"/>
  <c r="W376" i="1"/>
  <c r="X376" i="1" s="1"/>
  <c r="AA376" i="1" s="1"/>
  <c r="AR375" i="1"/>
  <c r="AS375" i="1" s="1"/>
  <c r="AN375" i="1"/>
  <c r="AL375" i="1"/>
  <c r="AJ375" i="1"/>
  <c r="AJ376" i="1" s="1"/>
  <c r="AA375" i="1"/>
  <c r="Z375" i="1"/>
  <c r="X375" i="1"/>
  <c r="Q375" i="1"/>
  <c r="Q376" i="1" s="1"/>
  <c r="AS374" i="1"/>
  <c r="AL374" i="1"/>
  <c r="AK374" i="1"/>
  <c r="AJ374" i="1"/>
  <c r="AB374" i="1"/>
  <c r="Z374" i="1"/>
  <c r="X374" i="1"/>
  <c r="AA374" i="1" s="1"/>
  <c r="P374" i="1"/>
  <c r="N374" i="1" s="1"/>
  <c r="O374" i="1"/>
  <c r="AR373" i="1"/>
  <c r="AS373" i="1" s="1"/>
  <c r="AN373" i="1"/>
  <c r="AL373" i="1"/>
  <c r="AI373" i="1"/>
  <c r="W373" i="1"/>
  <c r="X373" i="1" s="1"/>
  <c r="AA373" i="1" s="1"/>
  <c r="AR372" i="1"/>
  <c r="AS372" i="1" s="1"/>
  <c r="AN372" i="1"/>
  <c r="AL372" i="1"/>
  <c r="AJ372" i="1"/>
  <c r="AJ373" i="1" s="1"/>
  <c r="Z372" i="1"/>
  <c r="X372" i="1"/>
  <c r="AA372" i="1" s="1"/>
  <c r="Q372" i="1"/>
  <c r="O372" i="1" s="1"/>
  <c r="AS371" i="1"/>
  <c r="AL371" i="1"/>
  <c r="AK371" i="1"/>
  <c r="AJ371" i="1"/>
  <c r="AB371" i="1"/>
  <c r="Z371" i="1"/>
  <c r="X371" i="1"/>
  <c r="AA371" i="1" s="1"/>
  <c r="P371" i="1"/>
  <c r="O371" i="1"/>
  <c r="AR370" i="1"/>
  <c r="AS370" i="1" s="1"/>
  <c r="AN370" i="1"/>
  <c r="AL370" i="1"/>
  <c r="AI370" i="1"/>
  <c r="W370" i="1"/>
  <c r="Z370" i="1" s="1"/>
  <c r="AS369" i="1"/>
  <c r="AR369" i="1"/>
  <c r="AN369" i="1"/>
  <c r="AL369" i="1"/>
  <c r="AJ369" i="1"/>
  <c r="AJ370" i="1" s="1"/>
  <c r="Z369" i="1"/>
  <c r="X369" i="1"/>
  <c r="AA369" i="1" s="1"/>
  <c r="Q369" i="1"/>
  <c r="P369" i="1" s="1"/>
  <c r="N369" i="1" s="1"/>
  <c r="AS368" i="1"/>
  <c r="AL368" i="1"/>
  <c r="AK368" i="1"/>
  <c r="AJ368" i="1"/>
  <c r="AB368" i="1"/>
  <c r="Z368" i="1"/>
  <c r="X368" i="1"/>
  <c r="AA368" i="1" s="1"/>
  <c r="P368" i="1"/>
  <c r="N368" i="1" s="1"/>
  <c r="O368" i="1"/>
  <c r="AR367" i="1"/>
  <c r="AS367" i="1" s="1"/>
  <c r="AN367" i="1"/>
  <c r="AL367" i="1"/>
  <c r="AI367" i="1"/>
  <c r="W367" i="1"/>
  <c r="Z367" i="1" s="1"/>
  <c r="AR366" i="1"/>
  <c r="AS366" i="1" s="1"/>
  <c r="AN366" i="1"/>
  <c r="AL366" i="1"/>
  <c r="AJ366" i="1"/>
  <c r="AJ367" i="1" s="1"/>
  <c r="Z366" i="1"/>
  <c r="X366" i="1"/>
  <c r="AA366" i="1" s="1"/>
  <c r="Q366" i="1"/>
  <c r="Q367" i="1" s="1"/>
  <c r="AS365" i="1"/>
  <c r="AL365" i="1"/>
  <c r="AK365" i="1"/>
  <c r="AJ365" i="1"/>
  <c r="AB365" i="1"/>
  <c r="Z365" i="1"/>
  <c r="X365" i="1"/>
  <c r="P365" i="1"/>
  <c r="N365" i="1" s="1"/>
  <c r="O365" i="1"/>
  <c r="AR364" i="1"/>
  <c r="AS364" i="1" s="1"/>
  <c r="AN364" i="1"/>
  <c r="AL364" i="1"/>
  <c r="AI364" i="1"/>
  <c r="W364" i="1"/>
  <c r="Z364" i="1" s="1"/>
  <c r="AR363" i="1"/>
  <c r="AS363" i="1" s="1"/>
  <c r="AN363" i="1"/>
  <c r="AL363" i="1"/>
  <c r="AJ363" i="1"/>
  <c r="AJ364" i="1" s="1"/>
  <c r="AA363" i="1"/>
  <c r="Z363" i="1"/>
  <c r="X363" i="1"/>
  <c r="Q363" i="1"/>
  <c r="Q364" i="1" s="1"/>
  <c r="O364" i="1" s="1"/>
  <c r="AS362" i="1"/>
  <c r="AL362" i="1"/>
  <c r="AK362" i="1"/>
  <c r="AJ362" i="1"/>
  <c r="AB362" i="1"/>
  <c r="Z362" i="1"/>
  <c r="X362" i="1"/>
  <c r="AA362" i="1" s="1"/>
  <c r="P362" i="1"/>
  <c r="N362" i="1" s="1"/>
  <c r="O362" i="1"/>
  <c r="AR361" i="1"/>
  <c r="AS361" i="1" s="1"/>
  <c r="AN361" i="1"/>
  <c r="AL361" i="1"/>
  <c r="AI361" i="1"/>
  <c r="W361" i="1"/>
  <c r="X361" i="1" s="1"/>
  <c r="AA361" i="1" s="1"/>
  <c r="AR360" i="1"/>
  <c r="AS360" i="1" s="1"/>
  <c r="AN360" i="1"/>
  <c r="AL360" i="1"/>
  <c r="AJ360" i="1"/>
  <c r="AJ361" i="1" s="1"/>
  <c r="Z360" i="1"/>
  <c r="X360" i="1"/>
  <c r="AA360" i="1" s="1"/>
  <c r="Q360" i="1"/>
  <c r="AS359" i="1"/>
  <c r="AL359" i="1"/>
  <c r="AK359" i="1"/>
  <c r="AJ359" i="1"/>
  <c r="AB359" i="1"/>
  <c r="Z359" i="1"/>
  <c r="X359" i="1"/>
  <c r="AA359" i="1" s="1"/>
  <c r="P359" i="1"/>
  <c r="N359" i="1" s="1"/>
  <c r="O359" i="1"/>
  <c r="AS358" i="1"/>
  <c r="W358" i="1"/>
  <c r="I358" i="1"/>
  <c r="AS357" i="1"/>
  <c r="AD357" i="1"/>
  <c r="AD358" i="1" s="1"/>
  <c r="Z357" i="1"/>
  <c r="X357" i="1"/>
  <c r="J357" i="1"/>
  <c r="J355" i="1" s="1"/>
  <c r="E357" i="1"/>
  <c r="E358" i="1" s="1"/>
  <c r="AS356" i="1"/>
  <c r="AL356" i="1"/>
  <c r="AK356" i="1"/>
  <c r="AI356" i="1"/>
  <c r="AJ356" i="1" s="1"/>
  <c r="AD356" i="1"/>
  <c r="AB356" i="1"/>
  <c r="Z356" i="1"/>
  <c r="X356" i="1"/>
  <c r="AA356" i="1" s="1"/>
  <c r="Q356" i="1"/>
  <c r="Q357" i="1" s="1"/>
  <c r="N356" i="1"/>
  <c r="J356" i="1"/>
  <c r="F356" i="1"/>
  <c r="BM355" i="1"/>
  <c r="BL355" i="1"/>
  <c r="BK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O355" i="1"/>
  <c r="AM355" i="1"/>
  <c r="AD355" i="1"/>
  <c r="AC355" i="1"/>
  <c r="AL355" i="1" s="1"/>
  <c r="W355" i="1"/>
  <c r="U355" i="1"/>
  <c r="T355" i="1"/>
  <c r="I355" i="1"/>
  <c r="BM354" i="1"/>
  <c r="BL354" i="1"/>
  <c r="BK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R354" i="1"/>
  <c r="AO354" i="1"/>
  <c r="AN354" i="1"/>
  <c r="AM354" i="1"/>
  <c r="AD354" i="1"/>
  <c r="AC354" i="1"/>
  <c r="AL354" i="1" s="1"/>
  <c r="Y354" i="1"/>
  <c r="W354" i="1"/>
  <c r="V354" i="1"/>
  <c r="U354" i="1"/>
  <c r="T354" i="1"/>
  <c r="S354" i="1"/>
  <c r="Q354" i="1"/>
  <c r="J354" i="1"/>
  <c r="I354" i="1"/>
  <c r="F354" i="1"/>
  <c r="E354" i="1"/>
  <c r="AR353" i="1"/>
  <c r="AS353" i="1" s="1"/>
  <c r="AN353" i="1"/>
  <c r="AL353" i="1"/>
  <c r="AI353" i="1"/>
  <c r="W353" i="1"/>
  <c r="X353" i="1" s="1"/>
  <c r="AA353" i="1" s="1"/>
  <c r="AR352" i="1"/>
  <c r="AS352" i="1" s="1"/>
  <c r="AN352" i="1"/>
  <c r="AL352" i="1"/>
  <c r="AJ352" i="1"/>
  <c r="AJ353" i="1" s="1"/>
  <c r="Z352" i="1"/>
  <c r="X352" i="1"/>
  <c r="AA352" i="1" s="1"/>
  <c r="Q352" i="1"/>
  <c r="Q353" i="1" s="1"/>
  <c r="O352" i="1"/>
  <c r="AS351" i="1"/>
  <c r="AL351" i="1"/>
  <c r="AK351" i="1"/>
  <c r="AJ351" i="1"/>
  <c r="AB351" i="1"/>
  <c r="Z351" i="1"/>
  <c r="X351" i="1"/>
  <c r="AA351" i="1" s="1"/>
  <c r="P351" i="1"/>
  <c r="N351" i="1" s="1"/>
  <c r="O351" i="1"/>
  <c r="AS350" i="1"/>
  <c r="AR350" i="1"/>
  <c r="AN350" i="1"/>
  <c r="AL350" i="1"/>
  <c r="AI350" i="1"/>
  <c r="Z350" i="1"/>
  <c r="X350" i="1"/>
  <c r="AA350" i="1" s="1"/>
  <c r="W350" i="1"/>
  <c r="Q350" i="1"/>
  <c r="P350" i="1" s="1"/>
  <c r="N350" i="1" s="1"/>
  <c r="AR349" i="1"/>
  <c r="AS349" i="1" s="1"/>
  <c r="AN349" i="1"/>
  <c r="AL349" i="1"/>
  <c r="AJ349" i="1"/>
  <c r="AJ350" i="1" s="1"/>
  <c r="Z349" i="1"/>
  <c r="X349" i="1"/>
  <c r="AA349" i="1" s="1"/>
  <c r="Q349" i="1"/>
  <c r="P349" i="1" s="1"/>
  <c r="N349" i="1" s="1"/>
  <c r="AS348" i="1"/>
  <c r="AL348" i="1"/>
  <c r="AK348" i="1"/>
  <c r="AJ348" i="1"/>
  <c r="AB348" i="1"/>
  <c r="AA348" i="1"/>
  <c r="Z348" i="1"/>
  <c r="X348" i="1"/>
  <c r="P348" i="1"/>
  <c r="N348" i="1" s="1"/>
  <c r="O348" i="1"/>
  <c r="AS347" i="1"/>
  <c r="AR347" i="1"/>
  <c r="AN347" i="1"/>
  <c r="AL347" i="1"/>
  <c r="AI347" i="1"/>
  <c r="Z347" i="1"/>
  <c r="X347" i="1"/>
  <c r="AA347" i="1" s="1"/>
  <c r="W347" i="1"/>
  <c r="AR346" i="1"/>
  <c r="AS346" i="1" s="1"/>
  <c r="AN346" i="1"/>
  <c r="AL346" i="1"/>
  <c r="AJ346" i="1"/>
  <c r="AJ347" i="1" s="1"/>
  <c r="Z346" i="1"/>
  <c r="X346" i="1"/>
  <c r="AA346" i="1" s="1"/>
  <c r="Q346" i="1"/>
  <c r="O346" i="1" s="1"/>
  <c r="P346" i="1"/>
  <c r="N346" i="1" s="1"/>
  <c r="AS345" i="1"/>
  <c r="AL345" i="1"/>
  <c r="AK345" i="1"/>
  <c r="AJ345" i="1"/>
  <c r="AB345" i="1"/>
  <c r="Z345" i="1"/>
  <c r="X345" i="1"/>
  <c r="AA345" i="1" s="1"/>
  <c r="P345" i="1"/>
  <c r="N345" i="1" s="1"/>
  <c r="O345" i="1"/>
  <c r="AR344" i="1"/>
  <c r="AS344" i="1" s="1"/>
  <c r="AN344" i="1"/>
  <c r="AL344" i="1"/>
  <c r="AI344" i="1"/>
  <c r="X344" i="1"/>
  <c r="AA344" i="1" s="1"/>
  <c r="W344" i="1"/>
  <c r="Z344" i="1" s="1"/>
  <c r="AR343" i="1"/>
  <c r="AS343" i="1" s="1"/>
  <c r="AN343" i="1"/>
  <c r="AL343" i="1"/>
  <c r="AJ343" i="1"/>
  <c r="AJ344" i="1" s="1"/>
  <c r="Z343" i="1"/>
  <c r="X343" i="1"/>
  <c r="AA343" i="1" s="1"/>
  <c r="Q343" i="1"/>
  <c r="P343" i="1" s="1"/>
  <c r="N343" i="1" s="1"/>
  <c r="AS342" i="1"/>
  <c r="AL342" i="1"/>
  <c r="AK342" i="1"/>
  <c r="AJ342" i="1"/>
  <c r="AB342" i="1"/>
  <c r="Z342" i="1"/>
  <c r="X342" i="1"/>
  <c r="AA342" i="1" s="1"/>
  <c r="P342" i="1"/>
  <c r="O342" i="1"/>
  <c r="AS341" i="1"/>
  <c r="AR341" i="1"/>
  <c r="AN341" i="1"/>
  <c r="AL341" i="1"/>
  <c r="AI341" i="1"/>
  <c r="W341" i="1"/>
  <c r="Z341" i="1" s="1"/>
  <c r="AS340" i="1"/>
  <c r="AR340" i="1"/>
  <c r="AN340" i="1"/>
  <c r="AL340" i="1"/>
  <c r="AJ340" i="1"/>
  <c r="AJ341" i="1" s="1"/>
  <c r="Z340" i="1"/>
  <c r="X340" i="1"/>
  <c r="AA340" i="1" s="1"/>
  <c r="Q340" i="1"/>
  <c r="P340" i="1" s="1"/>
  <c r="N340" i="1" s="1"/>
  <c r="AS339" i="1"/>
  <c r="AL339" i="1"/>
  <c r="AK339" i="1"/>
  <c r="AJ339" i="1"/>
  <c r="AB339" i="1"/>
  <c r="Z339" i="1"/>
  <c r="X339" i="1"/>
  <c r="AA339" i="1" s="1"/>
  <c r="P339" i="1"/>
  <c r="O339" i="1"/>
  <c r="N339" i="1"/>
  <c r="AS338" i="1"/>
  <c r="AR338" i="1"/>
  <c r="AN338" i="1"/>
  <c r="AL338" i="1"/>
  <c r="AJ338" i="1"/>
  <c r="AI338" i="1"/>
  <c r="X338" i="1"/>
  <c r="AA338" i="1" s="1"/>
  <c r="W338" i="1"/>
  <c r="Z338" i="1" s="1"/>
  <c r="AR337" i="1"/>
  <c r="AN337" i="1"/>
  <c r="AL337" i="1"/>
  <c r="AJ337" i="1"/>
  <c r="Z337" i="1"/>
  <c r="Z332" i="1" s="1"/>
  <c r="X337" i="1"/>
  <c r="AA337" i="1" s="1"/>
  <c r="Q337" i="1"/>
  <c r="Q338" i="1" s="1"/>
  <c r="O338" i="1" s="1"/>
  <c r="O337" i="1"/>
  <c r="AS336" i="1"/>
  <c r="AL336" i="1"/>
  <c r="AK336" i="1"/>
  <c r="AJ336" i="1"/>
  <c r="AB336" i="1"/>
  <c r="AB331" i="1" s="1"/>
  <c r="Z336" i="1"/>
  <c r="X336" i="1"/>
  <c r="AA336" i="1" s="1"/>
  <c r="P336" i="1"/>
  <c r="N336" i="1" s="1"/>
  <c r="O336" i="1"/>
  <c r="AS335" i="1"/>
  <c r="AN335" i="1"/>
  <c r="AL335" i="1"/>
  <c r="W335" i="1"/>
  <c r="J335" i="1"/>
  <c r="I335" i="1"/>
  <c r="AS334" i="1"/>
  <c r="AN334" i="1"/>
  <c r="AL334" i="1"/>
  <c r="AI334" i="1"/>
  <c r="AD334" i="1"/>
  <c r="AD335" i="1" s="1"/>
  <c r="Z334" i="1"/>
  <c r="X334" i="1"/>
  <c r="J334" i="1"/>
  <c r="E334" i="1"/>
  <c r="F334" i="1" s="1"/>
  <c r="F335" i="1" s="1"/>
  <c r="AS333" i="1"/>
  <c r="AS331" i="1" s="1"/>
  <c r="AL333" i="1"/>
  <c r="AK333" i="1"/>
  <c r="AI333" i="1"/>
  <c r="AD333" i="1"/>
  <c r="AD331" i="1" s="1"/>
  <c r="AB333" i="1"/>
  <c r="Z333" i="1"/>
  <c r="X333" i="1"/>
  <c r="X331" i="1" s="1"/>
  <c r="Q333" i="1"/>
  <c r="O333" i="1" s="1"/>
  <c r="N333" i="1"/>
  <c r="J333" i="1"/>
  <c r="F333" i="1"/>
  <c r="BM332" i="1"/>
  <c r="BL332" i="1"/>
  <c r="BK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O332" i="1"/>
  <c r="AN332" i="1"/>
  <c r="AM332" i="1"/>
  <c r="AD332" i="1"/>
  <c r="AC332" i="1"/>
  <c r="AL332" i="1" s="1"/>
  <c r="W332" i="1"/>
  <c r="U332" i="1"/>
  <c r="T332" i="1"/>
  <c r="J332" i="1"/>
  <c r="I332" i="1"/>
  <c r="BM331" i="1"/>
  <c r="BL331" i="1"/>
  <c r="BK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R331" i="1"/>
  <c r="AO331" i="1"/>
  <c r="AN331" i="1"/>
  <c r="AM331" i="1"/>
  <c r="AK331" i="1"/>
  <c r="AE331" i="1"/>
  <c r="AL331" i="1"/>
  <c r="Z331" i="1"/>
  <c r="Y331" i="1"/>
  <c r="W331" i="1"/>
  <c r="V331" i="1"/>
  <c r="U331" i="1"/>
  <c r="T331" i="1"/>
  <c r="S331" i="1"/>
  <c r="J331" i="1"/>
  <c r="I331" i="1"/>
  <c r="F331" i="1"/>
  <c r="E331" i="1"/>
  <c r="AR330" i="1"/>
  <c r="AS330" i="1" s="1"/>
  <c r="AN330" i="1"/>
  <c r="AL330" i="1"/>
  <c r="AI330" i="1"/>
  <c r="W330" i="1"/>
  <c r="X330" i="1" s="1"/>
  <c r="AA330" i="1" s="1"/>
  <c r="AR329" i="1"/>
  <c r="AS329" i="1" s="1"/>
  <c r="AN329" i="1"/>
  <c r="AL329" i="1"/>
  <c r="AJ329" i="1"/>
  <c r="AJ330" i="1" s="1"/>
  <c r="AA329" i="1"/>
  <c r="Z329" i="1"/>
  <c r="X329" i="1"/>
  <c r="Q329" i="1"/>
  <c r="Q330" i="1" s="1"/>
  <c r="O330" i="1" s="1"/>
  <c r="AS328" i="1"/>
  <c r="AL328" i="1"/>
  <c r="AK328" i="1"/>
  <c r="AJ328" i="1"/>
  <c r="AB328" i="1"/>
  <c r="Z328" i="1"/>
  <c r="X328" i="1"/>
  <c r="AA328" i="1" s="1"/>
  <c r="P328" i="1"/>
  <c r="N328" i="1" s="1"/>
  <c r="O328" i="1"/>
  <c r="AR327" i="1"/>
  <c r="AS327" i="1" s="1"/>
  <c r="AN327" i="1"/>
  <c r="AL327" i="1"/>
  <c r="AI327" i="1"/>
  <c r="W327" i="1"/>
  <c r="AR326" i="1"/>
  <c r="AS326" i="1" s="1"/>
  <c r="AN326" i="1"/>
  <c r="AL326" i="1"/>
  <c r="AJ326" i="1"/>
  <c r="AJ327" i="1" s="1"/>
  <c r="Z326" i="1"/>
  <c r="X326" i="1"/>
  <c r="AA326" i="1" s="1"/>
  <c r="Q326" i="1"/>
  <c r="Q327" i="1" s="1"/>
  <c r="AS325" i="1"/>
  <c r="AL325" i="1"/>
  <c r="AK325" i="1"/>
  <c r="AJ325" i="1"/>
  <c r="AB325" i="1"/>
  <c r="Z325" i="1"/>
  <c r="X325" i="1"/>
  <c r="AA325" i="1" s="1"/>
  <c r="P325" i="1"/>
  <c r="N325" i="1" s="1"/>
  <c r="O325" i="1"/>
  <c r="AR324" i="1"/>
  <c r="AS324" i="1" s="1"/>
  <c r="AN324" i="1"/>
  <c r="AL324" i="1"/>
  <c r="AI324" i="1"/>
  <c r="W324" i="1"/>
  <c r="AR323" i="1"/>
  <c r="AS323" i="1" s="1"/>
  <c r="AN323" i="1"/>
  <c r="AL323" i="1"/>
  <c r="AJ323" i="1"/>
  <c r="AJ324" i="1" s="1"/>
  <c r="Z323" i="1"/>
  <c r="X323" i="1"/>
  <c r="AA323" i="1" s="1"/>
  <c r="Q323" i="1"/>
  <c r="AS322" i="1"/>
  <c r="AL322" i="1"/>
  <c r="AK322" i="1"/>
  <c r="AJ322" i="1"/>
  <c r="AB322" i="1"/>
  <c r="Z322" i="1"/>
  <c r="X322" i="1"/>
  <c r="AA322" i="1" s="1"/>
  <c r="P322" i="1"/>
  <c r="N322" i="1" s="1"/>
  <c r="O322" i="1"/>
  <c r="AR321" i="1"/>
  <c r="AS321" i="1" s="1"/>
  <c r="AN321" i="1"/>
  <c r="AL321" i="1"/>
  <c r="AJ321" i="1"/>
  <c r="AI321" i="1"/>
  <c r="W321" i="1"/>
  <c r="Z321" i="1" s="1"/>
  <c r="AR320" i="1"/>
  <c r="AS320" i="1" s="1"/>
  <c r="AN320" i="1"/>
  <c r="AL320" i="1"/>
  <c r="AJ320" i="1"/>
  <c r="Z320" i="1"/>
  <c r="X320" i="1"/>
  <c r="AA320" i="1" s="1"/>
  <c r="Q320" i="1"/>
  <c r="Q321" i="1" s="1"/>
  <c r="AS319" i="1"/>
  <c r="AL319" i="1"/>
  <c r="AK319" i="1"/>
  <c r="AJ319" i="1"/>
  <c r="AB319" i="1"/>
  <c r="Z319" i="1"/>
  <c r="X319" i="1"/>
  <c r="AA319" i="1" s="1"/>
  <c r="P319" i="1"/>
  <c r="N319" i="1" s="1"/>
  <c r="O319" i="1"/>
  <c r="AR318" i="1"/>
  <c r="AS318" i="1" s="1"/>
  <c r="AN318" i="1"/>
  <c r="AL318" i="1"/>
  <c r="AI318" i="1"/>
  <c r="W318" i="1"/>
  <c r="Z318" i="1" s="1"/>
  <c r="AR317" i="1"/>
  <c r="AS317" i="1" s="1"/>
  <c r="AN317" i="1"/>
  <c r="AL317" i="1"/>
  <c r="AJ317" i="1"/>
  <c r="AJ318" i="1" s="1"/>
  <c r="Z317" i="1"/>
  <c r="X317" i="1"/>
  <c r="AA317" i="1" s="1"/>
  <c r="Q317" i="1"/>
  <c r="P317" i="1" s="1"/>
  <c r="N317" i="1" s="1"/>
  <c r="AS316" i="1"/>
  <c r="AL316" i="1"/>
  <c r="AK316" i="1"/>
  <c r="AJ316" i="1"/>
  <c r="AB316" i="1"/>
  <c r="Z316" i="1"/>
  <c r="X316" i="1"/>
  <c r="AA316" i="1" s="1"/>
  <c r="P316" i="1"/>
  <c r="N316" i="1" s="1"/>
  <c r="O316" i="1"/>
  <c r="AR315" i="1"/>
  <c r="AS315" i="1" s="1"/>
  <c r="AN315" i="1"/>
  <c r="AL315" i="1"/>
  <c r="AI315" i="1"/>
  <c r="W315" i="1"/>
  <c r="Z315" i="1" s="1"/>
  <c r="AR314" i="1"/>
  <c r="AS314" i="1" s="1"/>
  <c r="AN314" i="1"/>
  <c r="AL314" i="1"/>
  <c r="AJ314" i="1"/>
  <c r="AJ315" i="1" s="1"/>
  <c r="Z314" i="1"/>
  <c r="X314" i="1"/>
  <c r="Q314" i="1"/>
  <c r="P314" i="1" s="1"/>
  <c r="N314" i="1" s="1"/>
  <c r="AS313" i="1"/>
  <c r="AL313" i="1"/>
  <c r="AK313" i="1"/>
  <c r="AJ313" i="1"/>
  <c r="AB313" i="1"/>
  <c r="Z313" i="1"/>
  <c r="X313" i="1"/>
  <c r="AA313" i="1" s="1"/>
  <c r="P313" i="1"/>
  <c r="O313" i="1"/>
  <c r="N313" i="1"/>
  <c r="AS312" i="1"/>
  <c r="AR312" i="1"/>
  <c r="AN312" i="1"/>
  <c r="AL312" i="1"/>
  <c r="AI312" i="1"/>
  <c r="AC312" i="1"/>
  <c r="Z312" i="1"/>
  <c r="W312" i="1"/>
  <c r="X312" i="1" s="1"/>
  <c r="AA312" i="1" s="1"/>
  <c r="AR311" i="1"/>
  <c r="AS311" i="1" s="1"/>
  <c r="AN311" i="1"/>
  <c r="AL311" i="1"/>
  <c r="AJ311" i="1"/>
  <c r="AJ312" i="1" s="1"/>
  <c r="AD311" i="1"/>
  <c r="AD312" i="1" s="1"/>
  <c r="Z311" i="1"/>
  <c r="X311" i="1"/>
  <c r="AA311" i="1" s="1"/>
  <c r="I311" i="1"/>
  <c r="I309" i="1" s="1"/>
  <c r="AS310" i="1"/>
  <c r="AL310" i="1"/>
  <c r="AK310" i="1"/>
  <c r="AJ310" i="1"/>
  <c r="AD310" i="1"/>
  <c r="AD308" i="1" s="1"/>
  <c r="AB310" i="1"/>
  <c r="Z310" i="1"/>
  <c r="X310" i="1"/>
  <c r="AA310" i="1" s="1"/>
  <c r="Q310" i="1"/>
  <c r="Q311" i="1" s="1"/>
  <c r="N310" i="1"/>
  <c r="J310" i="1"/>
  <c r="J308" i="1" s="1"/>
  <c r="E310" i="1"/>
  <c r="F310" i="1" s="1"/>
  <c r="F308" i="1" s="1"/>
  <c r="BM309" i="1"/>
  <c r="BL309" i="1"/>
  <c r="BK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O309" i="1"/>
  <c r="AM309" i="1"/>
  <c r="AI309" i="1"/>
  <c r="AC309" i="1"/>
  <c r="AL309" i="1" s="1"/>
  <c r="W309" i="1"/>
  <c r="U309" i="1"/>
  <c r="T309" i="1"/>
  <c r="BM308" i="1"/>
  <c r="BL308" i="1"/>
  <c r="BK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R308" i="1"/>
  <c r="AO308" i="1"/>
  <c r="AN308" i="1"/>
  <c r="AM308" i="1"/>
  <c r="AI308" i="1"/>
  <c r="AE308" i="1"/>
  <c r="AC308" i="1"/>
  <c r="AL308" i="1" s="1"/>
  <c r="Y308" i="1"/>
  <c r="W308" i="1"/>
  <c r="V308" i="1"/>
  <c r="U308" i="1"/>
  <c r="T308" i="1"/>
  <c r="S308" i="1"/>
  <c r="Q308" i="1"/>
  <c r="I308" i="1"/>
  <c r="H308" i="1"/>
  <c r="AR307" i="1"/>
  <c r="AS307" i="1" s="1"/>
  <c r="AN307" i="1"/>
  <c r="AL307" i="1"/>
  <c r="AI307" i="1"/>
  <c r="W307" i="1"/>
  <c r="Z307" i="1" s="1"/>
  <c r="AR306" i="1"/>
  <c r="AS306" i="1" s="1"/>
  <c r="AN306" i="1"/>
  <c r="AL306" i="1"/>
  <c r="AJ306" i="1"/>
  <c r="AJ307" i="1" s="1"/>
  <c r="Z306" i="1"/>
  <c r="X306" i="1"/>
  <c r="AA306" i="1" s="1"/>
  <c r="Q306" i="1"/>
  <c r="Q307" i="1" s="1"/>
  <c r="P307" i="1" s="1"/>
  <c r="N307" i="1" s="1"/>
  <c r="O306" i="1"/>
  <c r="BV305" i="1"/>
  <c r="BU305" i="1"/>
  <c r="AS305" i="1"/>
  <c r="AL305" i="1"/>
  <c r="AK305" i="1"/>
  <c r="AJ305" i="1"/>
  <c r="AB305" i="1"/>
  <c r="Z305" i="1"/>
  <c r="X305" i="1"/>
  <c r="AA305" i="1" s="1"/>
  <c r="P305" i="1"/>
  <c r="N305" i="1" s="1"/>
  <c r="O305" i="1"/>
  <c r="AS304" i="1"/>
  <c r="AR304" i="1"/>
  <c r="AN304" i="1"/>
  <c r="AL304" i="1"/>
  <c r="AJ304" i="1"/>
  <c r="AI304" i="1"/>
  <c r="W304" i="1"/>
  <c r="Z304" i="1" s="1"/>
  <c r="Q304" i="1"/>
  <c r="P304" i="1" s="1"/>
  <c r="N304" i="1" s="1"/>
  <c r="AR303" i="1"/>
  <c r="AS303" i="1" s="1"/>
  <c r="AN303" i="1"/>
  <c r="AL303" i="1"/>
  <c r="AJ303" i="1"/>
  <c r="AA303" i="1"/>
  <c r="Z303" i="1"/>
  <c r="X303" i="1"/>
  <c r="Q303" i="1"/>
  <c r="P303" i="1" s="1"/>
  <c r="N303" i="1" s="1"/>
  <c r="O303" i="1"/>
  <c r="BU302" i="1"/>
  <c r="AS302" i="1"/>
  <c r="AL302" i="1"/>
  <c r="AK302" i="1"/>
  <c r="BV302" i="1" s="1"/>
  <c r="AJ302" i="1"/>
  <c r="AB302" i="1"/>
  <c r="Z302" i="1"/>
  <c r="X302" i="1"/>
  <c r="AA302" i="1" s="1"/>
  <c r="P302" i="1"/>
  <c r="N302" i="1" s="1"/>
  <c r="O302" i="1"/>
  <c r="AR301" i="1"/>
  <c r="AS301" i="1" s="1"/>
  <c r="AN301" i="1"/>
  <c r="AL301" i="1"/>
  <c r="AI301" i="1"/>
  <c r="W301" i="1"/>
  <c r="Z301" i="1" s="1"/>
  <c r="AS300" i="1"/>
  <c r="AR300" i="1"/>
  <c r="AN300" i="1"/>
  <c r="AL300" i="1"/>
  <c r="AJ300" i="1"/>
  <c r="AJ301" i="1" s="1"/>
  <c r="Z300" i="1"/>
  <c r="X300" i="1"/>
  <c r="AA300" i="1" s="1"/>
  <c r="Q300" i="1"/>
  <c r="P300" i="1" s="1"/>
  <c r="N300" i="1" s="1"/>
  <c r="BU299" i="1"/>
  <c r="AS299" i="1"/>
  <c r="AL299" i="1"/>
  <c r="AK299" i="1"/>
  <c r="AJ299" i="1"/>
  <c r="AB299" i="1"/>
  <c r="Z299" i="1"/>
  <c r="X299" i="1"/>
  <c r="AA299" i="1" s="1"/>
  <c r="P299" i="1"/>
  <c r="O299" i="1"/>
  <c r="N299" i="1"/>
  <c r="AS298" i="1"/>
  <c r="AR298" i="1"/>
  <c r="AN298" i="1"/>
  <c r="AL298" i="1"/>
  <c r="AJ298" i="1"/>
  <c r="AI298" i="1"/>
  <c r="Z298" i="1"/>
  <c r="X298" i="1"/>
  <c r="AA298" i="1" s="1"/>
  <c r="W298" i="1"/>
  <c r="AR297" i="1"/>
  <c r="AS297" i="1" s="1"/>
  <c r="AN297" i="1"/>
  <c r="AL297" i="1"/>
  <c r="AJ297" i="1"/>
  <c r="Z297" i="1"/>
  <c r="X297" i="1"/>
  <c r="AA297" i="1" s="1"/>
  <c r="Q297" i="1"/>
  <c r="BU296" i="1"/>
  <c r="AS296" i="1"/>
  <c r="AL296" i="1"/>
  <c r="AK296" i="1"/>
  <c r="BV296" i="1" s="1"/>
  <c r="AJ296" i="1"/>
  <c r="AB296" i="1"/>
  <c r="Z296" i="1"/>
  <c r="X296" i="1"/>
  <c r="AA296" i="1" s="1"/>
  <c r="P296" i="1"/>
  <c r="N296" i="1" s="1"/>
  <c r="O296" i="1"/>
  <c r="AS295" i="1"/>
  <c r="AR295" i="1"/>
  <c r="AN295" i="1"/>
  <c r="AL295" i="1"/>
  <c r="AJ295" i="1"/>
  <c r="AI295" i="1"/>
  <c r="W295" i="1"/>
  <c r="Z295" i="1" s="1"/>
  <c r="AR294" i="1"/>
  <c r="AS294" i="1" s="1"/>
  <c r="AN294" i="1"/>
  <c r="AL294" i="1"/>
  <c r="AJ294" i="1"/>
  <c r="Z294" i="1"/>
  <c r="X294" i="1"/>
  <c r="AA294" i="1" s="1"/>
  <c r="Q294" i="1"/>
  <c r="Q295" i="1" s="1"/>
  <c r="P295" i="1" s="1"/>
  <c r="N295" i="1" s="1"/>
  <c r="BU293" i="1"/>
  <c r="AS293" i="1"/>
  <c r="AL293" i="1"/>
  <c r="AK293" i="1"/>
  <c r="AJ293" i="1"/>
  <c r="AB293" i="1"/>
  <c r="AA293" i="1"/>
  <c r="Z293" i="1"/>
  <c r="X293" i="1"/>
  <c r="P293" i="1"/>
  <c r="N293" i="1" s="1"/>
  <c r="O293" i="1"/>
  <c r="AR292" i="1"/>
  <c r="AS292" i="1" s="1"/>
  <c r="AN292" i="1"/>
  <c r="AL292" i="1"/>
  <c r="AI292" i="1"/>
  <c r="W292" i="1"/>
  <c r="X292" i="1" s="1"/>
  <c r="AA292" i="1" s="1"/>
  <c r="AR291" i="1"/>
  <c r="AN291" i="1"/>
  <c r="AL291" i="1"/>
  <c r="AJ291" i="1"/>
  <c r="AJ292" i="1" s="1"/>
  <c r="Z291" i="1"/>
  <c r="X291" i="1"/>
  <c r="AA291" i="1" s="1"/>
  <c r="Q291" i="1"/>
  <c r="P291" i="1" s="1"/>
  <c r="N291" i="1" s="1"/>
  <c r="BU290" i="1"/>
  <c r="AS290" i="1"/>
  <c r="AL290" i="1"/>
  <c r="AK290" i="1"/>
  <c r="BV290" i="1" s="1"/>
  <c r="AJ290" i="1"/>
  <c r="AB290" i="1"/>
  <c r="Z290" i="1"/>
  <c r="X290" i="1"/>
  <c r="AA290" i="1" s="1"/>
  <c r="P290" i="1"/>
  <c r="O290" i="1"/>
  <c r="N290" i="1"/>
  <c r="AS289" i="1"/>
  <c r="AR289" i="1"/>
  <c r="AN289" i="1"/>
  <c r="AC289" i="1"/>
  <c r="AL289" i="1" s="1"/>
  <c r="X289" i="1"/>
  <c r="AA289" i="1" s="1"/>
  <c r="W289" i="1"/>
  <c r="Z289" i="1" s="1"/>
  <c r="I289" i="1"/>
  <c r="AS288" i="1"/>
  <c r="AN288" i="1"/>
  <c r="AD288" i="1"/>
  <c r="AD289" i="1" s="1"/>
  <c r="AJ289" i="1" s="1"/>
  <c r="AC288" i="1"/>
  <c r="AL288" i="1" s="1"/>
  <c r="Z288" i="1"/>
  <c r="X288" i="1"/>
  <c r="Q288" i="1"/>
  <c r="O288" i="1"/>
  <c r="J288" i="1"/>
  <c r="J289" i="1" s="1"/>
  <c r="E288" i="1"/>
  <c r="E286" i="1" s="1"/>
  <c r="BU287" i="1"/>
  <c r="AS287" i="1"/>
  <c r="AS285" i="1" s="1"/>
  <c r="AL287" i="1"/>
  <c r="AK287" i="1"/>
  <c r="AJ287" i="1"/>
  <c r="AD287" i="1"/>
  <c r="AD285" i="1" s="1"/>
  <c r="AB287" i="1"/>
  <c r="Z287" i="1"/>
  <c r="Z285" i="1" s="1"/>
  <c r="X287" i="1"/>
  <c r="P287" i="1"/>
  <c r="N287" i="1"/>
  <c r="N288" i="1" s="1"/>
  <c r="N289" i="1" s="1"/>
  <c r="J287" i="1"/>
  <c r="J285" i="1" s="1"/>
  <c r="E287" i="1"/>
  <c r="BM286" i="1"/>
  <c r="BL286" i="1"/>
  <c r="BK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O286" i="1"/>
  <c r="AN286" i="1"/>
  <c r="AM286" i="1"/>
  <c r="AG286" i="1"/>
  <c r="AF286" i="1"/>
  <c r="AC286" i="1"/>
  <c r="W286" i="1"/>
  <c r="U286" i="1"/>
  <c r="T286" i="1"/>
  <c r="J286" i="1"/>
  <c r="I286" i="1"/>
  <c r="BM285" i="1"/>
  <c r="BL285" i="1"/>
  <c r="BK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R285" i="1"/>
  <c r="AO285" i="1"/>
  <c r="AN285" i="1"/>
  <c r="AM285" i="1"/>
  <c r="AK285" i="1"/>
  <c r="AI285" i="1"/>
  <c r="AH285" i="1"/>
  <c r="AG285" i="1"/>
  <c r="AF285" i="1"/>
  <c r="AE285" i="1"/>
  <c r="AC285" i="1"/>
  <c r="AL285" i="1" s="1"/>
  <c r="AB285" i="1"/>
  <c r="Y285" i="1"/>
  <c r="W285" i="1"/>
  <c r="V285" i="1"/>
  <c r="U285" i="1"/>
  <c r="T285" i="1"/>
  <c r="S285" i="1"/>
  <c r="Q285" i="1"/>
  <c r="P285" i="1"/>
  <c r="O285" i="1"/>
  <c r="I285" i="1"/>
  <c r="AL284" i="1"/>
  <c r="AI284" i="1"/>
  <c r="AG284" i="1"/>
  <c r="AF284" i="1"/>
  <c r="AR284" i="1" s="1"/>
  <c r="AS284" i="1" s="1"/>
  <c r="AA284" i="1"/>
  <c r="X284" i="1"/>
  <c r="W284" i="1"/>
  <c r="Z284" i="1" s="1"/>
  <c r="AR283" i="1"/>
  <c r="AS283" i="1" s="1"/>
  <c r="AM283" i="1"/>
  <c r="AL283" i="1"/>
  <c r="AJ283" i="1"/>
  <c r="AJ284" i="1" s="1"/>
  <c r="AG283" i="1"/>
  <c r="Z283" i="1"/>
  <c r="X283" i="1"/>
  <c r="AA283" i="1" s="1"/>
  <c r="Q283" i="1"/>
  <c r="P283" i="1" s="1"/>
  <c r="N283" i="1" s="1"/>
  <c r="AS282" i="1"/>
  <c r="AL282" i="1"/>
  <c r="AK282" i="1"/>
  <c r="AJ282" i="1"/>
  <c r="AG282" i="1"/>
  <c r="AB282" i="1"/>
  <c r="Y282" i="1"/>
  <c r="W282" i="1"/>
  <c r="Z282" i="1" s="1"/>
  <c r="P282" i="1"/>
  <c r="N282" i="1" s="1"/>
  <c r="O282" i="1"/>
  <c r="AM281" i="1"/>
  <c r="AL281" i="1"/>
  <c r="AI281" i="1"/>
  <c r="AF281" i="1"/>
  <c r="AR281" i="1" s="1"/>
  <c r="AS281" i="1" s="1"/>
  <c r="W281" i="1"/>
  <c r="Q281" i="1"/>
  <c r="O281" i="1" s="1"/>
  <c r="P281" i="1"/>
  <c r="N281" i="1" s="1"/>
  <c r="AS280" i="1"/>
  <c r="AR280" i="1"/>
  <c r="AM280" i="1"/>
  <c r="AL280" i="1"/>
  <c r="AJ280" i="1"/>
  <c r="AJ281" i="1" s="1"/>
  <c r="AG280" i="1"/>
  <c r="Z280" i="1"/>
  <c r="X280" i="1"/>
  <c r="AA280" i="1" s="1"/>
  <c r="Q280" i="1"/>
  <c r="P280" i="1" s="1"/>
  <c r="N280" i="1" s="1"/>
  <c r="AS279" i="1"/>
  <c r="AL279" i="1"/>
  <c r="AK279" i="1"/>
  <c r="AJ279" i="1"/>
  <c r="AG279" i="1"/>
  <c r="AA279" i="1"/>
  <c r="Z279" i="1"/>
  <c r="Y279" i="1"/>
  <c r="AB279" i="1" s="1"/>
  <c r="X279" i="1"/>
  <c r="P279" i="1"/>
  <c r="N279" i="1" s="1"/>
  <c r="O279" i="1"/>
  <c r="AL278" i="1"/>
  <c r="AI278" i="1"/>
  <c r="AF278" i="1"/>
  <c r="AG278" i="1" s="1"/>
  <c r="AA278" i="1"/>
  <c r="Z278" i="1"/>
  <c r="W278" i="1"/>
  <c r="X278" i="1" s="1"/>
  <c r="Q278" i="1"/>
  <c r="O278" i="1" s="1"/>
  <c r="AR277" i="1"/>
  <c r="AS277" i="1" s="1"/>
  <c r="AM277" i="1"/>
  <c r="AL277" i="1"/>
  <c r="AJ277" i="1"/>
  <c r="AJ278" i="1" s="1"/>
  <c r="AG277" i="1"/>
  <c r="AA277" i="1"/>
  <c r="Z277" i="1"/>
  <c r="X277" i="1"/>
  <c r="Q277" i="1"/>
  <c r="P277" i="1" s="1"/>
  <c r="O277" i="1"/>
  <c r="N277" i="1"/>
  <c r="AS276" i="1"/>
  <c r="AL276" i="1"/>
  <c r="AK276" i="1"/>
  <c r="AJ276" i="1"/>
  <c r="AG276" i="1"/>
  <c r="Z276" i="1"/>
  <c r="Y276" i="1"/>
  <c r="AB276" i="1" s="1"/>
  <c r="X276" i="1"/>
  <c r="AA276" i="1" s="1"/>
  <c r="P276" i="1"/>
  <c r="N276" i="1" s="1"/>
  <c r="O276" i="1"/>
  <c r="AL275" i="1"/>
  <c r="AI275" i="1"/>
  <c r="AF275" i="1"/>
  <c r="Z275" i="1"/>
  <c r="X275" i="1"/>
  <c r="AA275" i="1" s="1"/>
  <c r="W275" i="1"/>
  <c r="AR274" i="1"/>
  <c r="AS274" i="1" s="1"/>
  <c r="AM274" i="1"/>
  <c r="AL274" i="1"/>
  <c r="AJ274" i="1"/>
  <c r="AJ275" i="1" s="1"/>
  <c r="AG274" i="1"/>
  <c r="AA274" i="1"/>
  <c r="Z274" i="1"/>
  <c r="X274" i="1"/>
  <c r="Q274" i="1"/>
  <c r="P274" i="1" s="1"/>
  <c r="N274" i="1" s="1"/>
  <c r="AS273" i="1"/>
  <c r="AL273" i="1"/>
  <c r="AK273" i="1"/>
  <c r="AJ273" i="1"/>
  <c r="AG273" i="1"/>
  <c r="AB273" i="1"/>
  <c r="Z273" i="1"/>
  <c r="Y273" i="1"/>
  <c r="X273" i="1"/>
  <c r="AA273" i="1" s="1"/>
  <c r="P273" i="1"/>
  <c r="O273" i="1"/>
  <c r="N273" i="1"/>
  <c r="AL272" i="1"/>
  <c r="AJ272" i="1"/>
  <c r="AI272" i="1"/>
  <c r="AF272" i="1"/>
  <c r="AG272" i="1" s="1"/>
  <c r="W272" i="1"/>
  <c r="X272" i="1" s="1"/>
  <c r="AA272" i="1" s="1"/>
  <c r="AR271" i="1"/>
  <c r="AS271" i="1" s="1"/>
  <c r="AM271" i="1"/>
  <c r="AL271" i="1"/>
  <c r="AJ271" i="1"/>
  <c r="AG271" i="1"/>
  <c r="Z271" i="1"/>
  <c r="X271" i="1"/>
  <c r="AA271" i="1" s="1"/>
  <c r="Q271" i="1"/>
  <c r="O271" i="1" s="1"/>
  <c r="AS270" i="1"/>
  <c r="AL270" i="1"/>
  <c r="AK270" i="1"/>
  <c r="AJ270" i="1"/>
  <c r="AG270" i="1"/>
  <c r="Z270" i="1"/>
  <c r="Y270" i="1"/>
  <c r="AB270" i="1" s="1"/>
  <c r="W270" i="1"/>
  <c r="X270" i="1" s="1"/>
  <c r="AA270" i="1" s="1"/>
  <c r="P270" i="1"/>
  <c r="O270" i="1"/>
  <c r="N270" i="1"/>
  <c r="AL269" i="1"/>
  <c r="AJ269" i="1"/>
  <c r="AI269" i="1"/>
  <c r="AF269" i="1"/>
  <c r="AM269" i="1" s="1"/>
  <c r="W269" i="1"/>
  <c r="Z269" i="1" s="1"/>
  <c r="Q269" i="1"/>
  <c r="AR268" i="1"/>
  <c r="AS268" i="1" s="1"/>
  <c r="AM268" i="1"/>
  <c r="AL268" i="1"/>
  <c r="AJ268" i="1"/>
  <c r="AG268" i="1"/>
  <c r="Z268" i="1"/>
  <c r="X268" i="1"/>
  <c r="AA268" i="1" s="1"/>
  <c r="Q268" i="1"/>
  <c r="O268" i="1" s="1"/>
  <c r="AS267" i="1"/>
  <c r="AL267" i="1"/>
  <c r="AK267" i="1"/>
  <c r="AJ267" i="1"/>
  <c r="AG267" i="1"/>
  <c r="Z267" i="1"/>
  <c r="Y267" i="1"/>
  <c r="AB267" i="1" s="1"/>
  <c r="X267" i="1"/>
  <c r="AA267" i="1" s="1"/>
  <c r="P267" i="1"/>
  <c r="N267" i="1" s="1"/>
  <c r="O267" i="1"/>
  <c r="AF266" i="1"/>
  <c r="AD266" i="1"/>
  <c r="AC266" i="1"/>
  <c r="AL266" i="1" s="1"/>
  <c r="W266" i="1"/>
  <c r="Z266" i="1" s="1"/>
  <c r="J266" i="1"/>
  <c r="I266" i="1"/>
  <c r="AR265" i="1"/>
  <c r="AS265" i="1" s="1"/>
  <c r="AM265" i="1"/>
  <c r="AL265" i="1"/>
  <c r="AI265" i="1"/>
  <c r="AJ265" i="1" s="1"/>
  <c r="AG265" i="1"/>
  <c r="AD265" i="1"/>
  <c r="Z265" i="1"/>
  <c r="W265" i="1"/>
  <c r="X265" i="1" s="1"/>
  <c r="Q265" i="1"/>
  <c r="Q266" i="1" s="1"/>
  <c r="P266" i="1" s="1"/>
  <c r="N266" i="1" s="1"/>
  <c r="J265" i="1"/>
  <c r="E265" i="1"/>
  <c r="E266" i="1" s="1"/>
  <c r="AS264" i="1"/>
  <c r="AL264" i="1"/>
  <c r="AK264" i="1"/>
  <c r="AJ264" i="1"/>
  <c r="AJ262" i="1" s="1"/>
  <c r="AG264" i="1"/>
  <c r="AD264" i="1"/>
  <c r="AD262" i="1" s="1"/>
  <c r="Z264" i="1"/>
  <c r="Y264" i="1"/>
  <c r="X264" i="1"/>
  <c r="P264" i="1"/>
  <c r="O264" i="1"/>
  <c r="J264" i="1"/>
  <c r="J262" i="1" s="1"/>
  <c r="F264" i="1"/>
  <c r="BM263" i="1"/>
  <c r="BL263" i="1"/>
  <c r="BK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O263" i="1"/>
  <c r="AN263" i="1"/>
  <c r="AF263" i="1"/>
  <c r="AD263" i="1"/>
  <c r="AC263" i="1"/>
  <c r="AL263" i="1" s="1"/>
  <c r="Z263" i="1"/>
  <c r="W263" i="1"/>
  <c r="U263" i="1"/>
  <c r="T263" i="1"/>
  <c r="J263" i="1"/>
  <c r="I263" i="1"/>
  <c r="E263" i="1"/>
  <c r="BM262" i="1"/>
  <c r="BL262" i="1"/>
  <c r="BK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O262" i="1"/>
  <c r="AN262" i="1"/>
  <c r="AM262" i="1"/>
  <c r="AL262" i="1"/>
  <c r="AI262" i="1"/>
  <c r="AH262" i="1"/>
  <c r="AF262" i="1"/>
  <c r="AE262" i="1"/>
  <c r="AC262" i="1"/>
  <c r="W262" i="1"/>
  <c r="V262" i="1"/>
  <c r="U262" i="1"/>
  <c r="T262" i="1"/>
  <c r="S262" i="1"/>
  <c r="Q262" i="1"/>
  <c r="I262" i="1"/>
  <c r="H262" i="1"/>
  <c r="F262" i="1"/>
  <c r="E262" i="1"/>
  <c r="AR261" i="1"/>
  <c r="AS261" i="1" s="1"/>
  <c r="AL261" i="1"/>
  <c r="AJ261" i="1"/>
  <c r="AI261" i="1"/>
  <c r="AF261" i="1"/>
  <c r="AG261" i="1" s="1"/>
  <c r="W261" i="1"/>
  <c r="Z261" i="1" s="1"/>
  <c r="Q261" i="1"/>
  <c r="P261" i="1" s="1"/>
  <c r="N261" i="1" s="1"/>
  <c r="O261" i="1"/>
  <c r="AR260" i="1"/>
  <c r="AS260" i="1" s="1"/>
  <c r="AM260" i="1"/>
  <c r="AL260" i="1"/>
  <c r="AJ260" i="1"/>
  <c r="AG260" i="1"/>
  <c r="AA260" i="1"/>
  <c r="Z260" i="1"/>
  <c r="X260" i="1"/>
  <c r="Q260" i="1"/>
  <c r="P260" i="1" s="1"/>
  <c r="N260" i="1" s="1"/>
  <c r="AS259" i="1"/>
  <c r="AL259" i="1"/>
  <c r="AK259" i="1"/>
  <c r="AJ259" i="1"/>
  <c r="AG259" i="1"/>
  <c r="AB259" i="1"/>
  <c r="Z259" i="1"/>
  <c r="Y259" i="1"/>
  <c r="X259" i="1"/>
  <c r="AA259" i="1" s="1"/>
  <c r="P259" i="1"/>
  <c r="N259" i="1" s="1"/>
  <c r="O259" i="1"/>
  <c r="AL258" i="1"/>
  <c r="AJ258" i="1"/>
  <c r="AI258" i="1"/>
  <c r="AF258" i="1"/>
  <c r="X258" i="1"/>
  <c r="AA258" i="1" s="1"/>
  <c r="W258" i="1"/>
  <c r="Z258" i="1" s="1"/>
  <c r="AS257" i="1"/>
  <c r="AR257" i="1"/>
  <c r="AM257" i="1"/>
  <c r="AL257" i="1"/>
  <c r="AJ257" i="1"/>
  <c r="AG257" i="1"/>
  <c r="Z257" i="1"/>
  <c r="X257" i="1"/>
  <c r="AA257" i="1" s="1"/>
  <c r="Q257" i="1"/>
  <c r="AS256" i="1"/>
  <c r="AL256" i="1"/>
  <c r="AK256" i="1"/>
  <c r="AJ256" i="1"/>
  <c r="AG256" i="1"/>
  <c r="AB256" i="1"/>
  <c r="Z256" i="1"/>
  <c r="Y256" i="1"/>
  <c r="X256" i="1"/>
  <c r="AA256" i="1" s="1"/>
  <c r="P256" i="1"/>
  <c r="N256" i="1" s="1"/>
  <c r="O256" i="1"/>
  <c r="AM255" i="1"/>
  <c r="AL255" i="1"/>
  <c r="AI255" i="1"/>
  <c r="AF255" i="1"/>
  <c r="AR255" i="1" s="1"/>
  <c r="AS255" i="1" s="1"/>
  <c r="W255" i="1"/>
  <c r="AR254" i="1"/>
  <c r="AS254" i="1" s="1"/>
  <c r="AM254" i="1"/>
  <c r="AL254" i="1"/>
  <c r="AJ254" i="1"/>
  <c r="AJ255" i="1" s="1"/>
  <c r="AG254" i="1"/>
  <c r="Z254" i="1"/>
  <c r="X254" i="1"/>
  <c r="AA254" i="1" s="1"/>
  <c r="Q254" i="1"/>
  <c r="O254" i="1" s="1"/>
  <c r="P254" i="1"/>
  <c r="N254" i="1" s="1"/>
  <c r="AS253" i="1"/>
  <c r="AL253" i="1"/>
  <c r="AK253" i="1"/>
  <c r="AJ253" i="1"/>
  <c r="AG253" i="1"/>
  <c r="AA253" i="1"/>
  <c r="Z253" i="1"/>
  <c r="Y253" i="1"/>
  <c r="AB253" i="1" s="1"/>
  <c r="X253" i="1"/>
  <c r="P253" i="1"/>
  <c r="N253" i="1" s="1"/>
  <c r="O253" i="1"/>
  <c r="AM252" i="1"/>
  <c r="AL252" i="1"/>
  <c r="AJ252" i="1"/>
  <c r="AI252" i="1"/>
  <c r="AG252" i="1"/>
  <c r="AF252" i="1"/>
  <c r="AR252" i="1" s="1"/>
  <c r="AS252" i="1" s="1"/>
  <c r="W252" i="1"/>
  <c r="X252" i="1" s="1"/>
  <c r="AA252" i="1" s="1"/>
  <c r="AR251" i="1"/>
  <c r="AS251" i="1" s="1"/>
  <c r="AM251" i="1"/>
  <c r="AL251" i="1"/>
  <c r="AJ251" i="1"/>
  <c r="AG251" i="1"/>
  <c r="AA251" i="1"/>
  <c r="Z251" i="1"/>
  <c r="X251" i="1"/>
  <c r="Q251" i="1"/>
  <c r="P251" i="1" s="1"/>
  <c r="N251" i="1" s="1"/>
  <c r="AS250" i="1"/>
  <c r="AL250" i="1"/>
  <c r="AK250" i="1"/>
  <c r="AJ250" i="1"/>
  <c r="AG250" i="1"/>
  <c r="Z250" i="1"/>
  <c r="Z245" i="1" s="1"/>
  <c r="Y250" i="1"/>
  <c r="AB250" i="1" s="1"/>
  <c r="X250" i="1"/>
  <c r="AA250" i="1" s="1"/>
  <c r="W250" i="1"/>
  <c r="P250" i="1"/>
  <c r="O250" i="1"/>
  <c r="AL249" i="1"/>
  <c r="AI249" i="1"/>
  <c r="AG249" i="1"/>
  <c r="AF249" i="1"/>
  <c r="AM249" i="1" s="1"/>
  <c r="AC249" i="1"/>
  <c r="I249" i="1"/>
  <c r="AS248" i="1"/>
  <c r="AR248" i="1"/>
  <c r="AM248" i="1"/>
  <c r="AM246" i="1" s="1"/>
  <c r="AL248" i="1"/>
  <c r="AJ248" i="1"/>
  <c r="AI248" i="1"/>
  <c r="AG248" i="1"/>
  <c r="AD248" i="1"/>
  <c r="AD249" i="1" s="1"/>
  <c r="W248" i="1"/>
  <c r="Z248" i="1" s="1"/>
  <c r="Q248" i="1"/>
  <c r="P248" i="1"/>
  <c r="J248" i="1"/>
  <c r="J249" i="1" s="1"/>
  <c r="E248" i="1"/>
  <c r="AS247" i="1"/>
  <c r="AL247" i="1"/>
  <c r="AK247" i="1"/>
  <c r="AJ247" i="1"/>
  <c r="AG247" i="1"/>
  <c r="AD247" i="1"/>
  <c r="AD245" i="1" s="1"/>
  <c r="Z247" i="1"/>
  <c r="Y247" i="1"/>
  <c r="AB247" i="1" s="1"/>
  <c r="X247" i="1"/>
  <c r="AA247" i="1" s="1"/>
  <c r="P247" i="1"/>
  <c r="N247" i="1" s="1"/>
  <c r="O247" i="1"/>
  <c r="J247" i="1"/>
  <c r="J245" i="1" s="1"/>
  <c r="F247" i="1"/>
  <c r="F245" i="1" s="1"/>
  <c r="BM246" i="1"/>
  <c r="BL246" i="1"/>
  <c r="BK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O246" i="1"/>
  <c r="AN246" i="1"/>
  <c r="AI246" i="1"/>
  <c r="AF246" i="1"/>
  <c r="AD246" i="1"/>
  <c r="AC246" i="1"/>
  <c r="AL246" i="1" s="1"/>
  <c r="U246" i="1"/>
  <c r="T246" i="1"/>
  <c r="I246" i="1"/>
  <c r="BM245" i="1"/>
  <c r="BL245" i="1"/>
  <c r="BK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R245" i="1"/>
  <c r="AO245" i="1"/>
  <c r="AN245" i="1"/>
  <c r="AM245" i="1"/>
  <c r="AK245" i="1"/>
  <c r="AJ245" i="1"/>
  <c r="AI245" i="1"/>
  <c r="AH245" i="1"/>
  <c r="AF245" i="1"/>
  <c r="AE245" i="1"/>
  <c r="AC245" i="1"/>
  <c r="AL245" i="1" s="1"/>
  <c r="W245" i="1"/>
  <c r="V245" i="1"/>
  <c r="U245" i="1"/>
  <c r="T245" i="1"/>
  <c r="S245" i="1"/>
  <c r="Q245" i="1"/>
  <c r="I245" i="1"/>
  <c r="H245" i="1"/>
  <c r="E245" i="1"/>
  <c r="AL244" i="1"/>
  <c r="AI244" i="1"/>
  <c r="AF244" i="1"/>
  <c r="AG244" i="1" s="1"/>
  <c r="AA244" i="1"/>
  <c r="Z244" i="1"/>
  <c r="X244" i="1"/>
  <c r="W244" i="1"/>
  <c r="AR243" i="1"/>
  <c r="AS243" i="1" s="1"/>
  <c r="AN243" i="1"/>
  <c r="AN235" i="1" s="1"/>
  <c r="AL243" i="1"/>
  <c r="AI243" i="1"/>
  <c r="AJ243" i="1" s="1"/>
  <c r="AJ244" i="1" s="1"/>
  <c r="AG243" i="1"/>
  <c r="Z243" i="1"/>
  <c r="X243" i="1"/>
  <c r="AA243" i="1" s="1"/>
  <c r="Q243" i="1"/>
  <c r="AS242" i="1"/>
  <c r="AL242" i="1"/>
  <c r="AK242" i="1"/>
  <c r="AI242" i="1"/>
  <c r="AJ242" i="1" s="1"/>
  <c r="AG242" i="1"/>
  <c r="AB242" i="1"/>
  <c r="Z242" i="1"/>
  <c r="X242" i="1"/>
  <c r="AA242" i="1" s="1"/>
  <c r="P242" i="1"/>
  <c r="N242" i="1" s="1"/>
  <c r="O242" i="1"/>
  <c r="AI241" i="1"/>
  <c r="AF241" i="1"/>
  <c r="AM241" i="1" s="1"/>
  <c r="AC241" i="1"/>
  <c r="AL241" i="1" s="1"/>
  <c r="X241" i="1"/>
  <c r="AA241" i="1" s="1"/>
  <c r="W241" i="1"/>
  <c r="Z241" i="1" s="1"/>
  <c r="AS240" i="1"/>
  <c r="AR240" i="1"/>
  <c r="AM240" i="1"/>
  <c r="AM235" i="1" s="1"/>
  <c r="AL240" i="1"/>
  <c r="AI240" i="1"/>
  <c r="AJ240" i="1" s="1"/>
  <c r="AJ241" i="1" s="1"/>
  <c r="AG240" i="1"/>
  <c r="AD240" i="1"/>
  <c r="AD241" i="1" s="1"/>
  <c r="Z240" i="1"/>
  <c r="X240" i="1"/>
  <c r="AA240" i="1" s="1"/>
  <c r="Q240" i="1"/>
  <c r="AS239" i="1"/>
  <c r="AL239" i="1"/>
  <c r="AK239" i="1"/>
  <c r="AI239" i="1"/>
  <c r="AG239" i="1"/>
  <c r="AB239" i="1"/>
  <c r="Z239" i="1"/>
  <c r="X239" i="1"/>
  <c r="AA239" i="1" s="1"/>
  <c r="P239" i="1"/>
  <c r="N239" i="1" s="1"/>
  <c r="O239" i="1"/>
  <c r="AR238" i="1"/>
  <c r="AS238" i="1" s="1"/>
  <c r="AF238" i="1"/>
  <c r="AM238" i="1" s="1"/>
  <c r="AC238" i="1"/>
  <c r="AL238" i="1" s="1"/>
  <c r="Q238" i="1"/>
  <c r="P238" i="1" s="1"/>
  <c r="N238" i="1" s="1"/>
  <c r="I238" i="1"/>
  <c r="AR237" i="1"/>
  <c r="AS237" i="1" s="1"/>
  <c r="AM237" i="1"/>
  <c r="AL237" i="1"/>
  <c r="AI237" i="1"/>
  <c r="AG237" i="1"/>
  <c r="AD237" i="1"/>
  <c r="AD238" i="1" s="1"/>
  <c r="W237" i="1"/>
  <c r="W238" i="1" s="1"/>
  <c r="Z238" i="1" s="1"/>
  <c r="Q237" i="1"/>
  <c r="O237" i="1" s="1"/>
  <c r="P237" i="1"/>
  <c r="N237" i="1" s="1"/>
  <c r="J237" i="1"/>
  <c r="J238" i="1" s="1"/>
  <c r="E237" i="1"/>
  <c r="AS236" i="1"/>
  <c r="AL236" i="1"/>
  <c r="AK236" i="1"/>
  <c r="AI236" i="1"/>
  <c r="AJ236" i="1" s="1"/>
  <c r="AG236" i="1"/>
  <c r="AD236" i="1"/>
  <c r="AB236" i="1"/>
  <c r="Y236" i="1"/>
  <c r="X236" i="1"/>
  <c r="AA236" i="1" s="1"/>
  <c r="W236" i="1"/>
  <c r="Z236" i="1" s="1"/>
  <c r="Z234" i="1" s="1"/>
  <c r="P236" i="1"/>
  <c r="N236" i="1" s="1"/>
  <c r="N234" i="1" s="1"/>
  <c r="O236" i="1"/>
  <c r="J236" i="1"/>
  <c r="J234" i="1" s="1"/>
  <c r="F236" i="1"/>
  <c r="BM235" i="1"/>
  <c r="BL235" i="1"/>
  <c r="BK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O235" i="1"/>
  <c r="AI235" i="1"/>
  <c r="AF235" i="1"/>
  <c r="AC235" i="1"/>
  <c r="AL235" i="1" s="1"/>
  <c r="U235" i="1"/>
  <c r="T235" i="1"/>
  <c r="J235" i="1"/>
  <c r="I235" i="1"/>
  <c r="BM234" i="1"/>
  <c r="BL234" i="1"/>
  <c r="BK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R234" i="1"/>
  <c r="AO234" i="1"/>
  <c r="AN234" i="1"/>
  <c r="AM234" i="1"/>
  <c r="AK234" i="1"/>
  <c r="AH234" i="1"/>
  <c r="AF234" i="1"/>
  <c r="AE234" i="1"/>
  <c r="AD234" i="1"/>
  <c r="AC234" i="1"/>
  <c r="AL234" i="1" s="1"/>
  <c r="AB234" i="1"/>
  <c r="Y234" i="1"/>
  <c r="X234" i="1"/>
  <c r="W234" i="1"/>
  <c r="V234" i="1"/>
  <c r="U234" i="1"/>
  <c r="T234" i="1"/>
  <c r="S234" i="1"/>
  <c r="I234" i="1"/>
  <c r="H234" i="1"/>
  <c r="F234" i="1"/>
  <c r="E234" i="1"/>
  <c r="AR233" i="1"/>
  <c r="AS233" i="1" s="1"/>
  <c r="AI233" i="1"/>
  <c r="AF233" i="1"/>
  <c r="AG233" i="1" s="1"/>
  <c r="AC233" i="1"/>
  <c r="AL233" i="1" s="1"/>
  <c r="AS232" i="1"/>
  <c r="AR232" i="1"/>
  <c r="AM232" i="1"/>
  <c r="AL232" i="1"/>
  <c r="AJ232" i="1"/>
  <c r="AJ233" i="1" s="1"/>
  <c r="AG232" i="1"/>
  <c r="AD232" i="1"/>
  <c r="AD233" i="1" s="1"/>
  <c r="W232" i="1"/>
  <c r="X232" i="1" s="1"/>
  <c r="AA232" i="1" s="1"/>
  <c r="Q232" i="1"/>
  <c r="Q233" i="1" s="1"/>
  <c r="AS231" i="1"/>
  <c r="AL231" i="1"/>
  <c r="AK231" i="1"/>
  <c r="AJ231" i="1"/>
  <c r="AG231" i="1"/>
  <c r="Y231" i="1"/>
  <c r="W231" i="1"/>
  <c r="Z231" i="1" s="1"/>
  <c r="P231" i="1"/>
  <c r="N231" i="1" s="1"/>
  <c r="O231" i="1"/>
  <c r="AL230" i="1"/>
  <c r="AI230" i="1"/>
  <c r="AF230" i="1"/>
  <c r="AR230" i="1" s="1"/>
  <c r="AS230" i="1" s="1"/>
  <c r="AD230" i="1"/>
  <c r="AC230" i="1"/>
  <c r="AR229" i="1"/>
  <c r="AS229" i="1" s="1"/>
  <c r="AM229" i="1"/>
  <c r="AL229" i="1"/>
  <c r="AJ229" i="1"/>
  <c r="AJ230" i="1" s="1"/>
  <c r="AG229" i="1"/>
  <c r="AD229" i="1"/>
  <c r="W229" i="1"/>
  <c r="Q229" i="1"/>
  <c r="AS228" i="1"/>
  <c r="AL228" i="1"/>
  <c r="AK228" i="1"/>
  <c r="AJ228" i="1"/>
  <c r="AG228" i="1"/>
  <c r="AG223" i="1" s="1"/>
  <c r="Y228" i="1"/>
  <c r="AB228" i="1" s="1"/>
  <c r="W228" i="1"/>
  <c r="Z228" i="1" s="1"/>
  <c r="P228" i="1"/>
  <c r="O228" i="1"/>
  <c r="AL227" i="1"/>
  <c r="AI227" i="1"/>
  <c r="AF227" i="1"/>
  <c r="AG227" i="1" s="1"/>
  <c r="AC227" i="1"/>
  <c r="AR226" i="1"/>
  <c r="AR224" i="1" s="1"/>
  <c r="AM226" i="1"/>
  <c r="AL226" i="1"/>
  <c r="AJ226" i="1"/>
  <c r="AJ227" i="1" s="1"/>
  <c r="AG226" i="1"/>
  <c r="AG224" i="1" s="1"/>
  <c r="AD226" i="1"/>
  <c r="AD227" i="1" s="1"/>
  <c r="W226" i="1"/>
  <c r="Q226" i="1"/>
  <c r="I226" i="1"/>
  <c r="I227" i="1" s="1"/>
  <c r="AS225" i="1"/>
  <c r="AS223" i="1" s="1"/>
  <c r="AL225" i="1"/>
  <c r="AK225" i="1"/>
  <c r="AJ225" i="1"/>
  <c r="AG225" i="1"/>
  <c r="AD225" i="1"/>
  <c r="AD223" i="1" s="1"/>
  <c r="AB225" i="1"/>
  <c r="Z225" i="1"/>
  <c r="Z223" i="1" s="1"/>
  <c r="Y225" i="1"/>
  <c r="W225" i="1"/>
  <c r="X225" i="1" s="1"/>
  <c r="P225" i="1"/>
  <c r="N225" i="1" s="1"/>
  <c r="O225" i="1"/>
  <c r="J225" i="1"/>
  <c r="F225" i="1"/>
  <c r="F223" i="1" s="1"/>
  <c r="E225" i="1"/>
  <c r="E226" i="1" s="1"/>
  <c r="E224" i="1" s="1"/>
  <c r="BM224" i="1"/>
  <c r="BL224" i="1"/>
  <c r="BK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O224" i="1"/>
  <c r="AN224" i="1"/>
  <c r="AJ224" i="1"/>
  <c r="AI224" i="1"/>
  <c r="AF224" i="1"/>
  <c r="AD224" i="1"/>
  <c r="AC224" i="1"/>
  <c r="AL224" i="1" s="1"/>
  <c r="U224" i="1"/>
  <c r="T224" i="1"/>
  <c r="I224" i="1"/>
  <c r="BM223" i="1"/>
  <c r="BL223" i="1"/>
  <c r="BK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R223" i="1"/>
  <c r="AO223" i="1"/>
  <c r="AN223" i="1"/>
  <c r="AM223" i="1"/>
  <c r="AI223" i="1"/>
  <c r="AH223" i="1"/>
  <c r="AF223" i="1"/>
  <c r="AE223" i="1"/>
  <c r="AC223" i="1"/>
  <c r="AL223" i="1" s="1"/>
  <c r="W223" i="1"/>
  <c r="V223" i="1"/>
  <c r="U223" i="1"/>
  <c r="T223" i="1"/>
  <c r="S223" i="1"/>
  <c r="Q223" i="1"/>
  <c r="J223" i="1"/>
  <c r="I223" i="1"/>
  <c r="H223" i="1"/>
  <c r="E223" i="1"/>
  <c r="AR222" i="1"/>
  <c r="AS222" i="1" s="1"/>
  <c r="AL222" i="1"/>
  <c r="AF222" i="1"/>
  <c r="AN222" i="1" s="1"/>
  <c r="X222" i="1"/>
  <c r="AA222" i="1" s="1"/>
  <c r="W222" i="1"/>
  <c r="Z222" i="1" s="1"/>
  <c r="AR221" i="1"/>
  <c r="AS221" i="1" s="1"/>
  <c r="AN221" i="1"/>
  <c r="AL221" i="1"/>
  <c r="AJ221" i="1"/>
  <c r="AJ222" i="1" s="1"/>
  <c r="AI221" i="1"/>
  <c r="AI222" i="1" s="1"/>
  <c r="AG221" i="1"/>
  <c r="Z221" i="1"/>
  <c r="X221" i="1"/>
  <c r="AA221" i="1" s="1"/>
  <c r="Q221" i="1"/>
  <c r="Q222" i="1" s="1"/>
  <c r="P221" i="1"/>
  <c r="N221" i="1" s="1"/>
  <c r="O221" i="1"/>
  <c r="AS220" i="1"/>
  <c r="AL220" i="1"/>
  <c r="AK220" i="1"/>
  <c r="AI220" i="1"/>
  <c r="AJ220" i="1" s="1"/>
  <c r="AG220" i="1"/>
  <c r="AB220" i="1"/>
  <c r="AA220" i="1"/>
  <c r="Z220" i="1"/>
  <c r="X220" i="1"/>
  <c r="P220" i="1"/>
  <c r="N220" i="1" s="1"/>
  <c r="O220" i="1"/>
  <c r="AN219" i="1"/>
  <c r="AL219" i="1"/>
  <c r="AG219" i="1"/>
  <c r="AF219" i="1"/>
  <c r="AR219" i="1" s="1"/>
  <c r="AS219" i="1" s="1"/>
  <c r="W219" i="1"/>
  <c r="AR218" i="1"/>
  <c r="AS218" i="1" s="1"/>
  <c r="AN218" i="1"/>
  <c r="AL218" i="1"/>
  <c r="AI218" i="1"/>
  <c r="AG218" i="1"/>
  <c r="Z218" i="1"/>
  <c r="X218" i="1"/>
  <c r="AA218" i="1" s="1"/>
  <c r="Q218" i="1"/>
  <c r="P218" i="1" s="1"/>
  <c r="N218" i="1" s="1"/>
  <c r="AS217" i="1"/>
  <c r="AL217" i="1"/>
  <c r="AK217" i="1"/>
  <c r="AJ217" i="1"/>
  <c r="AI217" i="1"/>
  <c r="AG217" i="1"/>
  <c r="AB217" i="1"/>
  <c r="Z217" i="1"/>
  <c r="X217" i="1"/>
  <c r="AA217" i="1" s="1"/>
  <c r="P217" i="1"/>
  <c r="N217" i="1" s="1"/>
  <c r="O217" i="1"/>
  <c r="AL216" i="1"/>
  <c r="AI216" i="1"/>
  <c r="AF216" i="1"/>
  <c r="AR216" i="1" s="1"/>
  <c r="AS216" i="1" s="1"/>
  <c r="AC216" i="1"/>
  <c r="AR215" i="1"/>
  <c r="AS215" i="1" s="1"/>
  <c r="AM215" i="1"/>
  <c r="AL215" i="1"/>
  <c r="AJ215" i="1"/>
  <c r="AJ216" i="1" s="1"/>
  <c r="AG215" i="1"/>
  <c r="AD215" i="1"/>
  <c r="AD216" i="1" s="1"/>
  <c r="W215" i="1"/>
  <c r="W216" i="1" s="1"/>
  <c r="Z216" i="1" s="1"/>
  <c r="Q215" i="1"/>
  <c r="P215" i="1"/>
  <c r="N215" i="1" s="1"/>
  <c r="AS214" i="1"/>
  <c r="AL214" i="1"/>
  <c r="AK214" i="1"/>
  <c r="AJ214" i="1"/>
  <c r="AG214" i="1"/>
  <c r="AB214" i="1"/>
  <c r="Y214" i="1"/>
  <c r="W214" i="1"/>
  <c r="Z214" i="1" s="1"/>
  <c r="P214" i="1"/>
  <c r="O214" i="1"/>
  <c r="N214" i="1"/>
  <c r="AF213" i="1"/>
  <c r="AM213" i="1" s="1"/>
  <c r="AC213" i="1"/>
  <c r="AL213" i="1" s="1"/>
  <c r="F213" i="1"/>
  <c r="AR212" i="1"/>
  <c r="AR213" i="1" s="1"/>
  <c r="AS213" i="1" s="1"/>
  <c r="AM212" i="1"/>
  <c r="AL212" i="1"/>
  <c r="AI212" i="1"/>
  <c r="AG212" i="1"/>
  <c r="AG213" i="1" s="1"/>
  <c r="AD212" i="1"/>
  <c r="AD213" i="1" s="1"/>
  <c r="W212" i="1"/>
  <c r="Z212" i="1" s="1"/>
  <c r="Q212" i="1"/>
  <c r="O212" i="1" s="1"/>
  <c r="P212" i="1"/>
  <c r="N212" i="1" s="1"/>
  <c r="J212" i="1"/>
  <c r="J213" i="1" s="1"/>
  <c r="F212" i="1"/>
  <c r="AL211" i="1"/>
  <c r="AK211" i="1"/>
  <c r="AJ211" i="1"/>
  <c r="AG211" i="1"/>
  <c r="Y211" i="1"/>
  <c r="AB211" i="1" s="1"/>
  <c r="X211" i="1"/>
  <c r="AA211" i="1" s="1"/>
  <c r="W211" i="1"/>
  <c r="Z211" i="1" s="1"/>
  <c r="P211" i="1"/>
  <c r="O211" i="1"/>
  <c r="F211" i="1"/>
  <c r="AR210" i="1"/>
  <c r="AS210" i="1" s="1"/>
  <c r="AI210" i="1"/>
  <c r="AF210" i="1"/>
  <c r="AM210" i="1" s="1"/>
  <c r="AC210" i="1"/>
  <c r="AL210" i="1" s="1"/>
  <c r="X210" i="1"/>
  <c r="AA210" i="1" s="1"/>
  <c r="W210" i="1"/>
  <c r="Z210" i="1" s="1"/>
  <c r="Q210" i="1"/>
  <c r="AS209" i="1"/>
  <c r="AM209" i="1"/>
  <c r="AL209" i="1"/>
  <c r="AJ209" i="1"/>
  <c r="AJ210" i="1" s="1"/>
  <c r="AG209" i="1"/>
  <c r="AD209" i="1"/>
  <c r="AD210" i="1" s="1"/>
  <c r="Z209" i="1"/>
  <c r="X209" i="1"/>
  <c r="AA209" i="1" s="1"/>
  <c r="W209" i="1"/>
  <c r="Q209" i="1"/>
  <c r="P209" i="1" s="1"/>
  <c r="N209" i="1" s="1"/>
  <c r="AT208" i="1"/>
  <c r="AS208" i="1"/>
  <c r="AL208" i="1"/>
  <c r="AK208" i="1"/>
  <c r="AJ208" i="1"/>
  <c r="AG208" i="1"/>
  <c r="AB208" i="1"/>
  <c r="Y208" i="1"/>
  <c r="X208" i="1"/>
  <c r="AA208" i="1" s="1"/>
  <c r="W208" i="1"/>
  <c r="Z208" i="1" s="1"/>
  <c r="P208" i="1"/>
  <c r="N208" i="1" s="1"/>
  <c r="O208" i="1"/>
  <c r="AS207" i="1"/>
  <c r="AR207" i="1"/>
  <c r="AI207" i="1"/>
  <c r="AF207" i="1"/>
  <c r="AC207" i="1"/>
  <c r="AS206" i="1"/>
  <c r="AM206" i="1"/>
  <c r="AJ206" i="1"/>
  <c r="AJ207" i="1" s="1"/>
  <c r="AG206" i="1"/>
  <c r="AD206" i="1"/>
  <c r="AD207" i="1" s="1"/>
  <c r="W206" i="1"/>
  <c r="W204" i="1" s="1"/>
  <c r="Q206" i="1"/>
  <c r="P206" i="1" s="1"/>
  <c r="J206" i="1"/>
  <c r="J204" i="1" s="1"/>
  <c r="I206" i="1"/>
  <c r="I207" i="1" s="1"/>
  <c r="AT205" i="1"/>
  <c r="AS205" i="1"/>
  <c r="AK205" i="1"/>
  <c r="AJ205" i="1"/>
  <c r="AG205" i="1"/>
  <c r="AD205" i="1"/>
  <c r="AA205" i="1"/>
  <c r="Z205" i="1"/>
  <c r="Y205" i="1"/>
  <c r="X205" i="1"/>
  <c r="W205" i="1"/>
  <c r="P205" i="1"/>
  <c r="N205" i="1" s="1"/>
  <c r="O205" i="1"/>
  <c r="J205" i="1"/>
  <c r="F205" i="1"/>
  <c r="F203" i="1" s="1"/>
  <c r="E205" i="1"/>
  <c r="BM204" i="1"/>
  <c r="BL204" i="1"/>
  <c r="BK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R204" i="1"/>
  <c r="AO204" i="1"/>
  <c r="AN204" i="1"/>
  <c r="AL204" i="1"/>
  <c r="AF204" i="1"/>
  <c r="AI204" i="1" s="1"/>
  <c r="AC204" i="1"/>
  <c r="U204" i="1"/>
  <c r="T204" i="1"/>
  <c r="I204" i="1"/>
  <c r="BM203" i="1"/>
  <c r="BL203" i="1"/>
  <c r="BK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O203" i="1"/>
  <c r="AN203" i="1"/>
  <c r="AM203" i="1"/>
  <c r="AK203" i="1"/>
  <c r="AH203" i="1"/>
  <c r="AF203" i="1"/>
  <c r="AI203" i="1" s="1"/>
  <c r="AE203" i="1"/>
  <c r="AD203" i="1"/>
  <c r="AC203" i="1"/>
  <c r="AL203" i="1" s="1"/>
  <c r="W203" i="1"/>
  <c r="V203" i="1"/>
  <c r="U203" i="1"/>
  <c r="T203" i="1"/>
  <c r="S203" i="1"/>
  <c r="Q203" i="1"/>
  <c r="J203" i="1"/>
  <c r="I203" i="1"/>
  <c r="H203" i="1"/>
  <c r="AL202" i="1"/>
  <c r="AG202" i="1"/>
  <c r="AF202" i="1"/>
  <c r="X202" i="1"/>
  <c r="AA202" i="1" s="1"/>
  <c r="W202" i="1"/>
  <c r="Z202" i="1" s="1"/>
  <c r="Q202" i="1"/>
  <c r="P202" i="1" s="1"/>
  <c r="N202" i="1" s="1"/>
  <c r="AR201" i="1"/>
  <c r="AS201" i="1" s="1"/>
  <c r="AN201" i="1"/>
  <c r="AL201" i="1"/>
  <c r="AI201" i="1"/>
  <c r="AI202" i="1" s="1"/>
  <c r="AG201" i="1"/>
  <c r="AA201" i="1"/>
  <c r="Z201" i="1"/>
  <c r="X201" i="1"/>
  <c r="Q201" i="1"/>
  <c r="P201" i="1" s="1"/>
  <c r="N201" i="1" s="1"/>
  <c r="AS200" i="1"/>
  <c r="AL200" i="1"/>
  <c r="AK200" i="1"/>
  <c r="AI200" i="1"/>
  <c r="AJ200" i="1" s="1"/>
  <c r="AG200" i="1"/>
  <c r="AB200" i="1"/>
  <c r="Z200" i="1"/>
  <c r="X200" i="1"/>
  <c r="AA200" i="1" s="1"/>
  <c r="P200" i="1"/>
  <c r="O200" i="1"/>
  <c r="N200" i="1"/>
  <c r="AR199" i="1"/>
  <c r="AS199" i="1" s="1"/>
  <c r="AL199" i="1"/>
  <c r="AI199" i="1"/>
  <c r="AF199" i="1"/>
  <c r="AG199" i="1" s="1"/>
  <c r="AC199" i="1"/>
  <c r="AR198" i="1"/>
  <c r="AS198" i="1" s="1"/>
  <c r="AM198" i="1"/>
  <c r="AL198" i="1"/>
  <c r="AJ198" i="1"/>
  <c r="AJ199" i="1" s="1"/>
  <c r="AG198" i="1"/>
  <c r="AD198" i="1"/>
  <c r="AD199" i="1" s="1"/>
  <c r="X198" i="1"/>
  <c r="AA198" i="1" s="1"/>
  <c r="W198" i="1"/>
  <c r="Q198" i="1"/>
  <c r="Q199" i="1" s="1"/>
  <c r="AS197" i="1"/>
  <c r="AL197" i="1"/>
  <c r="AK197" i="1"/>
  <c r="AJ197" i="1"/>
  <c r="AG197" i="1"/>
  <c r="Y197" i="1"/>
  <c r="AB197" i="1" s="1"/>
  <c r="W197" i="1"/>
  <c r="P197" i="1"/>
  <c r="N197" i="1" s="1"/>
  <c r="O197" i="1"/>
  <c r="AI196" i="1"/>
  <c r="AF196" i="1"/>
  <c r="AG196" i="1" s="1"/>
  <c r="AC196" i="1"/>
  <c r="AL196" i="1" s="1"/>
  <c r="AS195" i="1"/>
  <c r="AR195" i="1"/>
  <c r="AM195" i="1"/>
  <c r="AL195" i="1"/>
  <c r="AJ195" i="1"/>
  <c r="AJ196" i="1" s="1"/>
  <c r="AG195" i="1"/>
  <c r="AD195" i="1"/>
  <c r="AD196" i="1" s="1"/>
  <c r="X195" i="1"/>
  <c r="AA195" i="1" s="1"/>
  <c r="W195" i="1"/>
  <c r="W196" i="1" s="1"/>
  <c r="Q195" i="1"/>
  <c r="AS194" i="1"/>
  <c r="AL194" i="1"/>
  <c r="AK194" i="1"/>
  <c r="AJ194" i="1"/>
  <c r="AG194" i="1"/>
  <c r="Y194" i="1"/>
  <c r="AB194" i="1" s="1"/>
  <c r="W194" i="1"/>
  <c r="Z194" i="1" s="1"/>
  <c r="P194" i="1"/>
  <c r="N194" i="1" s="1"/>
  <c r="O194" i="1"/>
  <c r="AI193" i="1"/>
  <c r="AG193" i="1"/>
  <c r="AF193" i="1"/>
  <c r="AM193" i="1" s="1"/>
  <c r="AC193" i="1"/>
  <c r="AL193" i="1" s="1"/>
  <c r="I193" i="1"/>
  <c r="E193" i="1"/>
  <c r="E192" i="1" s="1"/>
  <c r="F192" i="1" s="1"/>
  <c r="AR192" i="1"/>
  <c r="AS192" i="1" s="1"/>
  <c r="AM192" i="1"/>
  <c r="AL192" i="1"/>
  <c r="AJ192" i="1"/>
  <c r="AJ193" i="1" s="1"/>
  <c r="AG192" i="1"/>
  <c r="AD192" i="1"/>
  <c r="AD193" i="1" s="1"/>
  <c r="AA192" i="1"/>
  <c r="W192" i="1"/>
  <c r="X192" i="1" s="1"/>
  <c r="X193" i="1" s="1"/>
  <c r="AA193" i="1" s="1"/>
  <c r="Q192" i="1"/>
  <c r="Q193" i="1" s="1"/>
  <c r="J192" i="1"/>
  <c r="J193" i="1" s="1"/>
  <c r="AR191" i="1"/>
  <c r="AS191" i="1" s="1"/>
  <c r="AS183" i="1" s="1"/>
  <c r="AL191" i="1"/>
  <c r="AK191" i="1"/>
  <c r="AJ191" i="1"/>
  <c r="AG191" i="1"/>
  <c r="AB191" i="1"/>
  <c r="Y191" i="1"/>
  <c r="W191" i="1"/>
  <c r="P191" i="1"/>
  <c r="N191" i="1" s="1"/>
  <c r="O191" i="1"/>
  <c r="F191" i="1"/>
  <c r="AS190" i="1"/>
  <c r="AR190" i="1"/>
  <c r="AI190" i="1"/>
  <c r="AF190" i="1"/>
  <c r="AM190" i="1" s="1"/>
  <c r="AC190" i="1"/>
  <c r="AL190" i="1" s="1"/>
  <c r="Q190" i="1"/>
  <c r="O190" i="1" s="1"/>
  <c r="P190" i="1"/>
  <c r="N190" i="1" s="1"/>
  <c r="AS189" i="1"/>
  <c r="AM189" i="1"/>
  <c r="AL189" i="1"/>
  <c r="AJ189" i="1"/>
  <c r="AJ190" i="1" s="1"/>
  <c r="AG189" i="1"/>
  <c r="AG190" i="1" s="1"/>
  <c r="AD189" i="1"/>
  <c r="AD190" i="1" s="1"/>
  <c r="W189" i="1"/>
  <c r="Q189" i="1"/>
  <c r="O189" i="1" s="1"/>
  <c r="AT188" i="1"/>
  <c r="AS188" i="1"/>
  <c r="AL188" i="1"/>
  <c r="AK188" i="1"/>
  <c r="AJ188" i="1"/>
  <c r="AG188" i="1"/>
  <c r="AB188" i="1"/>
  <c r="Y188" i="1"/>
  <c r="W188" i="1"/>
  <c r="P188" i="1"/>
  <c r="O188" i="1"/>
  <c r="AR187" i="1"/>
  <c r="AS187" i="1" s="1"/>
  <c r="AI187" i="1"/>
  <c r="AF187" i="1"/>
  <c r="AD187" i="1"/>
  <c r="AC187" i="1"/>
  <c r="I187" i="1"/>
  <c r="E187" i="1"/>
  <c r="F187" i="1" s="1"/>
  <c r="AS186" i="1"/>
  <c r="AM186" i="1"/>
  <c r="AM184" i="1" s="1"/>
  <c r="AJ186" i="1"/>
  <c r="AJ187" i="1" s="1"/>
  <c r="AG186" i="1"/>
  <c r="AD186" i="1"/>
  <c r="X186" i="1"/>
  <c r="AA186" i="1" s="1"/>
  <c r="W186" i="1"/>
  <c r="Q186" i="1"/>
  <c r="J186" i="1"/>
  <c r="J187" i="1" s="1"/>
  <c r="E186" i="1"/>
  <c r="AT185" i="1"/>
  <c r="AS185" i="1"/>
  <c r="AK185" i="1"/>
  <c r="AJ185" i="1"/>
  <c r="AG185" i="1"/>
  <c r="AD185" i="1"/>
  <c r="AA185" i="1"/>
  <c r="Y185" i="1"/>
  <c r="AB185" i="1" s="1"/>
  <c r="AB183" i="1" s="1"/>
  <c r="W185" i="1"/>
  <c r="X185" i="1" s="1"/>
  <c r="P185" i="1"/>
  <c r="N185" i="1" s="1"/>
  <c r="O185" i="1"/>
  <c r="J185" i="1"/>
  <c r="J183" i="1" s="1"/>
  <c r="F185" i="1"/>
  <c r="BM184" i="1"/>
  <c r="BL184" i="1"/>
  <c r="BK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R184" i="1"/>
  <c r="AO184" i="1"/>
  <c r="AN184" i="1"/>
  <c r="AF184" i="1"/>
  <c r="AC184" i="1"/>
  <c r="AL184" i="1" s="1"/>
  <c r="U184" i="1"/>
  <c r="T184" i="1"/>
  <c r="J184" i="1"/>
  <c r="I184" i="1"/>
  <c r="BM183" i="1"/>
  <c r="BL183" i="1"/>
  <c r="BK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R183" i="1"/>
  <c r="AO183" i="1"/>
  <c r="AN183" i="1"/>
  <c r="AM183" i="1"/>
  <c r="AH183" i="1"/>
  <c r="AG183" i="1"/>
  <c r="AF183" i="1"/>
  <c r="AI183" i="1" s="1"/>
  <c r="AE183" i="1"/>
  <c r="AD183" i="1"/>
  <c r="AC183" i="1"/>
  <c r="AL183" i="1" s="1"/>
  <c r="V183" i="1"/>
  <c r="U183" i="1"/>
  <c r="T183" i="1"/>
  <c r="S183" i="1"/>
  <c r="Q183" i="1"/>
  <c r="I183" i="1"/>
  <c r="H183" i="1"/>
  <c r="E183" i="1"/>
  <c r="AI182" i="1"/>
  <c r="AF182" i="1"/>
  <c r="AG182" i="1" s="1"/>
  <c r="AC182" i="1"/>
  <c r="AL182" i="1" s="1"/>
  <c r="AS181" i="1"/>
  <c r="AR181" i="1"/>
  <c r="AM181" i="1"/>
  <c r="AL181" i="1"/>
  <c r="AJ181" i="1"/>
  <c r="AG181" i="1"/>
  <c r="AD181" i="1"/>
  <c r="AD182" i="1" s="1"/>
  <c r="Z181" i="1"/>
  <c r="X181" i="1"/>
  <c r="AA181" i="1" s="1"/>
  <c r="W181" i="1"/>
  <c r="W182" i="1" s="1"/>
  <c r="Q181" i="1"/>
  <c r="Q182" i="1" s="1"/>
  <c r="P181" i="1"/>
  <c r="N181" i="1"/>
  <c r="AS180" i="1"/>
  <c r="AL180" i="1"/>
  <c r="AK180" i="1"/>
  <c r="AJ180" i="1"/>
  <c r="AG180" i="1"/>
  <c r="Z180" i="1"/>
  <c r="Y180" i="1"/>
  <c r="AB180" i="1" s="1"/>
  <c r="X180" i="1"/>
  <c r="AA180" i="1" s="1"/>
  <c r="AA175" i="1" s="1"/>
  <c r="W180" i="1"/>
  <c r="P180" i="1"/>
  <c r="O180" i="1"/>
  <c r="N180" i="1"/>
  <c r="AI179" i="1"/>
  <c r="AF179" i="1"/>
  <c r="AC179" i="1"/>
  <c r="AL179" i="1" s="1"/>
  <c r="AR178" i="1"/>
  <c r="AM178" i="1"/>
  <c r="AM176" i="1" s="1"/>
  <c r="AL178" i="1"/>
  <c r="AJ178" i="1"/>
  <c r="AJ179" i="1" s="1"/>
  <c r="AG178" i="1"/>
  <c r="AD178" i="1"/>
  <c r="AD179" i="1" s="1"/>
  <c r="W178" i="1"/>
  <c r="Q178" i="1"/>
  <c r="I178" i="1"/>
  <c r="I179" i="1" s="1"/>
  <c r="AS177" i="1"/>
  <c r="AL177" i="1"/>
  <c r="AK177" i="1"/>
  <c r="AJ177" i="1"/>
  <c r="AG177" i="1"/>
  <c r="AD177" i="1"/>
  <c r="AA177" i="1"/>
  <c r="Z177" i="1"/>
  <c r="Y177" i="1"/>
  <c r="AB177" i="1" s="1"/>
  <c r="AB175" i="1" s="1"/>
  <c r="X177" i="1"/>
  <c r="W177" i="1"/>
  <c r="W175" i="1" s="1"/>
  <c r="P177" i="1"/>
  <c r="N177" i="1" s="1"/>
  <c r="N175" i="1" s="1"/>
  <c r="O177" i="1"/>
  <c r="J177" i="1"/>
  <c r="J175" i="1" s="1"/>
  <c r="E177" i="1"/>
  <c r="E178" i="1" s="1"/>
  <c r="F178" i="1" s="1"/>
  <c r="BM176" i="1"/>
  <c r="BL176" i="1"/>
  <c r="BK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O176" i="1"/>
  <c r="AN176" i="1"/>
  <c r="AI176" i="1"/>
  <c r="AF176" i="1"/>
  <c r="AC176" i="1"/>
  <c r="AL176" i="1" s="1"/>
  <c r="U176" i="1"/>
  <c r="T176" i="1"/>
  <c r="I176" i="1"/>
  <c r="BM175" i="1"/>
  <c r="BL175" i="1"/>
  <c r="BK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O175" i="1"/>
  <c r="AN175" i="1"/>
  <c r="AM175" i="1"/>
  <c r="AK175" i="1"/>
  <c r="AJ175" i="1"/>
  <c r="AI175" i="1"/>
  <c r="AH175" i="1"/>
  <c r="AG175" i="1"/>
  <c r="AF175" i="1"/>
  <c r="AE175" i="1"/>
  <c r="AD175" i="1"/>
  <c r="AC175" i="1"/>
  <c r="X175" i="1"/>
  <c r="V175" i="1"/>
  <c r="U175" i="1"/>
  <c r="T175" i="1"/>
  <c r="S175" i="1"/>
  <c r="Q175" i="1"/>
  <c r="P175" i="1"/>
  <c r="O175" i="1"/>
  <c r="I175" i="1"/>
  <c r="H175" i="1"/>
  <c r="E175" i="1"/>
  <c r="AS174" i="1"/>
  <c r="AR174" i="1"/>
  <c r="AL174" i="1"/>
  <c r="AF174" i="1"/>
  <c r="AN174" i="1" s="1"/>
  <c r="AB174" i="1"/>
  <c r="W174" i="1"/>
  <c r="AS173" i="1"/>
  <c r="AN173" i="1"/>
  <c r="AL173" i="1"/>
  <c r="AJ173" i="1"/>
  <c r="AJ174" i="1" s="1"/>
  <c r="AI173" i="1"/>
  <c r="AI174" i="1" s="1"/>
  <c r="AG173" i="1"/>
  <c r="AB173" i="1"/>
  <c r="Z173" i="1"/>
  <c r="X173" i="1"/>
  <c r="AA173" i="1" s="1"/>
  <c r="Q173" i="1"/>
  <c r="Q174" i="1" s="1"/>
  <c r="P173" i="1"/>
  <c r="N173" i="1" s="1"/>
  <c r="O173" i="1"/>
  <c r="AS172" i="1"/>
  <c r="AL172" i="1"/>
  <c r="AK172" i="1"/>
  <c r="AJ172" i="1"/>
  <c r="AI172" i="1"/>
  <c r="AG172" i="1"/>
  <c r="AB172" i="1"/>
  <c r="Z172" i="1"/>
  <c r="X172" i="1"/>
  <c r="AA172" i="1" s="1"/>
  <c r="P172" i="1"/>
  <c r="N172" i="1" s="1"/>
  <c r="O172" i="1"/>
  <c r="AR171" i="1"/>
  <c r="AS171" i="1" s="1"/>
  <c r="AN171" i="1"/>
  <c r="AL171" i="1"/>
  <c r="AF171" i="1"/>
  <c r="AG171" i="1" s="1"/>
  <c r="AB171" i="1"/>
  <c r="W171" i="1"/>
  <c r="X171" i="1" s="1"/>
  <c r="AA171" i="1" s="1"/>
  <c r="AS170" i="1"/>
  <c r="AN170" i="1"/>
  <c r="AL170" i="1"/>
  <c r="AI170" i="1"/>
  <c r="AI171" i="1" s="1"/>
  <c r="AG170" i="1"/>
  <c r="AB170" i="1"/>
  <c r="Z170" i="1"/>
  <c r="X170" i="1"/>
  <c r="AA170" i="1" s="1"/>
  <c r="Q170" i="1"/>
  <c r="Q171" i="1" s="1"/>
  <c r="AS169" i="1"/>
  <c r="AL169" i="1"/>
  <c r="AK169" i="1"/>
  <c r="AI169" i="1"/>
  <c r="AJ169" i="1" s="1"/>
  <c r="AG169" i="1"/>
  <c r="AB169" i="1"/>
  <c r="Z169" i="1"/>
  <c r="X169" i="1"/>
  <c r="AA169" i="1" s="1"/>
  <c r="P169" i="1"/>
  <c r="N169" i="1" s="1"/>
  <c r="O169" i="1"/>
  <c r="AR168" i="1"/>
  <c r="AS168" i="1" s="1"/>
  <c r="AL168" i="1"/>
  <c r="AJ168" i="1"/>
  <c r="AF168" i="1"/>
  <c r="AN168" i="1" s="1"/>
  <c r="Z168" i="1"/>
  <c r="X168" i="1"/>
  <c r="AA168" i="1" s="1"/>
  <c r="AS167" i="1"/>
  <c r="AN167" i="1"/>
  <c r="AL167" i="1"/>
  <c r="AI167" i="1"/>
  <c r="AJ167" i="1" s="1"/>
  <c r="AG167" i="1"/>
  <c r="X167" i="1"/>
  <c r="AA167" i="1" s="1"/>
  <c r="W167" i="1"/>
  <c r="Z167" i="1" s="1"/>
  <c r="Q167" i="1"/>
  <c r="P167" i="1" s="1"/>
  <c r="N167" i="1" s="1"/>
  <c r="AS166" i="1"/>
  <c r="AL166" i="1"/>
  <c r="AK166" i="1"/>
  <c r="AI166" i="1"/>
  <c r="AJ166" i="1" s="1"/>
  <c r="AG166" i="1"/>
  <c r="AB166" i="1"/>
  <c r="Z166" i="1"/>
  <c r="X166" i="1"/>
  <c r="AA166" i="1" s="1"/>
  <c r="P166" i="1"/>
  <c r="N166" i="1" s="1"/>
  <c r="O166" i="1"/>
  <c r="AI165" i="1"/>
  <c r="AF165" i="1"/>
  <c r="AR165" i="1" s="1"/>
  <c r="AS165" i="1" s="1"/>
  <c r="AC165" i="1"/>
  <c r="AL165" i="1" s="1"/>
  <c r="AR164" i="1"/>
  <c r="AS164" i="1" s="1"/>
  <c r="AM164" i="1"/>
  <c r="AL164" i="1"/>
  <c r="AJ164" i="1"/>
  <c r="AJ165" i="1" s="1"/>
  <c r="AG164" i="1"/>
  <c r="AD164" i="1"/>
  <c r="AD165" i="1" s="1"/>
  <c r="X164" i="1"/>
  <c r="AA164" i="1" s="1"/>
  <c r="W164" i="1"/>
  <c r="W165" i="1" s="1"/>
  <c r="Z165" i="1" s="1"/>
  <c r="Q164" i="1"/>
  <c r="O164" i="1" s="1"/>
  <c r="AS163" i="1"/>
  <c r="AL163" i="1"/>
  <c r="AK163" i="1"/>
  <c r="AJ163" i="1"/>
  <c r="AG163" i="1"/>
  <c r="Y163" i="1"/>
  <c r="AB163" i="1" s="1"/>
  <c r="W163" i="1"/>
  <c r="P163" i="1"/>
  <c r="N163" i="1" s="1"/>
  <c r="O163" i="1"/>
  <c r="AI162" i="1"/>
  <c r="AF162" i="1"/>
  <c r="AR162" i="1" s="1"/>
  <c r="AS162" i="1" s="1"/>
  <c r="AC162" i="1"/>
  <c r="AL162" i="1" s="1"/>
  <c r="AR161" i="1"/>
  <c r="AM161" i="1"/>
  <c r="AL161" i="1"/>
  <c r="AJ161" i="1"/>
  <c r="AJ162" i="1" s="1"/>
  <c r="AG161" i="1"/>
  <c r="AG162" i="1" s="1"/>
  <c r="AD161" i="1"/>
  <c r="AD162" i="1" s="1"/>
  <c r="X161" i="1"/>
  <c r="AA161" i="1" s="1"/>
  <c r="W161" i="1"/>
  <c r="Z161" i="1" s="1"/>
  <c r="Q161" i="1"/>
  <c r="AS160" i="1"/>
  <c r="AL160" i="1"/>
  <c r="AK160" i="1"/>
  <c r="AJ160" i="1"/>
  <c r="AG160" i="1"/>
  <c r="AB160" i="1"/>
  <c r="Y160" i="1"/>
  <c r="W160" i="1"/>
  <c r="P160" i="1"/>
  <c r="N160" i="1" s="1"/>
  <c r="O160" i="1"/>
  <c r="AR159" i="1"/>
  <c r="AS159" i="1" s="1"/>
  <c r="AF159" i="1"/>
  <c r="AM159" i="1" s="1"/>
  <c r="AC159" i="1"/>
  <c r="AL159" i="1" s="1"/>
  <c r="AS158" i="1"/>
  <c r="AM158" i="1"/>
  <c r="AL158" i="1"/>
  <c r="AI158" i="1"/>
  <c r="AI159" i="1" s="1"/>
  <c r="AG158" i="1"/>
  <c r="AD158" i="1"/>
  <c r="AD159" i="1" s="1"/>
  <c r="W158" i="1"/>
  <c r="W159" i="1" s="1"/>
  <c r="Q158" i="1"/>
  <c r="AS157" i="1"/>
  <c r="AL157" i="1"/>
  <c r="AK157" i="1"/>
  <c r="AJ157" i="1"/>
  <c r="AG157" i="1"/>
  <c r="Y157" i="1"/>
  <c r="AB157" i="1" s="1"/>
  <c r="W157" i="1"/>
  <c r="P157" i="1"/>
  <c r="N157" i="1" s="1"/>
  <c r="O157" i="1"/>
  <c r="AR156" i="1"/>
  <c r="AS156" i="1" s="1"/>
  <c r="AJ156" i="1"/>
  <c r="AI156" i="1"/>
  <c r="AF156" i="1"/>
  <c r="AM156" i="1" s="1"/>
  <c r="AD156" i="1"/>
  <c r="AC156" i="1"/>
  <c r="AL156" i="1" s="1"/>
  <c r="AS155" i="1"/>
  <c r="AM155" i="1"/>
  <c r="AL155" i="1"/>
  <c r="AJ155" i="1"/>
  <c r="AG155" i="1"/>
  <c r="AG156" i="1" s="1"/>
  <c r="AD155" i="1"/>
  <c r="W155" i="1"/>
  <c r="X155" i="1" s="1"/>
  <c r="Q155" i="1"/>
  <c r="O155" i="1" s="1"/>
  <c r="P155" i="1"/>
  <c r="N155" i="1" s="1"/>
  <c r="AT154" i="1"/>
  <c r="AS154" i="1"/>
  <c r="AL154" i="1"/>
  <c r="AK154" i="1"/>
  <c r="AJ154" i="1"/>
  <c r="AG154" i="1"/>
  <c r="Z154" i="1"/>
  <c r="Y154" i="1"/>
  <c r="AB154" i="1" s="1"/>
  <c r="W154" i="1"/>
  <c r="X154" i="1" s="1"/>
  <c r="AA154" i="1" s="1"/>
  <c r="P154" i="1"/>
  <c r="N154" i="1" s="1"/>
  <c r="O154" i="1"/>
  <c r="AR153" i="1"/>
  <c r="AS153" i="1" s="1"/>
  <c r="AI153" i="1"/>
  <c r="AG153" i="1"/>
  <c r="AF153" i="1"/>
  <c r="AM153" i="1" s="1"/>
  <c r="AC153" i="1"/>
  <c r="AL153" i="1" s="1"/>
  <c r="AS152" i="1"/>
  <c r="AM152" i="1"/>
  <c r="AL152" i="1"/>
  <c r="AJ152" i="1"/>
  <c r="AJ153" i="1" s="1"/>
  <c r="AG152" i="1"/>
  <c r="AD152" i="1"/>
  <c r="Z152" i="1"/>
  <c r="X152" i="1"/>
  <c r="X153" i="1" s="1"/>
  <c r="AA153" i="1" s="1"/>
  <c r="W152" i="1"/>
  <c r="W153" i="1" s="1"/>
  <c r="Z153" i="1" s="1"/>
  <c r="Q152" i="1"/>
  <c r="O152" i="1" s="1"/>
  <c r="P152" i="1"/>
  <c r="N152" i="1"/>
  <c r="AT151" i="1"/>
  <c r="AS151" i="1"/>
  <c r="AL151" i="1"/>
  <c r="AK151" i="1"/>
  <c r="AJ151" i="1"/>
  <c r="AG151" i="1"/>
  <c r="AB151" i="1"/>
  <c r="Y151" i="1"/>
  <c r="W151" i="1"/>
  <c r="X151" i="1" s="1"/>
  <c r="AA151" i="1" s="1"/>
  <c r="P151" i="1"/>
  <c r="N151" i="1" s="1"/>
  <c r="O151" i="1"/>
  <c r="O146" i="1" s="1"/>
  <c r="AM150" i="1"/>
  <c r="AI150" i="1"/>
  <c r="AG150" i="1"/>
  <c r="AG149" i="1" s="1"/>
  <c r="AG147" i="1" s="1"/>
  <c r="AC150" i="1"/>
  <c r="W150" i="1"/>
  <c r="Z150" i="1" s="1"/>
  <c r="I150" i="1"/>
  <c r="J150" i="1" s="1"/>
  <c r="J149" i="1" s="1"/>
  <c r="J147" i="1" s="1"/>
  <c r="E150" i="1"/>
  <c r="AR149" i="1"/>
  <c r="AS149" i="1" s="1"/>
  <c r="AJ149" i="1"/>
  <c r="AJ150" i="1" s="1"/>
  <c r="AF149" i="1"/>
  <c r="AM149" i="1" s="1"/>
  <c r="AD149" i="1"/>
  <c r="AD150" i="1" s="1"/>
  <c r="W149" i="1"/>
  <c r="Z149" i="1" s="1"/>
  <c r="Q149" i="1"/>
  <c r="P149" i="1" s="1"/>
  <c r="AT148" i="1"/>
  <c r="AS148" i="1"/>
  <c r="AK148" i="1"/>
  <c r="AJ148" i="1"/>
  <c r="AG148" i="1"/>
  <c r="AD148" i="1"/>
  <c r="AD146" i="1" s="1"/>
  <c r="Z148" i="1"/>
  <c r="Y148" i="1"/>
  <c r="AB148" i="1" s="1"/>
  <c r="X148" i="1"/>
  <c r="AA148" i="1" s="1"/>
  <c r="W148" i="1"/>
  <c r="P148" i="1"/>
  <c r="N148" i="1" s="1"/>
  <c r="O148" i="1"/>
  <c r="J148" i="1"/>
  <c r="F148" i="1"/>
  <c r="F146" i="1" s="1"/>
  <c r="BM147" i="1"/>
  <c r="BL147" i="1"/>
  <c r="BK147" i="1"/>
  <c r="BH147" i="1"/>
  <c r="BG147" i="1"/>
  <c r="BF147" i="1"/>
  <c r="BE147" i="1"/>
  <c r="BD147" i="1"/>
  <c r="BC147" i="1"/>
  <c r="BC136" i="1" s="1"/>
  <c r="BC137" i="1" s="1"/>
  <c r="BB147" i="1"/>
  <c r="BA147" i="1"/>
  <c r="AZ147" i="1"/>
  <c r="AY147" i="1"/>
  <c r="AX147" i="1"/>
  <c r="AW147" i="1"/>
  <c r="AV147" i="1"/>
  <c r="AU147" i="1"/>
  <c r="AU136" i="1" s="1"/>
  <c r="AU137" i="1" s="1"/>
  <c r="AO147" i="1"/>
  <c r="AI147" i="1"/>
  <c r="AC147" i="1"/>
  <c r="AL147" i="1" s="1"/>
  <c r="U147" i="1"/>
  <c r="T147" i="1"/>
  <c r="I147" i="1"/>
  <c r="BM146" i="1"/>
  <c r="BL146" i="1"/>
  <c r="BK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R146" i="1"/>
  <c r="AO146" i="1"/>
  <c r="AN146" i="1"/>
  <c r="AM146" i="1"/>
  <c r="AI146" i="1"/>
  <c r="AH146" i="1"/>
  <c r="AF146" i="1"/>
  <c r="AE146" i="1"/>
  <c r="AC146" i="1"/>
  <c r="AL146" i="1" s="1"/>
  <c r="Y146" i="1"/>
  <c r="V146" i="1"/>
  <c r="U146" i="1"/>
  <c r="T146" i="1"/>
  <c r="S146" i="1"/>
  <c r="Q146" i="1"/>
  <c r="P146" i="1"/>
  <c r="J146" i="1"/>
  <c r="I146" i="1"/>
  <c r="H146" i="1"/>
  <c r="E146" i="1"/>
  <c r="AF145" i="1"/>
  <c r="AG145" i="1" s="1"/>
  <c r="AC145" i="1"/>
  <c r="AL145" i="1" s="1"/>
  <c r="Z145" i="1"/>
  <c r="X145" i="1"/>
  <c r="AA145" i="1" s="1"/>
  <c r="W145" i="1"/>
  <c r="AR144" i="1"/>
  <c r="AS144" i="1" s="1"/>
  <c r="AM144" i="1"/>
  <c r="AM139" i="1" s="1"/>
  <c r="AL144" i="1"/>
  <c r="AI144" i="1"/>
  <c r="AI145" i="1" s="1"/>
  <c r="AG144" i="1"/>
  <c r="AG139" i="1" s="1"/>
  <c r="AD144" i="1"/>
  <c r="AD145" i="1" s="1"/>
  <c r="Z144" i="1"/>
  <c r="X144" i="1"/>
  <c r="AA144" i="1" s="1"/>
  <c r="Q144" i="1"/>
  <c r="Q145" i="1" s="1"/>
  <c r="P145" i="1" s="1"/>
  <c r="N145" i="1" s="1"/>
  <c r="AS143" i="1"/>
  <c r="AL143" i="1"/>
  <c r="AK143" i="1"/>
  <c r="AJ143" i="1"/>
  <c r="AG143" i="1"/>
  <c r="Z143" i="1"/>
  <c r="Y143" i="1"/>
  <c r="X143" i="1"/>
  <c r="AA143" i="1" s="1"/>
  <c r="P143" i="1"/>
  <c r="N143" i="1" s="1"/>
  <c r="O143" i="1"/>
  <c r="O138" i="1" s="1"/>
  <c r="AI142" i="1"/>
  <c r="AG142" i="1"/>
  <c r="AF142" i="1"/>
  <c r="AR142" i="1" s="1"/>
  <c r="AS142" i="1" s="1"/>
  <c r="AC142" i="1"/>
  <c r="AL142" i="1" s="1"/>
  <c r="Q142" i="1"/>
  <c r="P142" i="1" s="1"/>
  <c r="N142" i="1" s="1"/>
  <c r="J142" i="1"/>
  <c r="I142" i="1"/>
  <c r="E142" i="1"/>
  <c r="AR141" i="1"/>
  <c r="AS141" i="1" s="1"/>
  <c r="AS139" i="1" s="1"/>
  <c r="AM141" i="1"/>
  <c r="AL141" i="1"/>
  <c r="AJ141" i="1"/>
  <c r="AG141" i="1"/>
  <c r="AD141" i="1"/>
  <c r="Z141" i="1"/>
  <c r="Z139" i="1" s="1"/>
  <c r="W141" i="1"/>
  <c r="X141" i="1" s="1"/>
  <c r="Q141" i="1"/>
  <c r="P141" i="1" s="1"/>
  <c r="N141" i="1" s="1"/>
  <c r="O141" i="1"/>
  <c r="J141" i="1"/>
  <c r="J139" i="1" s="1"/>
  <c r="F141" i="1"/>
  <c r="F142" i="1" s="1"/>
  <c r="AS140" i="1"/>
  <c r="AL140" i="1"/>
  <c r="AK140" i="1"/>
  <c r="AJ140" i="1"/>
  <c r="AJ138" i="1" s="1"/>
  <c r="AG140" i="1"/>
  <c r="AG138" i="1" s="1"/>
  <c r="AD140" i="1"/>
  <c r="AD138" i="1" s="1"/>
  <c r="Y140" i="1"/>
  <c r="AB140" i="1" s="1"/>
  <c r="W140" i="1"/>
  <c r="W138" i="1" s="1"/>
  <c r="P140" i="1"/>
  <c r="O140" i="1"/>
  <c r="J140" i="1"/>
  <c r="E140" i="1"/>
  <c r="F140" i="1" s="1"/>
  <c r="F138" i="1" s="1"/>
  <c r="BM139" i="1"/>
  <c r="BL139" i="1"/>
  <c r="BK139" i="1"/>
  <c r="BK136" i="1" s="1"/>
  <c r="BK137" i="1" s="1"/>
  <c r="BH139" i="1"/>
  <c r="BG139" i="1"/>
  <c r="BF139" i="1"/>
  <c r="BE139" i="1"/>
  <c r="BD139" i="1"/>
  <c r="BC139" i="1"/>
  <c r="BB139" i="1"/>
  <c r="BA139" i="1"/>
  <c r="BA136" i="1" s="1"/>
  <c r="BA137" i="1" s="1"/>
  <c r="AZ139" i="1"/>
  <c r="AY139" i="1"/>
  <c r="AX139" i="1"/>
  <c r="AW139" i="1"/>
  <c r="AV139" i="1"/>
  <c r="AU139" i="1"/>
  <c r="AT139" i="1"/>
  <c r="AR139" i="1"/>
  <c r="AO139" i="1"/>
  <c r="AN139" i="1"/>
  <c r="AI139" i="1"/>
  <c r="AF139" i="1"/>
  <c r="AC139" i="1"/>
  <c r="AL139" i="1" s="1"/>
  <c r="W139" i="1"/>
  <c r="U139" i="1"/>
  <c r="T139" i="1"/>
  <c r="T136" i="1" s="1"/>
  <c r="T137" i="1" s="1"/>
  <c r="I139" i="1"/>
  <c r="F139" i="1"/>
  <c r="E139" i="1"/>
  <c r="BM138" i="1"/>
  <c r="BL138" i="1"/>
  <c r="BK138" i="1"/>
  <c r="BH138" i="1"/>
  <c r="BG138" i="1"/>
  <c r="BF138" i="1"/>
  <c r="BE138" i="1"/>
  <c r="BD138" i="1"/>
  <c r="BD135" i="1" s="1"/>
  <c r="BC138" i="1"/>
  <c r="BB138" i="1"/>
  <c r="BA138" i="1"/>
  <c r="AZ138" i="1"/>
  <c r="AY138" i="1"/>
  <c r="AX138" i="1"/>
  <c r="AW138" i="1"/>
  <c r="AV138" i="1"/>
  <c r="AV135" i="1" s="1"/>
  <c r="AU138" i="1"/>
  <c r="AT138" i="1"/>
  <c r="AR138" i="1"/>
  <c r="AO138" i="1"/>
  <c r="AO135" i="1" s="1"/>
  <c r="AN138" i="1"/>
  <c r="AM138" i="1"/>
  <c r="AL138" i="1"/>
  <c r="AK138" i="1"/>
  <c r="AI138" i="1"/>
  <c r="AH138" i="1"/>
  <c r="AF138" i="1"/>
  <c r="AE138" i="1"/>
  <c r="AC138" i="1"/>
  <c r="V138" i="1"/>
  <c r="V135" i="1" s="1"/>
  <c r="U138" i="1"/>
  <c r="T138" i="1"/>
  <c r="T135" i="1" s="1"/>
  <c r="S138" i="1"/>
  <c r="Q138" i="1"/>
  <c r="J138" i="1"/>
  <c r="I138" i="1"/>
  <c r="H138" i="1"/>
  <c r="E138" i="1"/>
  <c r="BJ136" i="1"/>
  <c r="AW136" i="1"/>
  <c r="AW137" i="1" s="1"/>
  <c r="BJ135" i="1"/>
  <c r="AF135" i="1"/>
  <c r="AE135" i="1"/>
  <c r="U135" i="1"/>
  <c r="BL134" i="1"/>
  <c r="AR134" i="1"/>
  <c r="AS134" i="1" s="1"/>
  <c r="AL134" i="1"/>
  <c r="AK134" i="1"/>
  <c r="AG134" i="1"/>
  <c r="AF134" i="1"/>
  <c r="AI134" i="1" s="1"/>
  <c r="AC134" i="1"/>
  <c r="AD134" i="1" s="1"/>
  <c r="AB134" i="1"/>
  <c r="W134" i="1"/>
  <c r="Z134" i="1" s="1"/>
  <c r="J134" i="1"/>
  <c r="I134" i="1"/>
  <c r="F134" i="1"/>
  <c r="E134" i="1"/>
  <c r="BL133" i="1"/>
  <c r="AS133" i="1"/>
  <c r="AO133" i="1"/>
  <c r="AO134" i="1" s="1"/>
  <c r="AO121" i="1" s="1"/>
  <c r="AL133" i="1"/>
  <c r="AK133" i="1"/>
  <c r="AI133" i="1"/>
  <c r="AG133" i="1"/>
  <c r="AJ133" i="1" s="1"/>
  <c r="AD133" i="1"/>
  <c r="AB133" i="1"/>
  <c r="Z133" i="1"/>
  <c r="X133" i="1"/>
  <c r="AA133" i="1" s="1"/>
  <c r="Q133" i="1"/>
  <c r="Q134" i="1" s="1"/>
  <c r="P134" i="1" s="1"/>
  <c r="P133" i="1"/>
  <c r="J133" i="1"/>
  <c r="F133" i="1"/>
  <c r="AR132" i="1"/>
  <c r="AS132" i="1" s="1"/>
  <c r="AL132" i="1"/>
  <c r="AK132" i="1"/>
  <c r="AI132" i="1"/>
  <c r="AF132" i="1"/>
  <c r="AG132" i="1" s="1"/>
  <c r="AJ132" i="1" s="1"/>
  <c r="AD132" i="1"/>
  <c r="AB132" i="1"/>
  <c r="Z132" i="1"/>
  <c r="X132" i="1"/>
  <c r="AA132" i="1" s="1"/>
  <c r="P132" i="1"/>
  <c r="O132" i="1"/>
  <c r="O133" i="1" s="1"/>
  <c r="N132" i="1"/>
  <c r="J132" i="1"/>
  <c r="F132" i="1"/>
  <c r="AN131" i="1"/>
  <c r="AN122" i="1" s="1"/>
  <c r="AN16" i="1" s="1"/>
  <c r="AN12" i="1" s="1"/>
  <c r="AM131" i="1"/>
  <c r="AL131" i="1"/>
  <c r="AK131" i="1"/>
  <c r="AF131" i="1"/>
  <c r="AD131" i="1"/>
  <c r="AC131" i="1"/>
  <c r="AB131" i="1"/>
  <c r="AB122" i="1" s="1"/>
  <c r="W131" i="1"/>
  <c r="T131" i="1"/>
  <c r="U131" i="1" s="1"/>
  <c r="I131" i="1"/>
  <c r="F131" i="1"/>
  <c r="F122" i="1" s="1"/>
  <c r="E131" i="1"/>
  <c r="E122" i="1" s="1"/>
  <c r="AR130" i="1"/>
  <c r="AO130" i="1"/>
  <c r="AO131" i="1" s="1"/>
  <c r="AO122" i="1" s="1"/>
  <c r="AL130" i="1"/>
  <c r="AK130" i="1"/>
  <c r="AI130" i="1"/>
  <c r="AG130" i="1"/>
  <c r="AJ130" i="1" s="1"/>
  <c r="AD130" i="1"/>
  <c r="AB130" i="1"/>
  <c r="Z130" i="1"/>
  <c r="X130" i="1"/>
  <c r="U130" i="1"/>
  <c r="Q130" i="1"/>
  <c r="J130" i="1"/>
  <c r="F130" i="1"/>
  <c r="AR129" i="1"/>
  <c r="AS129" i="1" s="1"/>
  <c r="AL129" i="1"/>
  <c r="AK129" i="1"/>
  <c r="AG129" i="1"/>
  <c r="AF129" i="1"/>
  <c r="AI129" i="1" s="1"/>
  <c r="AY129" i="1" s="1"/>
  <c r="AD129" i="1"/>
  <c r="AB129" i="1"/>
  <c r="Z129" i="1"/>
  <c r="X129" i="1"/>
  <c r="AA129" i="1" s="1"/>
  <c r="U129" i="1"/>
  <c r="P129" i="1"/>
  <c r="O129" i="1"/>
  <c r="N129" i="1" s="1"/>
  <c r="J129" i="1"/>
  <c r="F129" i="1"/>
  <c r="AS128" i="1"/>
  <c r="AL128" i="1"/>
  <c r="AK128" i="1"/>
  <c r="AJ128" i="1"/>
  <c r="AI128" i="1"/>
  <c r="AB128" i="1"/>
  <c r="AA128" i="1"/>
  <c r="Z128" i="1"/>
  <c r="N128" i="1"/>
  <c r="O128" i="1" s="1"/>
  <c r="I128" i="1"/>
  <c r="J128" i="1" s="1"/>
  <c r="AS127" i="1"/>
  <c r="AL127" i="1"/>
  <c r="AK127" i="1"/>
  <c r="AJ127" i="1"/>
  <c r="AI127" i="1"/>
  <c r="AB127" i="1"/>
  <c r="AA127" i="1"/>
  <c r="Z127" i="1"/>
  <c r="N127" i="1"/>
  <c r="O127" i="1" s="1"/>
  <c r="J127" i="1"/>
  <c r="E127" i="1"/>
  <c r="E128" i="1" s="1"/>
  <c r="F128" i="1" s="1"/>
  <c r="AY126" i="1"/>
  <c r="AS126" i="1"/>
  <c r="AL126" i="1"/>
  <c r="AK126" i="1"/>
  <c r="AI126" i="1"/>
  <c r="AG126" i="1"/>
  <c r="AJ126" i="1" s="1"/>
  <c r="AB126" i="1"/>
  <c r="AA126" i="1"/>
  <c r="Z126" i="1"/>
  <c r="S126" i="1"/>
  <c r="P126" i="1"/>
  <c r="Q126" i="1" s="1"/>
  <c r="O126" i="1"/>
  <c r="J126" i="1"/>
  <c r="J119" i="1" s="1"/>
  <c r="H126" i="1"/>
  <c r="E126" i="1"/>
  <c r="F126" i="1" s="1"/>
  <c r="AR125" i="1"/>
  <c r="AR121" i="1" s="1"/>
  <c r="AL125" i="1"/>
  <c r="AK125" i="1"/>
  <c r="AI125" i="1"/>
  <c r="AG125" i="1"/>
  <c r="AJ125" i="1" s="1"/>
  <c r="AD125" i="1"/>
  <c r="AB125" i="1"/>
  <c r="AA125" i="1"/>
  <c r="Z125" i="1"/>
  <c r="I125" i="1"/>
  <c r="AS124" i="1"/>
  <c r="AL124" i="1"/>
  <c r="AK124" i="1"/>
  <c r="AI124" i="1"/>
  <c r="AG124" i="1"/>
  <c r="AJ124" i="1" s="1"/>
  <c r="AD124" i="1"/>
  <c r="AB124" i="1"/>
  <c r="AA124" i="1"/>
  <c r="Z124" i="1"/>
  <c r="P124" i="1"/>
  <c r="Q124" i="1" s="1"/>
  <c r="N124" i="1"/>
  <c r="O124" i="1" s="1"/>
  <c r="J124" i="1"/>
  <c r="E124" i="1"/>
  <c r="AY123" i="1"/>
  <c r="AS123" i="1"/>
  <c r="AR123" i="1"/>
  <c r="AR119" i="1" s="1"/>
  <c r="AL123" i="1"/>
  <c r="AK123" i="1"/>
  <c r="AI123" i="1"/>
  <c r="AG123" i="1"/>
  <c r="AD123" i="1"/>
  <c r="AD119" i="1" s="1"/>
  <c r="Y123" i="1"/>
  <c r="W123" i="1"/>
  <c r="X123" i="1" s="1"/>
  <c r="V123" i="1"/>
  <c r="V119" i="1" s="1"/>
  <c r="S123" i="1"/>
  <c r="Q123" i="1"/>
  <c r="O123" i="1"/>
  <c r="N123" i="1"/>
  <c r="J123" i="1"/>
  <c r="H123" i="1"/>
  <c r="H119" i="1" s="1"/>
  <c r="F123" i="1"/>
  <c r="F119" i="1" s="1"/>
  <c r="BM122" i="1"/>
  <c r="BL122" i="1"/>
  <c r="BK122" i="1"/>
  <c r="BJ122" i="1"/>
  <c r="BJ16" i="1" s="1"/>
  <c r="BJ12" i="1" s="1"/>
  <c r="BH122" i="1"/>
  <c r="BG122" i="1"/>
  <c r="BF122" i="1"/>
  <c r="BE122" i="1"/>
  <c r="BD122" i="1"/>
  <c r="BC122" i="1"/>
  <c r="BB122" i="1"/>
  <c r="BA122" i="1"/>
  <c r="BA16" i="1" s="1"/>
  <c r="BA12" i="1" s="1"/>
  <c r="AZ122" i="1"/>
  <c r="AY122" i="1"/>
  <c r="AX122" i="1"/>
  <c r="AW122" i="1"/>
  <c r="AV122" i="1"/>
  <c r="AU122" i="1"/>
  <c r="AT122" i="1"/>
  <c r="AM122" i="1"/>
  <c r="AM120" i="1" s="1"/>
  <c r="AD122" i="1"/>
  <c r="AC122" i="1"/>
  <c r="AL122" i="1" s="1"/>
  <c r="Y122" i="1"/>
  <c r="V122" i="1"/>
  <c r="U122" i="1"/>
  <c r="T122" i="1"/>
  <c r="S122" i="1"/>
  <c r="R122" i="1"/>
  <c r="M122" i="1"/>
  <c r="L122" i="1"/>
  <c r="K122" i="1"/>
  <c r="BM121" i="1"/>
  <c r="BL121" i="1"/>
  <c r="BL120" i="1" s="1"/>
  <c r="BK121" i="1"/>
  <c r="BK120" i="1" s="1"/>
  <c r="BJ121" i="1"/>
  <c r="BJ120" i="1" s="1"/>
  <c r="BH121" i="1"/>
  <c r="BG121" i="1"/>
  <c r="BG120" i="1" s="1"/>
  <c r="BF121" i="1"/>
  <c r="BE121" i="1"/>
  <c r="BD121" i="1"/>
  <c r="BC121" i="1"/>
  <c r="BC120" i="1" s="1"/>
  <c r="BB121" i="1"/>
  <c r="BB120" i="1" s="1"/>
  <c r="BA121" i="1"/>
  <c r="BA120" i="1" s="1"/>
  <c r="AZ121" i="1"/>
  <c r="AZ120" i="1" s="1"/>
  <c r="AY121" i="1"/>
  <c r="AY120" i="1" s="1"/>
  <c r="AX121" i="1"/>
  <c r="AW121" i="1"/>
  <c r="AV121" i="1"/>
  <c r="AU121" i="1"/>
  <c r="AU120" i="1" s="1"/>
  <c r="AT121" i="1"/>
  <c r="AT120" i="1" s="1"/>
  <c r="AN121" i="1"/>
  <c r="AN120" i="1" s="1"/>
  <c r="AM121" i="1"/>
  <c r="AD121" i="1"/>
  <c r="AC121" i="1"/>
  <c r="Y121" i="1"/>
  <c r="W121" i="1"/>
  <c r="V121" i="1"/>
  <c r="V120" i="1" s="1"/>
  <c r="U121" i="1"/>
  <c r="U120" i="1" s="1"/>
  <c r="T121" i="1"/>
  <c r="S121" i="1"/>
  <c r="R121" i="1"/>
  <c r="M121" i="1"/>
  <c r="L121" i="1"/>
  <c r="K121" i="1"/>
  <c r="K120" i="1" s="1"/>
  <c r="BH120" i="1"/>
  <c r="AX120" i="1"/>
  <c r="AW120" i="1"/>
  <c r="AO120" i="1"/>
  <c r="T120" i="1"/>
  <c r="BM119" i="1"/>
  <c r="BL119" i="1"/>
  <c r="BK119" i="1"/>
  <c r="BJ119" i="1"/>
  <c r="BH119" i="1"/>
  <c r="BG119" i="1"/>
  <c r="BF119" i="1"/>
  <c r="BE119" i="1"/>
  <c r="BD119" i="1"/>
  <c r="BC119" i="1"/>
  <c r="BB119" i="1"/>
  <c r="BA119" i="1"/>
  <c r="AZ119" i="1"/>
  <c r="AX119" i="1"/>
  <c r="AW119" i="1"/>
  <c r="AV119" i="1"/>
  <c r="AU119" i="1"/>
  <c r="AT119" i="1"/>
  <c r="AO119" i="1"/>
  <c r="AN119" i="1"/>
  <c r="AM119" i="1"/>
  <c r="AH119" i="1"/>
  <c r="AG119" i="1"/>
  <c r="AF119" i="1"/>
  <c r="AE119" i="1"/>
  <c r="AC119" i="1"/>
  <c r="AL119" i="1" s="1"/>
  <c r="Y119" i="1"/>
  <c r="W119" i="1"/>
  <c r="P119" i="1"/>
  <c r="N119" i="1"/>
  <c r="I119" i="1"/>
  <c r="E119" i="1"/>
  <c r="AF118" i="1"/>
  <c r="AN118" i="1" s="1"/>
  <c r="AA118" i="1"/>
  <c r="Z118" i="1"/>
  <c r="J118" i="1"/>
  <c r="F118" i="1" s="1"/>
  <c r="AR117" i="1"/>
  <c r="AR118" i="1" s="1"/>
  <c r="AN117" i="1"/>
  <c r="AG117" i="1"/>
  <c r="AS117" i="1" s="1"/>
  <c r="AC117" i="1"/>
  <c r="AL117" i="1" s="1"/>
  <c r="AA117" i="1"/>
  <c r="Z117" i="1"/>
  <c r="O117" i="1"/>
  <c r="Q117" i="1" s="1"/>
  <c r="J117" i="1"/>
  <c r="F117" i="1" s="1"/>
  <c r="I117" i="1"/>
  <c r="I118" i="1" s="1"/>
  <c r="E118" i="1" s="1"/>
  <c r="E117" i="1"/>
  <c r="AR116" i="1"/>
  <c r="AS116" i="1" s="1"/>
  <c r="AL116" i="1"/>
  <c r="AI116" i="1"/>
  <c r="AG116" i="1"/>
  <c r="AD116" i="1"/>
  <c r="AA116" i="1"/>
  <c r="Z116" i="1"/>
  <c r="Q116" i="1"/>
  <c r="N116" i="1"/>
  <c r="P116" i="1" s="1"/>
  <c r="J116" i="1"/>
  <c r="F116" i="1"/>
  <c r="E116" i="1"/>
  <c r="AI115" i="1"/>
  <c r="AF115" i="1"/>
  <c r="AL115" i="1" s="1"/>
  <c r="AD115" i="1"/>
  <c r="AA115" i="1"/>
  <c r="Z115" i="1"/>
  <c r="I115" i="1"/>
  <c r="E115" i="1" s="1"/>
  <c r="F115" i="1" s="1"/>
  <c r="AN114" i="1"/>
  <c r="AN115" i="1" s="1"/>
  <c r="AL114" i="1"/>
  <c r="AI114" i="1"/>
  <c r="AG114" i="1"/>
  <c r="AD114" i="1"/>
  <c r="AA114" i="1"/>
  <c r="Z114" i="1"/>
  <c r="Q114" i="1"/>
  <c r="O114" i="1"/>
  <c r="O115" i="1" s="1"/>
  <c r="Q115" i="1" s="1"/>
  <c r="N114" i="1"/>
  <c r="N115" i="1" s="1"/>
  <c r="P115" i="1" s="1"/>
  <c r="J114" i="1"/>
  <c r="J115" i="1" s="1"/>
  <c r="F114" i="1"/>
  <c r="E114" i="1"/>
  <c r="AD113" i="1"/>
  <c r="AA113" i="1"/>
  <c r="Z113" i="1"/>
  <c r="Q113" i="1"/>
  <c r="N113" i="1"/>
  <c r="P113" i="1" s="1"/>
  <c r="J113" i="1"/>
  <c r="E113" i="1"/>
  <c r="F113" i="1" s="1"/>
  <c r="AF112" i="1"/>
  <c r="AD112" i="1"/>
  <c r="AA112" i="1"/>
  <c r="Z112" i="1"/>
  <c r="I112" i="1"/>
  <c r="E112" i="1" s="1"/>
  <c r="F112" i="1" s="1"/>
  <c r="AN111" i="1"/>
  <c r="AN112" i="1" s="1"/>
  <c r="AL111" i="1"/>
  <c r="AI111" i="1"/>
  <c r="AG111" i="1"/>
  <c r="AD111" i="1"/>
  <c r="AA111" i="1"/>
  <c r="Z111" i="1"/>
  <c r="O111" i="1"/>
  <c r="Q111" i="1" s="1"/>
  <c r="N111" i="1"/>
  <c r="P111" i="1" s="1"/>
  <c r="J111" i="1"/>
  <c r="J112" i="1" s="1"/>
  <c r="E111" i="1"/>
  <c r="F111" i="1" s="1"/>
  <c r="AF110" i="1"/>
  <c r="AD110" i="1"/>
  <c r="AA110" i="1"/>
  <c r="Z110" i="1"/>
  <c r="Q110" i="1"/>
  <c r="P110" i="1"/>
  <c r="AR110" i="1" s="1"/>
  <c r="AR111" i="1" s="1"/>
  <c r="N110" i="1"/>
  <c r="J110" i="1"/>
  <c r="F110" i="1"/>
  <c r="E110" i="1"/>
  <c r="AL109" i="1"/>
  <c r="AI109" i="1"/>
  <c r="AG109" i="1"/>
  <c r="AJ109" i="1" s="1"/>
  <c r="AF109" i="1"/>
  <c r="AD109" i="1"/>
  <c r="AA109" i="1"/>
  <c r="AA25" i="1" s="1"/>
  <c r="Z109" i="1"/>
  <c r="I109" i="1"/>
  <c r="E109" i="1" s="1"/>
  <c r="F109" i="1" s="1"/>
  <c r="AN108" i="1"/>
  <c r="AN109" i="1" s="1"/>
  <c r="AL108" i="1"/>
  <c r="AI108" i="1"/>
  <c r="AG108" i="1"/>
  <c r="AJ108" i="1" s="1"/>
  <c r="AD108" i="1"/>
  <c r="AA108" i="1"/>
  <c r="Z108" i="1"/>
  <c r="O108" i="1"/>
  <c r="O109" i="1" s="1"/>
  <c r="Q109" i="1" s="1"/>
  <c r="J108" i="1"/>
  <c r="J109" i="1" s="1"/>
  <c r="F108" i="1"/>
  <c r="E108" i="1"/>
  <c r="AS107" i="1"/>
  <c r="AR107" i="1"/>
  <c r="AR108" i="1" s="1"/>
  <c r="AL107" i="1"/>
  <c r="AI107" i="1"/>
  <c r="AG107" i="1"/>
  <c r="AD107" i="1"/>
  <c r="AA107" i="1"/>
  <c r="Z107" i="1"/>
  <c r="Q107" i="1"/>
  <c r="N107" i="1"/>
  <c r="P107" i="1" s="1"/>
  <c r="J107" i="1"/>
  <c r="E107" i="1"/>
  <c r="F107" i="1" s="1"/>
  <c r="AR106" i="1"/>
  <c r="AS106" i="1" s="1"/>
  <c r="AN106" i="1"/>
  <c r="AL106" i="1"/>
  <c r="AI106" i="1"/>
  <c r="AG106" i="1"/>
  <c r="AD106" i="1"/>
  <c r="AA106" i="1"/>
  <c r="Z106" i="1"/>
  <c r="I106" i="1"/>
  <c r="E106" i="1" s="1"/>
  <c r="F106" i="1" s="1"/>
  <c r="AR105" i="1"/>
  <c r="AS105" i="1" s="1"/>
  <c r="AL105" i="1"/>
  <c r="AI105" i="1"/>
  <c r="AG105" i="1"/>
  <c r="AD105" i="1"/>
  <c r="AA105" i="1"/>
  <c r="Z105" i="1"/>
  <c r="Z24" i="1" s="1"/>
  <c r="O105" i="1"/>
  <c r="J105" i="1"/>
  <c r="J106" i="1" s="1"/>
  <c r="E105" i="1"/>
  <c r="F105" i="1" s="1"/>
  <c r="AV104" i="1"/>
  <c r="AR104" i="1"/>
  <c r="AS104" i="1" s="1"/>
  <c r="AN104" i="1"/>
  <c r="AN105" i="1" s="1"/>
  <c r="AL104" i="1"/>
  <c r="AI104" i="1"/>
  <c r="AG104" i="1"/>
  <c r="AD104" i="1"/>
  <c r="AA104" i="1"/>
  <c r="Z104" i="1"/>
  <c r="Q104" i="1"/>
  <c r="N104" i="1"/>
  <c r="N105" i="1" s="1"/>
  <c r="P105" i="1" s="1"/>
  <c r="J104" i="1"/>
  <c r="E104" i="1"/>
  <c r="F104" i="1" s="1"/>
  <c r="AN103" i="1"/>
  <c r="AL103" i="1"/>
  <c r="AI103" i="1"/>
  <c r="AG103" i="1"/>
  <c r="AD103" i="1"/>
  <c r="AJ103" i="1" s="1"/>
  <c r="AA103" i="1"/>
  <c r="Z103" i="1"/>
  <c r="I103" i="1"/>
  <c r="E103" i="1"/>
  <c r="F103" i="1" s="1"/>
  <c r="AN102" i="1"/>
  <c r="AL102" i="1"/>
  <c r="AI102" i="1"/>
  <c r="AG102" i="1"/>
  <c r="AD102" i="1"/>
  <c r="AJ102" i="1" s="1"/>
  <c r="AA102" i="1"/>
  <c r="Z102" i="1"/>
  <c r="O102" i="1"/>
  <c r="O103" i="1" s="1"/>
  <c r="Q103" i="1" s="1"/>
  <c r="J102" i="1"/>
  <c r="J103" i="1" s="1"/>
  <c r="E102" i="1"/>
  <c r="F102" i="1" s="1"/>
  <c r="AV101" i="1"/>
  <c r="AR101" i="1"/>
  <c r="AS101" i="1" s="1"/>
  <c r="AN101" i="1"/>
  <c r="AL101" i="1"/>
  <c r="AI101" i="1"/>
  <c r="AG101" i="1"/>
  <c r="AD101" i="1"/>
  <c r="AA101" i="1"/>
  <c r="Z101" i="1"/>
  <c r="Q101" i="1"/>
  <c r="N101" i="1"/>
  <c r="P101" i="1" s="1"/>
  <c r="J101" i="1"/>
  <c r="E101" i="1"/>
  <c r="F101" i="1" s="1"/>
  <c r="AN100" i="1"/>
  <c r="AL100" i="1"/>
  <c r="AI100" i="1"/>
  <c r="AG100" i="1"/>
  <c r="AD100" i="1"/>
  <c r="AA100" i="1"/>
  <c r="Z100" i="1"/>
  <c r="I100" i="1"/>
  <c r="J100" i="1" s="1"/>
  <c r="AL99" i="1"/>
  <c r="AI99" i="1"/>
  <c r="AG99" i="1"/>
  <c r="AD99" i="1"/>
  <c r="AA99" i="1"/>
  <c r="Z99" i="1"/>
  <c r="O99" i="1"/>
  <c r="O100" i="1" s="1"/>
  <c r="Q100" i="1" s="1"/>
  <c r="J99" i="1"/>
  <c r="F99" i="1"/>
  <c r="E99" i="1"/>
  <c r="AV98" i="1"/>
  <c r="AR98" i="1"/>
  <c r="AN98" i="1"/>
  <c r="AN99" i="1" s="1"/>
  <c r="AL98" i="1"/>
  <c r="AJ98" i="1"/>
  <c r="AI98" i="1"/>
  <c r="AG98" i="1"/>
  <c r="AD98" i="1"/>
  <c r="AA98" i="1"/>
  <c r="Z98" i="1"/>
  <c r="Q98" i="1"/>
  <c r="N98" i="1"/>
  <c r="N99" i="1" s="1"/>
  <c r="P99" i="1" s="1"/>
  <c r="J98" i="1"/>
  <c r="F98" i="1"/>
  <c r="E98" i="1"/>
  <c r="AR97" i="1"/>
  <c r="AS97" i="1" s="1"/>
  <c r="AN97" i="1"/>
  <c r="AL97" i="1"/>
  <c r="AI97" i="1"/>
  <c r="AG97" i="1"/>
  <c r="AD97" i="1"/>
  <c r="AJ97" i="1" s="1"/>
  <c r="AA97" i="1"/>
  <c r="Z97" i="1"/>
  <c r="O97" i="1"/>
  <c r="Q97" i="1" s="1"/>
  <c r="I97" i="1"/>
  <c r="J97" i="1" s="1"/>
  <c r="E97" i="1"/>
  <c r="F97" i="1" s="1"/>
  <c r="AR96" i="1"/>
  <c r="AS96" i="1" s="1"/>
  <c r="AN96" i="1"/>
  <c r="AL96" i="1"/>
  <c r="AI96" i="1"/>
  <c r="AG96" i="1"/>
  <c r="AJ96" i="1" s="1"/>
  <c r="AD96" i="1"/>
  <c r="AA96" i="1"/>
  <c r="Z96" i="1"/>
  <c r="O96" i="1"/>
  <c r="Q96" i="1" s="1"/>
  <c r="J96" i="1"/>
  <c r="E96" i="1"/>
  <c r="F96" i="1" s="1"/>
  <c r="AV95" i="1"/>
  <c r="AS95" i="1"/>
  <c r="AN95" i="1"/>
  <c r="AL95" i="1"/>
  <c r="AI95" i="1"/>
  <c r="AG95" i="1"/>
  <c r="AD95" i="1"/>
  <c r="AA95" i="1"/>
  <c r="Z95" i="1"/>
  <c r="Q95" i="1"/>
  <c r="N95" i="1"/>
  <c r="N96" i="1" s="1"/>
  <c r="N97" i="1" s="1"/>
  <c r="P97" i="1" s="1"/>
  <c r="J95" i="1"/>
  <c r="E95" i="1"/>
  <c r="F95" i="1" s="1"/>
  <c r="AR94" i="1"/>
  <c r="AS94" i="1" s="1"/>
  <c r="AN94" i="1"/>
  <c r="AL94" i="1"/>
  <c r="AI94" i="1"/>
  <c r="AG94" i="1"/>
  <c r="AD94" i="1"/>
  <c r="AA94" i="1"/>
  <c r="Z94" i="1"/>
  <c r="I94" i="1"/>
  <c r="J94" i="1" s="1"/>
  <c r="AR93" i="1"/>
  <c r="AS93" i="1" s="1"/>
  <c r="AL93" i="1"/>
  <c r="AI93" i="1"/>
  <c r="AG93" i="1"/>
  <c r="AJ93" i="1" s="1"/>
  <c r="AD93" i="1"/>
  <c r="AA93" i="1"/>
  <c r="Z93" i="1"/>
  <c r="O93" i="1"/>
  <c r="O94" i="1" s="1"/>
  <c r="Q94" i="1" s="1"/>
  <c r="J93" i="1"/>
  <c r="F93" i="1"/>
  <c r="E93" i="1"/>
  <c r="AX92" i="1"/>
  <c r="AS92" i="1"/>
  <c r="AN92" i="1"/>
  <c r="AN93" i="1" s="1"/>
  <c r="AL92" i="1"/>
  <c r="AI92" i="1"/>
  <c r="AG92" i="1"/>
  <c r="AD92" i="1"/>
  <c r="AA92" i="1"/>
  <c r="Z92" i="1"/>
  <c r="Q92" i="1"/>
  <c r="N92" i="1"/>
  <c r="J92" i="1"/>
  <c r="E92" i="1"/>
  <c r="F92" i="1" s="1"/>
  <c r="AN91" i="1"/>
  <c r="AL91" i="1"/>
  <c r="AI91" i="1"/>
  <c r="AG91" i="1"/>
  <c r="AD91" i="1"/>
  <c r="AA91" i="1"/>
  <c r="Z91" i="1"/>
  <c r="I91" i="1"/>
  <c r="E91" i="1" s="1"/>
  <c r="F91" i="1" s="1"/>
  <c r="AS90" i="1"/>
  <c r="AR90" i="1"/>
  <c r="AR91" i="1" s="1"/>
  <c r="AS91" i="1" s="1"/>
  <c r="AL90" i="1"/>
  <c r="AI90" i="1"/>
  <c r="AG90" i="1"/>
  <c r="AD90" i="1"/>
  <c r="AJ90" i="1" s="1"/>
  <c r="AA90" i="1"/>
  <c r="Z90" i="1"/>
  <c r="O90" i="1"/>
  <c r="O91" i="1" s="1"/>
  <c r="Q91" i="1" s="1"/>
  <c r="J90" i="1"/>
  <c r="E90" i="1"/>
  <c r="F90" i="1" s="1"/>
  <c r="AX89" i="1"/>
  <c r="AS89" i="1"/>
  <c r="AN89" i="1"/>
  <c r="AN90" i="1" s="1"/>
  <c r="AL89" i="1"/>
  <c r="AI89" i="1"/>
  <c r="AG89" i="1"/>
  <c r="AD89" i="1"/>
  <c r="AA89" i="1"/>
  <c r="Z89" i="1"/>
  <c r="Q89" i="1"/>
  <c r="N89" i="1"/>
  <c r="N90" i="1" s="1"/>
  <c r="P90" i="1" s="1"/>
  <c r="J89" i="1"/>
  <c r="E89" i="1"/>
  <c r="F89" i="1" s="1"/>
  <c r="AN88" i="1"/>
  <c r="AL88" i="1"/>
  <c r="AI88" i="1"/>
  <c r="AG88" i="1"/>
  <c r="AD88" i="1"/>
  <c r="AA88" i="1"/>
  <c r="Z88" i="1"/>
  <c r="I88" i="1"/>
  <c r="J88" i="1" s="1"/>
  <c r="AR87" i="1"/>
  <c r="AR88" i="1" s="1"/>
  <c r="AS88" i="1" s="1"/>
  <c r="AL87" i="1"/>
  <c r="AI87" i="1"/>
  <c r="AG87" i="1"/>
  <c r="AD87" i="1"/>
  <c r="AA87" i="1"/>
  <c r="Z87" i="1"/>
  <c r="O87" i="1"/>
  <c r="O88" i="1" s="1"/>
  <c r="Q88" i="1" s="1"/>
  <c r="J87" i="1"/>
  <c r="E87" i="1"/>
  <c r="F87" i="1" s="1"/>
  <c r="AX86" i="1"/>
  <c r="AS86" i="1"/>
  <c r="AN86" i="1"/>
  <c r="AN87" i="1" s="1"/>
  <c r="AL86" i="1"/>
  <c r="AI86" i="1"/>
  <c r="AG86" i="1"/>
  <c r="AD86" i="1"/>
  <c r="AJ86" i="1" s="1"/>
  <c r="AA86" i="1"/>
  <c r="Z86" i="1"/>
  <c r="Q86" i="1"/>
  <c r="N86" i="1"/>
  <c r="P86" i="1" s="1"/>
  <c r="J86" i="1"/>
  <c r="E86" i="1"/>
  <c r="F86" i="1" s="1"/>
  <c r="AS85" i="1"/>
  <c r="AN85" i="1"/>
  <c r="AL85" i="1"/>
  <c r="AI85" i="1"/>
  <c r="AG85" i="1"/>
  <c r="AD85" i="1"/>
  <c r="AA85" i="1"/>
  <c r="Z85" i="1"/>
  <c r="J85" i="1"/>
  <c r="I85" i="1"/>
  <c r="E85" i="1" s="1"/>
  <c r="F85" i="1"/>
  <c r="AR84" i="1"/>
  <c r="AR85" i="1" s="1"/>
  <c r="AN84" i="1"/>
  <c r="AL84" i="1"/>
  <c r="AI84" i="1"/>
  <c r="AG84" i="1"/>
  <c r="AJ84" i="1" s="1"/>
  <c r="AD84" i="1"/>
  <c r="AA84" i="1"/>
  <c r="Z84" i="1"/>
  <c r="O84" i="1"/>
  <c r="Q84" i="1" s="1"/>
  <c r="J84" i="1"/>
  <c r="E84" i="1"/>
  <c r="F84" i="1" s="1"/>
  <c r="AX83" i="1"/>
  <c r="AS83" i="1"/>
  <c r="AN83" i="1"/>
  <c r="AL83" i="1"/>
  <c r="AI83" i="1"/>
  <c r="AG83" i="1"/>
  <c r="AD83" i="1"/>
  <c r="AJ83" i="1" s="1"/>
  <c r="AA83" i="1"/>
  <c r="Z83" i="1"/>
  <c r="Q83" i="1"/>
  <c r="N83" i="1"/>
  <c r="P83" i="1" s="1"/>
  <c r="J83" i="1"/>
  <c r="E83" i="1"/>
  <c r="F83" i="1" s="1"/>
  <c r="AN82" i="1"/>
  <c r="AL82" i="1"/>
  <c r="AI82" i="1"/>
  <c r="AG82" i="1"/>
  <c r="AJ82" i="1" s="1"/>
  <c r="AD82" i="1"/>
  <c r="AA82" i="1"/>
  <c r="Z82" i="1"/>
  <c r="O82" i="1"/>
  <c r="Q82" i="1" s="1"/>
  <c r="I82" i="1"/>
  <c r="J82" i="1" s="1"/>
  <c r="E82" i="1"/>
  <c r="F82" i="1" s="1"/>
  <c r="AR81" i="1"/>
  <c r="AL81" i="1"/>
  <c r="AI81" i="1"/>
  <c r="AG81" i="1"/>
  <c r="AD81" i="1"/>
  <c r="AA81" i="1"/>
  <c r="Z81" i="1"/>
  <c r="O81" i="1"/>
  <c r="Q81" i="1" s="1"/>
  <c r="J81" i="1"/>
  <c r="E81" i="1"/>
  <c r="F81" i="1" s="1"/>
  <c r="AX80" i="1"/>
  <c r="AS80" i="1"/>
  <c r="AN80" i="1"/>
  <c r="AN81" i="1" s="1"/>
  <c r="AL80" i="1"/>
  <c r="AI80" i="1"/>
  <c r="AG80" i="1"/>
  <c r="AJ80" i="1" s="1"/>
  <c r="AD80" i="1"/>
  <c r="AA80" i="1"/>
  <c r="Z80" i="1"/>
  <c r="Q80" i="1"/>
  <c r="P80" i="1"/>
  <c r="N80" i="1"/>
  <c r="N81" i="1" s="1"/>
  <c r="N82" i="1" s="1"/>
  <c r="P82" i="1" s="1"/>
  <c r="J80" i="1"/>
  <c r="F80" i="1"/>
  <c r="E80" i="1"/>
  <c r="AR79" i="1"/>
  <c r="AS79" i="1" s="1"/>
  <c r="AN79" i="1"/>
  <c r="AL79" i="1"/>
  <c r="AI79" i="1"/>
  <c r="AG79" i="1"/>
  <c r="AD79" i="1"/>
  <c r="AA79" i="1"/>
  <c r="Z79" i="1"/>
  <c r="J79" i="1"/>
  <c r="I79" i="1"/>
  <c r="E79" i="1"/>
  <c r="F79" i="1" s="1"/>
  <c r="AR78" i="1"/>
  <c r="AS78" i="1" s="1"/>
  <c r="AL78" i="1"/>
  <c r="AI78" i="1"/>
  <c r="AG78" i="1"/>
  <c r="AD78" i="1"/>
  <c r="AA78" i="1"/>
  <c r="Z78" i="1"/>
  <c r="O78" i="1"/>
  <c r="J78" i="1"/>
  <c r="E78" i="1"/>
  <c r="F78" i="1" s="1"/>
  <c r="AX77" i="1"/>
  <c r="AS77" i="1"/>
  <c r="AN77" i="1"/>
  <c r="AN78" i="1" s="1"/>
  <c r="AL77" i="1"/>
  <c r="AI77" i="1"/>
  <c r="AG77" i="1"/>
  <c r="AJ77" i="1" s="1"/>
  <c r="AD77" i="1"/>
  <c r="AA77" i="1"/>
  <c r="Z77" i="1"/>
  <c r="Q77" i="1"/>
  <c r="N77" i="1"/>
  <c r="N78" i="1" s="1"/>
  <c r="J77" i="1"/>
  <c r="F77" i="1"/>
  <c r="E77" i="1"/>
  <c r="AN76" i="1"/>
  <c r="AL76" i="1"/>
  <c r="AI76" i="1"/>
  <c r="AG76" i="1"/>
  <c r="AD76" i="1"/>
  <c r="AA76" i="1"/>
  <c r="Z76" i="1"/>
  <c r="I76" i="1"/>
  <c r="E76" i="1" s="1"/>
  <c r="F76" i="1" s="1"/>
  <c r="AR75" i="1"/>
  <c r="AL75" i="1"/>
  <c r="AI75" i="1"/>
  <c r="AG75" i="1"/>
  <c r="AD75" i="1"/>
  <c r="AJ75" i="1" s="1"/>
  <c r="AA75" i="1"/>
  <c r="Z75" i="1"/>
  <c r="O75" i="1"/>
  <c r="J75" i="1"/>
  <c r="E75" i="1"/>
  <c r="F75" i="1" s="1"/>
  <c r="AV74" i="1"/>
  <c r="AR74" i="1"/>
  <c r="AS74" i="1" s="1"/>
  <c r="AN74" i="1"/>
  <c r="AN75" i="1" s="1"/>
  <c r="AL74" i="1"/>
  <c r="AI74" i="1"/>
  <c r="AG74" i="1"/>
  <c r="AD74" i="1"/>
  <c r="AA74" i="1"/>
  <c r="Z74" i="1"/>
  <c r="Q74" i="1"/>
  <c r="N74" i="1"/>
  <c r="N75" i="1" s="1"/>
  <c r="P75" i="1" s="1"/>
  <c r="J74" i="1"/>
  <c r="E74" i="1"/>
  <c r="F74" i="1" s="1"/>
  <c r="AN73" i="1"/>
  <c r="AL73" i="1"/>
  <c r="AI73" i="1"/>
  <c r="AG73" i="1"/>
  <c r="AD73" i="1"/>
  <c r="AA73" i="1"/>
  <c r="Z73" i="1"/>
  <c r="I73" i="1"/>
  <c r="J73" i="1" s="1"/>
  <c r="E73" i="1"/>
  <c r="F73" i="1" s="1"/>
  <c r="AR72" i="1"/>
  <c r="AR73" i="1" s="1"/>
  <c r="AS73" i="1" s="1"/>
  <c r="AL72" i="1"/>
  <c r="AI72" i="1"/>
  <c r="AG72" i="1"/>
  <c r="AJ72" i="1" s="1"/>
  <c r="AD72" i="1"/>
  <c r="AA72" i="1"/>
  <c r="Z72" i="1"/>
  <c r="O72" i="1"/>
  <c r="O73" i="1" s="1"/>
  <c r="Q73" i="1" s="1"/>
  <c r="J72" i="1"/>
  <c r="E72" i="1"/>
  <c r="F72" i="1" s="1"/>
  <c r="AV71" i="1"/>
  <c r="AR71" i="1"/>
  <c r="AS71" i="1" s="1"/>
  <c r="AN71" i="1"/>
  <c r="AN72" i="1" s="1"/>
  <c r="AL71" i="1"/>
  <c r="AI71" i="1"/>
  <c r="AG71" i="1"/>
  <c r="AD71" i="1"/>
  <c r="AA71" i="1"/>
  <c r="Z71" i="1"/>
  <c r="Q71" i="1"/>
  <c r="N71" i="1"/>
  <c r="P71" i="1" s="1"/>
  <c r="J71" i="1"/>
  <c r="E71" i="1"/>
  <c r="F71" i="1" s="1"/>
  <c r="AN70" i="1"/>
  <c r="AL70" i="1"/>
  <c r="AI70" i="1"/>
  <c r="AG70" i="1"/>
  <c r="AD70" i="1"/>
  <c r="AA70" i="1"/>
  <c r="Z70" i="1"/>
  <c r="I70" i="1"/>
  <c r="E70" i="1" s="1"/>
  <c r="F70" i="1" s="1"/>
  <c r="AR69" i="1"/>
  <c r="AL69" i="1"/>
  <c r="AI69" i="1"/>
  <c r="AG69" i="1"/>
  <c r="AJ69" i="1" s="1"/>
  <c r="AD69" i="1"/>
  <c r="AA69" i="1"/>
  <c r="Z69" i="1"/>
  <c r="O69" i="1"/>
  <c r="J69" i="1"/>
  <c r="F69" i="1"/>
  <c r="E69" i="1"/>
  <c r="AV68" i="1"/>
  <c r="AR68" i="1"/>
  <c r="AS68" i="1" s="1"/>
  <c r="AN68" i="1"/>
  <c r="AN69" i="1" s="1"/>
  <c r="AL68" i="1"/>
  <c r="AI68" i="1"/>
  <c r="AG68" i="1"/>
  <c r="AD68" i="1"/>
  <c r="AA68" i="1"/>
  <c r="Z68" i="1"/>
  <c r="Q68" i="1"/>
  <c r="N68" i="1"/>
  <c r="P68" i="1" s="1"/>
  <c r="J68" i="1"/>
  <c r="E68" i="1"/>
  <c r="F68" i="1" s="1"/>
  <c r="AN67" i="1"/>
  <c r="AL67" i="1"/>
  <c r="AI67" i="1"/>
  <c r="AG67" i="1"/>
  <c r="AJ67" i="1" s="1"/>
  <c r="AD67" i="1"/>
  <c r="AA67" i="1"/>
  <c r="Z67" i="1"/>
  <c r="I67" i="1"/>
  <c r="J67" i="1" s="1"/>
  <c r="AR66" i="1"/>
  <c r="AR67" i="1" s="1"/>
  <c r="AS67" i="1" s="1"/>
  <c r="AL66" i="1"/>
  <c r="AI66" i="1"/>
  <c r="AG66" i="1"/>
  <c r="AD66" i="1"/>
  <c r="AA66" i="1"/>
  <c r="Z66" i="1"/>
  <c r="O66" i="1"/>
  <c r="O67" i="1" s="1"/>
  <c r="Q67" i="1" s="1"/>
  <c r="N66" i="1"/>
  <c r="J66" i="1"/>
  <c r="E66" i="1"/>
  <c r="F66" i="1" s="1"/>
  <c r="AV65" i="1"/>
  <c r="AR65" i="1"/>
  <c r="AS65" i="1" s="1"/>
  <c r="AN65" i="1"/>
  <c r="AN66" i="1" s="1"/>
  <c r="AL65" i="1"/>
  <c r="AI65" i="1"/>
  <c r="AG65" i="1"/>
  <c r="AD65" i="1"/>
  <c r="AA65" i="1"/>
  <c r="Z65" i="1"/>
  <c r="Q65" i="1"/>
  <c r="N65" i="1"/>
  <c r="P65" i="1" s="1"/>
  <c r="J65" i="1"/>
  <c r="E65" i="1"/>
  <c r="F65" i="1" s="1"/>
  <c r="AN64" i="1"/>
  <c r="AL64" i="1"/>
  <c r="AI64" i="1"/>
  <c r="AG64" i="1"/>
  <c r="AD64" i="1"/>
  <c r="AA64" i="1"/>
  <c r="Z64" i="1"/>
  <c r="I64" i="1"/>
  <c r="E64" i="1" s="1"/>
  <c r="F64" i="1" s="1"/>
  <c r="AR63" i="1"/>
  <c r="AL63" i="1"/>
  <c r="AI63" i="1"/>
  <c r="AG63" i="1"/>
  <c r="AJ63" i="1" s="1"/>
  <c r="AD63" i="1"/>
  <c r="AA63" i="1"/>
  <c r="Z63" i="1"/>
  <c r="O63" i="1"/>
  <c r="J63" i="1"/>
  <c r="F63" i="1"/>
  <c r="E63" i="1"/>
  <c r="AV62" i="1"/>
  <c r="AR62" i="1"/>
  <c r="AS62" i="1" s="1"/>
  <c r="AN62" i="1"/>
  <c r="AN63" i="1" s="1"/>
  <c r="AL62" i="1"/>
  <c r="AI62" i="1"/>
  <c r="AG62" i="1"/>
  <c r="AD62" i="1"/>
  <c r="AJ62" i="1" s="1"/>
  <c r="AA62" i="1"/>
  <c r="Z62" i="1"/>
  <c r="Q62" i="1"/>
  <c r="N62" i="1"/>
  <c r="P62" i="1" s="1"/>
  <c r="J62" i="1"/>
  <c r="E62" i="1"/>
  <c r="F62" i="1" s="1"/>
  <c r="AN61" i="1"/>
  <c r="AL61" i="1"/>
  <c r="AI61" i="1"/>
  <c r="AG61" i="1"/>
  <c r="AD61" i="1"/>
  <c r="AJ61" i="1" s="1"/>
  <c r="AA61" i="1"/>
  <c r="Z61" i="1"/>
  <c r="I61" i="1"/>
  <c r="J61" i="1" s="1"/>
  <c r="E61" i="1"/>
  <c r="F61" i="1" s="1"/>
  <c r="AR60" i="1"/>
  <c r="AR61" i="1" s="1"/>
  <c r="AS61" i="1" s="1"/>
  <c r="AL60" i="1"/>
  <c r="AI60" i="1"/>
  <c r="AG60" i="1"/>
  <c r="AJ60" i="1" s="1"/>
  <c r="AD60" i="1"/>
  <c r="AA60" i="1"/>
  <c r="Z60" i="1"/>
  <c r="Q60" i="1"/>
  <c r="O60" i="1"/>
  <c r="O61" i="1" s="1"/>
  <c r="Q61" i="1" s="1"/>
  <c r="J60" i="1"/>
  <c r="F60" i="1"/>
  <c r="E60" i="1"/>
  <c r="AV59" i="1"/>
  <c r="AR59" i="1"/>
  <c r="AS59" i="1" s="1"/>
  <c r="AN59" i="1"/>
  <c r="AN60" i="1" s="1"/>
  <c r="AL59" i="1"/>
  <c r="AI59" i="1"/>
  <c r="AG59" i="1"/>
  <c r="AD59" i="1"/>
  <c r="AA59" i="1"/>
  <c r="Z59" i="1"/>
  <c r="Q59" i="1"/>
  <c r="P59" i="1"/>
  <c r="N59" i="1"/>
  <c r="N60" i="1" s="1"/>
  <c r="J59" i="1"/>
  <c r="E59" i="1"/>
  <c r="F59" i="1" s="1"/>
  <c r="AN58" i="1"/>
  <c r="AL58" i="1"/>
  <c r="AI58" i="1"/>
  <c r="AG58" i="1"/>
  <c r="AD58" i="1"/>
  <c r="AA58" i="1"/>
  <c r="Z58" i="1"/>
  <c r="I58" i="1"/>
  <c r="E58" i="1" s="1"/>
  <c r="F58" i="1" s="1"/>
  <c r="AR57" i="1"/>
  <c r="AL57" i="1"/>
  <c r="AJ57" i="1"/>
  <c r="AI57" i="1"/>
  <c r="AG57" i="1"/>
  <c r="AD57" i="1"/>
  <c r="AA57" i="1"/>
  <c r="Z57" i="1"/>
  <c r="O57" i="1"/>
  <c r="N57" i="1"/>
  <c r="N58" i="1" s="1"/>
  <c r="P58" i="1" s="1"/>
  <c r="J57" i="1"/>
  <c r="E57" i="1"/>
  <c r="F57" i="1" s="1"/>
  <c r="AV56" i="1"/>
  <c r="AR56" i="1"/>
  <c r="AS56" i="1" s="1"/>
  <c r="AN56" i="1"/>
  <c r="AN57" i="1" s="1"/>
  <c r="AL56" i="1"/>
  <c r="AI56" i="1"/>
  <c r="AG56" i="1"/>
  <c r="AD56" i="1"/>
  <c r="AA56" i="1"/>
  <c r="Z56" i="1"/>
  <c r="Q56" i="1"/>
  <c r="N56" i="1"/>
  <c r="P56" i="1" s="1"/>
  <c r="J56" i="1"/>
  <c r="E56" i="1"/>
  <c r="F56" i="1" s="1"/>
  <c r="AN55" i="1"/>
  <c r="AL55" i="1"/>
  <c r="AI55" i="1"/>
  <c r="AG55" i="1"/>
  <c r="AJ55" i="1" s="1"/>
  <c r="AD55" i="1"/>
  <c r="AA55" i="1"/>
  <c r="Z55" i="1"/>
  <c r="I55" i="1"/>
  <c r="J55" i="1" s="1"/>
  <c r="AR54" i="1"/>
  <c r="AR55" i="1" s="1"/>
  <c r="AS55" i="1" s="1"/>
  <c r="AL54" i="1"/>
  <c r="AI54" i="1"/>
  <c r="AG54" i="1"/>
  <c r="AD54" i="1"/>
  <c r="AA54" i="1"/>
  <c r="Z54" i="1"/>
  <c r="O54" i="1"/>
  <c r="O55" i="1" s="1"/>
  <c r="Q55" i="1" s="1"/>
  <c r="N54" i="1"/>
  <c r="J54" i="1"/>
  <c r="E54" i="1"/>
  <c r="F54" i="1" s="1"/>
  <c r="AV53" i="1"/>
  <c r="AR53" i="1"/>
  <c r="AS53" i="1" s="1"/>
  <c r="AN53" i="1"/>
  <c r="AN54" i="1" s="1"/>
  <c r="AL53" i="1"/>
  <c r="AI53" i="1"/>
  <c r="AG53" i="1"/>
  <c r="AD53" i="1"/>
  <c r="AA53" i="1"/>
  <c r="Z53" i="1"/>
  <c r="Q53" i="1"/>
  <c r="P53" i="1"/>
  <c r="N53" i="1"/>
  <c r="J53" i="1"/>
  <c r="E53" i="1"/>
  <c r="F53" i="1" s="1"/>
  <c r="AN52" i="1"/>
  <c r="AL52" i="1"/>
  <c r="AI52" i="1"/>
  <c r="AG52" i="1"/>
  <c r="AD52" i="1"/>
  <c r="AA52" i="1"/>
  <c r="Z52" i="1"/>
  <c r="J52" i="1"/>
  <c r="I52" i="1"/>
  <c r="E52" i="1" s="1"/>
  <c r="F52" i="1" s="1"/>
  <c r="AR51" i="1"/>
  <c r="AL51" i="1"/>
  <c r="AI51" i="1"/>
  <c r="AG51" i="1"/>
  <c r="AJ51" i="1" s="1"/>
  <c r="AD51" i="1"/>
  <c r="AA51" i="1"/>
  <c r="Z51" i="1"/>
  <c r="O51" i="1"/>
  <c r="N51" i="1"/>
  <c r="J51" i="1"/>
  <c r="E51" i="1"/>
  <c r="F51" i="1" s="1"/>
  <c r="AV50" i="1"/>
  <c r="AR50" i="1"/>
  <c r="AS50" i="1" s="1"/>
  <c r="AN50" i="1"/>
  <c r="AN51" i="1" s="1"/>
  <c r="AL50" i="1"/>
  <c r="AI50" i="1"/>
  <c r="AG50" i="1"/>
  <c r="AJ50" i="1" s="1"/>
  <c r="AD50" i="1"/>
  <c r="AA50" i="1"/>
  <c r="Z50" i="1"/>
  <c r="Q50" i="1"/>
  <c r="N50" i="1"/>
  <c r="P50" i="1" s="1"/>
  <c r="J50" i="1"/>
  <c r="E50" i="1"/>
  <c r="F50" i="1" s="1"/>
  <c r="AN49" i="1"/>
  <c r="AL49" i="1"/>
  <c r="AI49" i="1"/>
  <c r="AG49" i="1"/>
  <c r="AD49" i="1"/>
  <c r="AA49" i="1"/>
  <c r="Z49" i="1"/>
  <c r="I49" i="1"/>
  <c r="J49" i="1" s="1"/>
  <c r="AR48" i="1"/>
  <c r="AL48" i="1"/>
  <c r="AI48" i="1"/>
  <c r="AG48" i="1"/>
  <c r="AD48" i="1"/>
  <c r="AA48" i="1"/>
  <c r="Z48" i="1"/>
  <c r="O48" i="1"/>
  <c r="O49" i="1" s="1"/>
  <c r="Q49" i="1" s="1"/>
  <c r="J48" i="1"/>
  <c r="E48" i="1"/>
  <c r="F48" i="1" s="1"/>
  <c r="AV47" i="1"/>
  <c r="AR47" i="1"/>
  <c r="AS47" i="1" s="1"/>
  <c r="AN47" i="1"/>
  <c r="AN48" i="1" s="1"/>
  <c r="AL47" i="1"/>
  <c r="AI47" i="1"/>
  <c r="AG47" i="1"/>
  <c r="AD47" i="1"/>
  <c r="AA47" i="1"/>
  <c r="Z47" i="1"/>
  <c r="Q47" i="1"/>
  <c r="P47" i="1"/>
  <c r="N47" i="1"/>
  <c r="N48" i="1" s="1"/>
  <c r="J47" i="1"/>
  <c r="F47" i="1"/>
  <c r="E47" i="1"/>
  <c r="AN46" i="1"/>
  <c r="AL46" i="1"/>
  <c r="AI46" i="1"/>
  <c r="AG46" i="1"/>
  <c r="AD46" i="1"/>
  <c r="AA46" i="1"/>
  <c r="Z46" i="1"/>
  <c r="I46" i="1"/>
  <c r="E46" i="1" s="1"/>
  <c r="F46" i="1" s="1"/>
  <c r="AR45" i="1"/>
  <c r="AL45" i="1"/>
  <c r="AJ45" i="1"/>
  <c r="AI45" i="1"/>
  <c r="AG45" i="1"/>
  <c r="AD45" i="1"/>
  <c r="AA45" i="1"/>
  <c r="Z45" i="1"/>
  <c r="O45" i="1"/>
  <c r="N45" i="1"/>
  <c r="J45" i="1"/>
  <c r="F45" i="1"/>
  <c r="E45" i="1"/>
  <c r="BH44" i="1"/>
  <c r="AV44" i="1"/>
  <c r="AR44" i="1"/>
  <c r="AN44" i="1"/>
  <c r="AL44" i="1"/>
  <c r="AI44" i="1"/>
  <c r="AG44" i="1"/>
  <c r="AJ44" i="1" s="1"/>
  <c r="AD44" i="1"/>
  <c r="AA44" i="1"/>
  <c r="Z44" i="1"/>
  <c r="Q44" i="1"/>
  <c r="N44" i="1"/>
  <c r="P44" i="1" s="1"/>
  <c r="J44" i="1"/>
  <c r="F44" i="1"/>
  <c r="E44" i="1"/>
  <c r="AF43" i="1"/>
  <c r="AC43" i="1"/>
  <c r="AL43" i="1" s="1"/>
  <c r="AA43" i="1"/>
  <c r="Z43" i="1"/>
  <c r="AO42" i="1"/>
  <c r="AO24" i="1" s="1"/>
  <c r="AF42" i="1"/>
  <c r="AC42" i="1"/>
  <c r="AD42" i="1" s="1"/>
  <c r="AA42" i="1"/>
  <c r="Z42" i="1"/>
  <c r="AF41" i="1"/>
  <c r="AF23" i="1" s="1"/>
  <c r="AC41" i="1"/>
  <c r="AL41" i="1" s="1"/>
  <c r="AA41" i="1"/>
  <c r="Z41" i="1"/>
  <c r="S41" i="1"/>
  <c r="O41" i="1"/>
  <c r="N41" i="1"/>
  <c r="N23" i="1" s="1"/>
  <c r="I41" i="1"/>
  <c r="J41" i="1" s="1"/>
  <c r="AR40" i="1"/>
  <c r="AS40" i="1" s="1"/>
  <c r="AL40" i="1"/>
  <c r="AI40" i="1"/>
  <c r="AG40" i="1"/>
  <c r="AJ40" i="1" s="1"/>
  <c r="AD40" i="1"/>
  <c r="AA40" i="1"/>
  <c r="Z40" i="1"/>
  <c r="Q40" i="1"/>
  <c r="O40" i="1"/>
  <c r="AR39" i="1"/>
  <c r="AS39" i="1" s="1"/>
  <c r="AL39" i="1"/>
  <c r="AI39" i="1"/>
  <c r="AG39" i="1"/>
  <c r="AD39" i="1"/>
  <c r="AA39" i="1"/>
  <c r="Z39" i="1"/>
  <c r="O39" i="1"/>
  <c r="Q39" i="1" s="1"/>
  <c r="AS38" i="1"/>
  <c r="AL38" i="1"/>
  <c r="AI38" i="1"/>
  <c r="AG38" i="1"/>
  <c r="AD38" i="1"/>
  <c r="AJ38" i="1" s="1"/>
  <c r="AA38" i="1"/>
  <c r="Z38" i="1"/>
  <c r="Q38" i="1"/>
  <c r="N38" i="1"/>
  <c r="N39" i="1" s="1"/>
  <c r="AL37" i="1"/>
  <c r="AI37" i="1"/>
  <c r="AG37" i="1"/>
  <c r="AJ37" i="1" s="1"/>
  <c r="AD37" i="1"/>
  <c r="AA37" i="1"/>
  <c r="Z37" i="1"/>
  <c r="AR36" i="1"/>
  <c r="AR37" i="1" s="1"/>
  <c r="AS37" i="1" s="1"/>
  <c r="AL36" i="1"/>
  <c r="AI36" i="1"/>
  <c r="AG36" i="1"/>
  <c r="AJ36" i="1" s="1"/>
  <c r="AD36" i="1"/>
  <c r="AA36" i="1"/>
  <c r="Z36" i="1"/>
  <c r="O36" i="1"/>
  <c r="O37" i="1" s="1"/>
  <c r="Q37" i="1" s="1"/>
  <c r="AS35" i="1"/>
  <c r="AL35" i="1"/>
  <c r="AJ35" i="1"/>
  <c r="AI35" i="1"/>
  <c r="AG35" i="1"/>
  <c r="AD35" i="1"/>
  <c r="AA35" i="1"/>
  <c r="Z35" i="1"/>
  <c r="Q35" i="1"/>
  <c r="N35" i="1"/>
  <c r="AS34" i="1"/>
  <c r="AR34" i="1"/>
  <c r="AL34" i="1"/>
  <c r="AI34" i="1"/>
  <c r="AG34" i="1"/>
  <c r="AJ34" i="1" s="1"/>
  <c r="AD34" i="1"/>
  <c r="AA34" i="1"/>
  <c r="Z34" i="1"/>
  <c r="AS33" i="1"/>
  <c r="AR33" i="1"/>
  <c r="AL33" i="1"/>
  <c r="AI33" i="1"/>
  <c r="AG33" i="1"/>
  <c r="AJ33" i="1" s="1"/>
  <c r="AD33" i="1"/>
  <c r="AA33" i="1"/>
  <c r="Z33" i="1"/>
  <c r="O33" i="1"/>
  <c r="AS32" i="1"/>
  <c r="AL32" i="1"/>
  <c r="AJ32" i="1"/>
  <c r="AI32" i="1"/>
  <c r="AG32" i="1"/>
  <c r="AD32" i="1"/>
  <c r="AA32" i="1"/>
  <c r="Z32" i="1"/>
  <c r="Q32" i="1"/>
  <c r="N32" i="1"/>
  <c r="P32" i="1" s="1"/>
  <c r="AL31" i="1"/>
  <c r="AI31" i="1"/>
  <c r="AG31" i="1"/>
  <c r="AJ31" i="1" s="1"/>
  <c r="AD31" i="1"/>
  <c r="AA31" i="1"/>
  <c r="Z31" i="1"/>
  <c r="O31" i="1"/>
  <c r="Q31" i="1" s="1"/>
  <c r="AS30" i="1"/>
  <c r="AR30" i="1"/>
  <c r="AR31" i="1" s="1"/>
  <c r="AS31" i="1" s="1"/>
  <c r="AL30" i="1"/>
  <c r="AI30" i="1"/>
  <c r="AG30" i="1"/>
  <c r="AD30" i="1"/>
  <c r="AJ30" i="1" s="1"/>
  <c r="AA30" i="1"/>
  <c r="Z30" i="1"/>
  <c r="O30" i="1"/>
  <c r="Q30" i="1" s="1"/>
  <c r="AS29" i="1"/>
  <c r="AL29" i="1"/>
  <c r="AI29" i="1"/>
  <c r="AG29" i="1"/>
  <c r="AJ29" i="1" s="1"/>
  <c r="AD29" i="1"/>
  <c r="AA29" i="1"/>
  <c r="Z29" i="1"/>
  <c r="Q29" i="1"/>
  <c r="N29" i="1"/>
  <c r="N30" i="1" s="1"/>
  <c r="P30" i="1" s="1"/>
  <c r="AG28" i="1"/>
  <c r="AC28" i="1"/>
  <c r="AA28" i="1"/>
  <c r="Z28" i="1"/>
  <c r="J28" i="1"/>
  <c r="I28" i="1"/>
  <c r="E28" i="1" s="1"/>
  <c r="F28" i="1" s="1"/>
  <c r="AR27" i="1"/>
  <c r="AR28" i="1" s="1"/>
  <c r="AS28" i="1" s="1"/>
  <c r="AL27" i="1"/>
  <c r="AI27" i="1"/>
  <c r="AG27" i="1"/>
  <c r="AD27" i="1"/>
  <c r="AA27" i="1"/>
  <c r="AA24" i="1" s="1"/>
  <c r="Z27" i="1"/>
  <c r="O27" i="1"/>
  <c r="Q27" i="1" s="1"/>
  <c r="J27" i="1"/>
  <c r="E27" i="1"/>
  <c r="F27" i="1" s="1"/>
  <c r="BH26" i="1"/>
  <c r="AR26" i="1"/>
  <c r="AS26" i="1" s="1"/>
  <c r="AL26" i="1"/>
  <c r="AI26" i="1"/>
  <c r="AG26" i="1"/>
  <c r="AJ26" i="1" s="1"/>
  <c r="AD26" i="1"/>
  <c r="AA26" i="1"/>
  <c r="Z26" i="1"/>
  <c r="Q26" i="1"/>
  <c r="N26" i="1"/>
  <c r="P26" i="1" s="1"/>
  <c r="J26" i="1"/>
  <c r="F26" i="1"/>
  <c r="E26" i="1"/>
  <c r="BM25" i="1"/>
  <c r="BL25" i="1"/>
  <c r="BK25" i="1"/>
  <c r="BJ25" i="1"/>
  <c r="BJ24" i="1" s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O25" i="1"/>
  <c r="AM25" i="1"/>
  <c r="AF25" i="1"/>
  <c r="X25" i="1"/>
  <c r="W25" i="1"/>
  <c r="U25" i="1"/>
  <c r="T25" i="1"/>
  <c r="BM24" i="1"/>
  <c r="BL24" i="1"/>
  <c r="BK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M24" i="1"/>
  <c r="AF24" i="1"/>
  <c r="AD24" i="1"/>
  <c r="AC24" i="1"/>
  <c r="AL24" i="1" s="1"/>
  <c r="X24" i="1"/>
  <c r="W24" i="1"/>
  <c r="U24" i="1"/>
  <c r="T24" i="1"/>
  <c r="BM23" i="1"/>
  <c r="BL23" i="1"/>
  <c r="BK23" i="1"/>
  <c r="BJ23" i="1"/>
  <c r="BG23" i="1"/>
  <c r="BF23" i="1"/>
  <c r="BE23" i="1"/>
  <c r="BD23" i="1"/>
  <c r="BC23" i="1"/>
  <c r="BB23" i="1"/>
  <c r="BA23" i="1"/>
  <c r="AZ23" i="1"/>
  <c r="AY23" i="1"/>
  <c r="AX23" i="1"/>
  <c r="AW23" i="1"/>
  <c r="AU23" i="1"/>
  <c r="AT23" i="1"/>
  <c r="AO23" i="1"/>
  <c r="AM23" i="1"/>
  <c r="AC23" i="1"/>
  <c r="AL23" i="1" s="1"/>
  <c r="Z23" i="1"/>
  <c r="X23" i="1"/>
  <c r="W23" i="1"/>
  <c r="U23" i="1"/>
  <c r="T23" i="1"/>
  <c r="J23" i="1"/>
  <c r="I23" i="1"/>
  <c r="AR22" i="1"/>
  <c r="AS22" i="1" s="1"/>
  <c r="AS19" i="1" s="1"/>
  <c r="AL22" i="1"/>
  <c r="AI22" i="1"/>
  <c r="AI19" i="1" s="1"/>
  <c r="AG22" i="1"/>
  <c r="AG19" i="1" s="1"/>
  <c r="AD22" i="1"/>
  <c r="J22" i="1"/>
  <c r="J19" i="1" s="1"/>
  <c r="E22" i="1"/>
  <c r="F22" i="1" s="1"/>
  <c r="F19" i="1" s="1"/>
  <c r="AS21" i="1"/>
  <c r="AS18" i="1" s="1"/>
  <c r="AL21" i="1"/>
  <c r="AI21" i="1"/>
  <c r="AI18" i="1" s="1"/>
  <c r="AG21" i="1"/>
  <c r="AD21" i="1"/>
  <c r="AD18" i="1" s="1"/>
  <c r="Q21" i="1"/>
  <c r="Q18" i="1" s="1"/>
  <c r="O21" i="1"/>
  <c r="O22" i="1" s="1"/>
  <c r="J21" i="1"/>
  <c r="E21" i="1"/>
  <c r="F21" i="1" s="1"/>
  <c r="F18" i="1" s="1"/>
  <c r="AS20" i="1"/>
  <c r="AS17" i="1" s="1"/>
  <c r="AL20" i="1"/>
  <c r="AI20" i="1"/>
  <c r="AG20" i="1"/>
  <c r="AD20" i="1"/>
  <c r="Q20" i="1"/>
  <c r="N20" i="1"/>
  <c r="J20" i="1"/>
  <c r="J17" i="1" s="1"/>
  <c r="E20" i="1"/>
  <c r="E17" i="1" s="1"/>
  <c r="BM19" i="1"/>
  <c r="BL19" i="1"/>
  <c r="BK19" i="1"/>
  <c r="BJ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R19" i="1"/>
  <c r="AO19" i="1"/>
  <c r="AN19" i="1"/>
  <c r="AM19" i="1"/>
  <c r="AF19" i="1"/>
  <c r="AD19" i="1"/>
  <c r="AC19" i="1"/>
  <c r="AL19" i="1" s="1"/>
  <c r="AA19" i="1"/>
  <c r="Z19" i="1"/>
  <c r="X19" i="1"/>
  <c r="W19" i="1"/>
  <c r="V19" i="1"/>
  <c r="U19" i="1"/>
  <c r="T19" i="1"/>
  <c r="I19" i="1"/>
  <c r="E19" i="1"/>
  <c r="BM18" i="1"/>
  <c r="BL18" i="1"/>
  <c r="BK18" i="1"/>
  <c r="BJ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R18" i="1"/>
  <c r="AO18" i="1"/>
  <c r="AN18" i="1"/>
  <c r="AM18" i="1"/>
  <c r="AG18" i="1"/>
  <c r="AF18" i="1"/>
  <c r="AC18" i="1"/>
  <c r="AL18" i="1" s="1"/>
  <c r="AA18" i="1"/>
  <c r="Z18" i="1"/>
  <c r="X18" i="1"/>
  <c r="W18" i="1"/>
  <c r="V18" i="1"/>
  <c r="U18" i="1"/>
  <c r="T18" i="1"/>
  <c r="O18" i="1"/>
  <c r="J18" i="1"/>
  <c r="I18" i="1"/>
  <c r="E18" i="1"/>
  <c r="BM17" i="1"/>
  <c r="BL17" i="1"/>
  <c r="BK17" i="1"/>
  <c r="BJ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R17" i="1"/>
  <c r="AO17" i="1"/>
  <c r="AN17" i="1"/>
  <c r="AM17" i="1"/>
  <c r="AL17" i="1"/>
  <c r="AI17" i="1"/>
  <c r="AG17" i="1"/>
  <c r="AF17" i="1"/>
  <c r="AD17" i="1"/>
  <c r="AC17" i="1"/>
  <c r="AB17" i="1"/>
  <c r="AA17" i="1"/>
  <c r="Z17" i="1"/>
  <c r="Y17" i="1"/>
  <c r="X17" i="1"/>
  <c r="W17" i="1"/>
  <c r="V17" i="1"/>
  <c r="U17" i="1"/>
  <c r="T17" i="1"/>
  <c r="S17" i="1"/>
  <c r="Q17" i="1"/>
  <c r="O17" i="1"/>
  <c r="I17" i="1"/>
  <c r="BM16" i="1"/>
  <c r="BL16" i="1"/>
  <c r="BL12" i="1" s="1"/>
  <c r="BK16" i="1"/>
  <c r="BH16" i="1"/>
  <c r="BH12" i="1" s="1"/>
  <c r="BG16" i="1"/>
  <c r="BF16" i="1"/>
  <c r="BF12" i="1" s="1"/>
  <c r="BE16" i="1"/>
  <c r="BE12" i="1" s="1"/>
  <c r="BD16" i="1"/>
  <c r="BC16" i="1"/>
  <c r="BB16" i="1"/>
  <c r="AZ16" i="1"/>
  <c r="AY16" i="1"/>
  <c r="AY12" i="1" s="1"/>
  <c r="AX16" i="1"/>
  <c r="AX12" i="1" s="1"/>
  <c r="AW16" i="1"/>
  <c r="AW12" i="1" s="1"/>
  <c r="AV16" i="1"/>
  <c r="AU16" i="1"/>
  <c r="AO16" i="1"/>
  <c r="AD16" i="1"/>
  <c r="AC16" i="1"/>
  <c r="AC12" i="1" s="1"/>
  <c r="AL12" i="1" s="1"/>
  <c r="U16" i="1"/>
  <c r="U12" i="1" s="1"/>
  <c r="T16" i="1"/>
  <c r="F16" i="1"/>
  <c r="F12" i="1" s="1"/>
  <c r="E16" i="1"/>
  <c r="BC15" i="1"/>
  <c r="BC14" i="1" s="1"/>
  <c r="BJ13" i="1"/>
  <c r="BM12" i="1"/>
  <c r="BK12" i="1"/>
  <c r="BG12" i="1"/>
  <c r="BD12" i="1"/>
  <c r="BC12" i="1"/>
  <c r="BB12" i="1"/>
  <c r="AZ12" i="1"/>
  <c r="AV12" i="1"/>
  <c r="AU12" i="1"/>
  <c r="AO12" i="1"/>
  <c r="AD12" i="1"/>
  <c r="T12" i="1"/>
  <c r="E12" i="1"/>
  <c r="BJ9" i="1"/>
  <c r="AL2" i="1"/>
  <c r="AR113" i="1" l="1"/>
  <c r="AF113" i="1"/>
  <c r="F20" i="1"/>
  <c r="F17" i="1" s="1"/>
  <c r="AJ22" i="1"/>
  <c r="AJ19" i="1" s="1"/>
  <c r="Q36" i="1"/>
  <c r="AS36" i="1"/>
  <c r="P38" i="1"/>
  <c r="I42" i="1"/>
  <c r="AJ54" i="1"/>
  <c r="AJ81" i="1"/>
  <c r="O85" i="1"/>
  <c r="Q85" i="1" s="1"/>
  <c r="AS87" i="1"/>
  <c r="J91" i="1"/>
  <c r="AJ92" i="1"/>
  <c r="P98" i="1"/>
  <c r="Q102" i="1"/>
  <c r="AR102" i="1"/>
  <c r="P104" i="1"/>
  <c r="AJ111" i="1"/>
  <c r="Z196" i="1"/>
  <c r="X196" i="1"/>
  <c r="AA196" i="1" s="1"/>
  <c r="AA23" i="1"/>
  <c r="N33" i="1"/>
  <c r="AV41" i="1"/>
  <c r="AV23" i="1" s="1"/>
  <c r="P57" i="1"/>
  <c r="N63" i="1"/>
  <c r="Q66" i="1"/>
  <c r="AS66" i="1"/>
  <c r="AJ73" i="1"/>
  <c r="P74" i="1"/>
  <c r="J76" i="1"/>
  <c r="N84" i="1"/>
  <c r="E94" i="1"/>
  <c r="F94" i="1" s="1"/>
  <c r="AY95" i="1"/>
  <c r="N108" i="1"/>
  <c r="P114" i="1"/>
  <c r="AG115" i="1"/>
  <c r="AJ115" i="1" s="1"/>
  <c r="AI117" i="1"/>
  <c r="Y120" i="1"/>
  <c r="O174" i="1"/>
  <c r="P174" i="1"/>
  <c r="N174" i="1" s="1"/>
  <c r="N106" i="1"/>
  <c r="P106" i="1" s="1"/>
  <c r="E67" i="1"/>
  <c r="F67" i="1" s="1"/>
  <c r="N72" i="1"/>
  <c r="AU15" i="1"/>
  <c r="AL16" i="1"/>
  <c r="BJ15" i="1"/>
  <c r="AM16" i="1"/>
  <c r="AM12" i="1" s="1"/>
  <c r="J46" i="1"/>
  <c r="AJ53" i="1"/>
  <c r="AS72" i="1"/>
  <c r="AJ79" i="1"/>
  <c r="AJ95" i="1"/>
  <c r="AJ100" i="1"/>
  <c r="AJ106" i="1"/>
  <c r="N117" i="1"/>
  <c r="N118" i="1" s="1"/>
  <c r="P118" i="1" s="1"/>
  <c r="AG118" i="1"/>
  <c r="BE120" i="1"/>
  <c r="E149" i="1"/>
  <c r="E147" i="1" s="1"/>
  <c r="F150" i="1"/>
  <c r="F149" i="1" s="1"/>
  <c r="F147" i="1" s="1"/>
  <c r="N27" i="1"/>
  <c r="AD43" i="1"/>
  <c r="AJ47" i="1"/>
  <c r="AS54" i="1"/>
  <c r="N69" i="1"/>
  <c r="AJ85" i="1"/>
  <c r="Q90" i="1"/>
  <c r="AJ91" i="1"/>
  <c r="AJ104" i="1"/>
  <c r="AJ116" i="1"/>
  <c r="S120" i="1"/>
  <c r="L120" i="1"/>
  <c r="BF120" i="1"/>
  <c r="AS125" i="1"/>
  <c r="AS121" i="1" s="1"/>
  <c r="AO13" i="1"/>
  <c r="AO9" i="1" s="1"/>
  <c r="AJ20" i="1"/>
  <c r="AJ17" i="1" s="1"/>
  <c r="AS27" i="1"/>
  <c r="E41" i="1"/>
  <c r="AD41" i="1"/>
  <c r="AD23" i="1" s="1"/>
  <c r="AL42" i="1"/>
  <c r="AN43" i="1"/>
  <c r="E55" i="1"/>
  <c r="F55" i="1" s="1"/>
  <c r="AJ66" i="1"/>
  <c r="AJ76" i="1"/>
  <c r="P77" i="1"/>
  <c r="Z25" i="1"/>
  <c r="N112" i="1"/>
  <c r="P112" i="1" s="1"/>
  <c r="M120" i="1"/>
  <c r="AD120" i="1"/>
  <c r="P353" i="1"/>
  <c r="N353" i="1" s="1"/>
  <c r="O353" i="1"/>
  <c r="P182" i="1"/>
  <c r="N182" i="1" s="1"/>
  <c r="O182" i="1"/>
  <c r="AF13" i="1"/>
  <c r="AF9" i="1" s="1"/>
  <c r="AJ74" i="1"/>
  <c r="AJ88" i="1"/>
  <c r="P89" i="1"/>
  <c r="AJ94" i="1"/>
  <c r="E100" i="1"/>
  <c r="F100" i="1" s="1"/>
  <c r="AJ114" i="1"/>
  <c r="AH135" i="1"/>
  <c r="AH9" i="1" s="1"/>
  <c r="AG159" i="1"/>
  <c r="Q165" i="1"/>
  <c r="P165" i="1" s="1"/>
  <c r="N165" i="1" s="1"/>
  <c r="S135" i="1"/>
  <c r="AJ183" i="1"/>
  <c r="AI184" i="1"/>
  <c r="AG184" i="1"/>
  <c r="O201" i="1"/>
  <c r="O209" i="1"/>
  <c r="AK223" i="1"/>
  <c r="AM230" i="1"/>
  <c r="AS234" i="1"/>
  <c r="Z237" i="1"/>
  <c r="Z235" i="1" s="1"/>
  <c r="AR249" i="1"/>
  <c r="AS249" i="1" s="1"/>
  <c r="O260" i="1"/>
  <c r="X269" i="1"/>
  <c r="AA269" i="1" s="1"/>
  <c r="AR269" i="1"/>
  <c r="AS269" i="1" s="1"/>
  <c r="Z272" i="1"/>
  <c r="O280" i="1"/>
  <c r="AL286" i="1"/>
  <c r="AJ285" i="1"/>
  <c r="O294" i="1"/>
  <c r="Q334" i="1"/>
  <c r="O340" i="1"/>
  <c r="P372" i="1"/>
  <c r="N372" i="1" s="1"/>
  <c r="X377" i="1"/>
  <c r="N478" i="1"/>
  <c r="O478" i="1" s="1"/>
  <c r="AG465" i="1"/>
  <c r="AJ288" i="1"/>
  <c r="AE9" i="1"/>
  <c r="BA15" i="1"/>
  <c r="BK15" i="1"/>
  <c r="AS138" i="1"/>
  <c r="AG146" i="1"/>
  <c r="Q156" i="1"/>
  <c r="AO136" i="1"/>
  <c r="AO137" i="1" s="1"/>
  <c r="AO15" i="1" s="1"/>
  <c r="J178" i="1"/>
  <c r="W193" i="1"/>
  <c r="Z193" i="1" s="1"/>
  <c r="AR193" i="1"/>
  <c r="AS193" i="1" s="1"/>
  <c r="AM196" i="1"/>
  <c r="O223" i="1"/>
  <c r="AM224" i="1"/>
  <c r="W235" i="1"/>
  <c r="O245" i="1"/>
  <c r="Q255" i="1"/>
  <c r="AG263" i="1"/>
  <c r="P278" i="1"/>
  <c r="N278" i="1" s="1"/>
  <c r="AM284" i="1"/>
  <c r="AD286" i="1"/>
  <c r="E289" i="1"/>
  <c r="P294" i="1"/>
  <c r="N294" i="1" s="1"/>
  <c r="E308" i="1"/>
  <c r="AI464" i="1"/>
  <c r="F127" i="1"/>
  <c r="Z121" i="1"/>
  <c r="AV13" i="1"/>
  <c r="AV9" i="1" s="1"/>
  <c r="BD13" i="1"/>
  <c r="BD9" i="1" s="1"/>
  <c r="O144" i="1"/>
  <c r="AY135" i="1"/>
  <c r="BG135" i="1"/>
  <c r="BG13" i="1" s="1"/>
  <c r="BG9" i="1" s="1"/>
  <c r="AJ146" i="1"/>
  <c r="Z155" i="1"/>
  <c r="W156" i="1"/>
  <c r="Z156" i="1" s="1"/>
  <c r="AG168" i="1"/>
  <c r="AJ170" i="1"/>
  <c r="AJ171" i="1" s="1"/>
  <c r="O192" i="1"/>
  <c r="AR196" i="1"/>
  <c r="AS196" i="1" s="1"/>
  <c r="AD204" i="1"/>
  <c r="AM216" i="1"/>
  <c r="BE136" i="1"/>
  <c r="BE137" i="1" s="1"/>
  <c r="BE15" i="1" s="1"/>
  <c r="BE14" i="1" s="1"/>
  <c r="AG235" i="1"/>
  <c r="O238" i="1"/>
  <c r="AG234" i="1"/>
  <c r="J246" i="1"/>
  <c r="AG246" i="1"/>
  <c r="E332" i="1"/>
  <c r="AB377" i="1"/>
  <c r="AK377" i="1"/>
  <c r="AJ464" i="1"/>
  <c r="AI289" i="1"/>
  <c r="AA130" i="1"/>
  <c r="X134" i="1"/>
  <c r="AW135" i="1"/>
  <c r="BE135" i="1"/>
  <c r="BE13" i="1" s="1"/>
  <c r="BE9" i="1" s="1"/>
  <c r="AD135" i="1"/>
  <c r="AN135" i="1"/>
  <c r="U136" i="1"/>
  <c r="U137" i="1" s="1"/>
  <c r="U15" i="1" s="1"/>
  <c r="AA152" i="1"/>
  <c r="Q153" i="1"/>
  <c r="AG165" i="1"/>
  <c r="AI168" i="1"/>
  <c r="P170" i="1"/>
  <c r="N170" i="1" s="1"/>
  <c r="P189" i="1"/>
  <c r="N189" i="1" s="1"/>
  <c r="O202" i="1"/>
  <c r="AG222" i="1"/>
  <c r="AM233" i="1"/>
  <c r="O234" i="1"/>
  <c r="X245" i="1"/>
  <c r="AB245" i="1"/>
  <c r="AM261" i="1"/>
  <c r="O266" i="1"/>
  <c r="AG269" i="1"/>
  <c r="O262" i="1"/>
  <c r="AM278" i="1"/>
  <c r="X295" i="1"/>
  <c r="AA295" i="1" s="1"/>
  <c r="O304" i="1"/>
  <c r="P306" i="1"/>
  <c r="N306" i="1" s="1"/>
  <c r="J311" i="1"/>
  <c r="I312" i="1"/>
  <c r="P320" i="1"/>
  <c r="N320" i="1" s="1"/>
  <c r="F332" i="1"/>
  <c r="P337" i="1"/>
  <c r="N337" i="1" s="1"/>
  <c r="X341" i="1"/>
  <c r="AA341" i="1" s="1"/>
  <c r="O343" i="1"/>
  <c r="O349" i="1"/>
  <c r="P352" i="1"/>
  <c r="N352" i="1" s="1"/>
  <c r="Q380" i="1"/>
  <c r="P380" i="1" s="1"/>
  <c r="AJ474" i="1"/>
  <c r="N476" i="1"/>
  <c r="O476" i="1" s="1"/>
  <c r="AJ477" i="1"/>
  <c r="Q480" i="1"/>
  <c r="Q464" i="1"/>
  <c r="I136" i="1"/>
  <c r="I137" i="1" s="1"/>
  <c r="O139" i="1"/>
  <c r="N146" i="1"/>
  <c r="AK146" i="1"/>
  <c r="Z151" i="1"/>
  <c r="AN147" i="1"/>
  <c r="Z203" i="1"/>
  <c r="O232" i="1"/>
  <c r="P234" i="1"/>
  <c r="Z246" i="1"/>
  <c r="O265" i="1"/>
  <c r="P268" i="1"/>
  <c r="N268" i="1" s="1"/>
  <c r="AR278" i="1"/>
  <c r="AS278" i="1" s="1"/>
  <c r="N285" i="1"/>
  <c r="P338" i="1"/>
  <c r="N338" i="1" s="1"/>
  <c r="Q344" i="1"/>
  <c r="AL467" i="1"/>
  <c r="AA465" i="1"/>
  <c r="AA478" i="1"/>
  <c r="AA480" i="1"/>
  <c r="AR482" i="1"/>
  <c r="AS482" i="1" s="1"/>
  <c r="AA485" i="1"/>
  <c r="AA483" i="1" s="1"/>
  <c r="J135" i="1"/>
  <c r="J13" i="1" s="1"/>
  <c r="J9" i="1" s="1"/>
  <c r="Q139" i="1"/>
  <c r="W142" i="1"/>
  <c r="AM145" i="1"/>
  <c r="AF147" i="1"/>
  <c r="AF136" i="1" s="1"/>
  <c r="AF137" i="1" s="1"/>
  <c r="AS146" i="1"/>
  <c r="X150" i="1"/>
  <c r="AR150" i="1"/>
  <c r="AS150" i="1" s="1"/>
  <c r="P164" i="1"/>
  <c r="N164" i="1" s="1"/>
  <c r="AG174" i="1"/>
  <c r="Y175" i="1"/>
  <c r="AD176" i="1"/>
  <c r="F177" i="1"/>
  <c r="F175" i="1" s="1"/>
  <c r="Z175" i="1"/>
  <c r="Z185" i="1"/>
  <c r="Z192" i="1"/>
  <c r="X194" i="1"/>
  <c r="AA194" i="1" s="1"/>
  <c r="O198" i="1"/>
  <c r="P232" i="1"/>
  <c r="N232" i="1" s="1"/>
  <c r="X238" i="1"/>
  <c r="AA238" i="1" s="1"/>
  <c r="O251" i="1"/>
  <c r="P265" i="1"/>
  <c r="P271" i="1"/>
  <c r="N271" i="1" s="1"/>
  <c r="O329" i="1"/>
  <c r="O350" i="1"/>
  <c r="J358" i="1"/>
  <c r="AA464" i="1"/>
  <c r="AR476" i="1"/>
  <c r="AS476" i="1" s="1"/>
  <c r="U464" i="1"/>
  <c r="W465" i="1"/>
  <c r="AI465" i="1"/>
  <c r="Q119" i="1"/>
  <c r="AM142" i="1"/>
  <c r="O145" i="1"/>
  <c r="AR145" i="1"/>
  <c r="AS145" i="1" s="1"/>
  <c r="AS184" i="1"/>
  <c r="Z262" i="1"/>
  <c r="Z309" i="1"/>
  <c r="F466" i="1"/>
  <c r="AA481" i="1"/>
  <c r="F464" i="1"/>
  <c r="W464" i="1"/>
  <c r="X465" i="1"/>
  <c r="AS119" i="1"/>
  <c r="AI121" i="1"/>
  <c r="AW15" i="1"/>
  <c r="AW14" i="1" s="1"/>
  <c r="AM165" i="1"/>
  <c r="Z171" i="1"/>
  <c r="AU135" i="1"/>
  <c r="BC135" i="1"/>
  <c r="BM135" i="1"/>
  <c r="BM13" i="1" s="1"/>
  <c r="BM9" i="1" s="1"/>
  <c r="O181" i="1"/>
  <c r="F183" i="1"/>
  <c r="F193" i="1"/>
  <c r="Z195" i="1"/>
  <c r="AJ201" i="1"/>
  <c r="AJ202" i="1" s="1"/>
  <c r="AJ223" i="1"/>
  <c r="W233" i="1"/>
  <c r="X237" i="1"/>
  <c r="AR241" i="1"/>
  <c r="AS241" i="1" s="1"/>
  <c r="AG245" i="1"/>
  <c r="AR246" i="1"/>
  <c r="Q252" i="1"/>
  <c r="O252" i="1" s="1"/>
  <c r="AM263" i="1"/>
  <c r="X282" i="1"/>
  <c r="AA282" i="1" s="1"/>
  <c r="X304" i="1"/>
  <c r="AA304" i="1" s="1"/>
  <c r="Q331" i="1"/>
  <c r="Q135" i="1" s="1"/>
  <c r="Q347" i="1"/>
  <c r="P347" i="1" s="1"/>
  <c r="N347" i="1" s="1"/>
  <c r="AD378" i="1"/>
  <c r="AG390" i="1"/>
  <c r="AS466" i="1"/>
  <c r="AA474" i="1"/>
  <c r="AA476" i="1"/>
  <c r="I464" i="1"/>
  <c r="AI288" i="1"/>
  <c r="AI286" i="1" s="1"/>
  <c r="AA308" i="1"/>
  <c r="BA135" i="1"/>
  <c r="BA13" i="1" s="1"/>
  <c r="BA9" i="1" s="1"/>
  <c r="BK135" i="1"/>
  <c r="AX136" i="1"/>
  <c r="AX137" i="1" s="1"/>
  <c r="AX15" i="1" s="1"/>
  <c r="AX14" i="1" s="1"/>
  <c r="BF136" i="1"/>
  <c r="BF137" i="1" s="1"/>
  <c r="BF15" i="1" s="1"/>
  <c r="BF14" i="1" s="1"/>
  <c r="BG136" i="1"/>
  <c r="BG137" i="1" s="1"/>
  <c r="BG15" i="1" s="1"/>
  <c r="AN309" i="1"/>
  <c r="Z330" i="1"/>
  <c r="AS308" i="1"/>
  <c r="Z308" i="1"/>
  <c r="AK308" i="1"/>
  <c r="X308" i="1"/>
  <c r="O327" i="1"/>
  <c r="P327" i="1"/>
  <c r="N327" i="1" s="1"/>
  <c r="AJ308" i="1"/>
  <c r="H135" i="1"/>
  <c r="X321" i="1"/>
  <c r="AA321" i="1" s="1"/>
  <c r="I135" i="1"/>
  <c r="I13" i="1" s="1"/>
  <c r="I9" i="1" s="1"/>
  <c r="AZ135" i="1"/>
  <c r="AZ13" i="1" s="1"/>
  <c r="AZ9" i="1" s="1"/>
  <c r="BH135" i="1"/>
  <c r="X309" i="1"/>
  <c r="X315" i="1"/>
  <c r="AA315" i="1" s="1"/>
  <c r="O317" i="1"/>
  <c r="AS309" i="1"/>
  <c r="AB308" i="1"/>
  <c r="Q318" i="1"/>
  <c r="P318" i="1" s="1"/>
  <c r="N318" i="1" s="1"/>
  <c r="X318" i="1"/>
  <c r="AA318" i="1" s="1"/>
  <c r="O320" i="1"/>
  <c r="AR309" i="1"/>
  <c r="BL136" i="1"/>
  <c r="BL137" i="1" s="1"/>
  <c r="BL15" i="1" s="1"/>
  <c r="BL14" i="1" s="1"/>
  <c r="AN399" i="1"/>
  <c r="P377" i="1"/>
  <c r="AD13" i="1"/>
  <c r="AD9" i="1" s="1"/>
  <c r="O389" i="1"/>
  <c r="Z377" i="1"/>
  <c r="O377" i="1"/>
  <c r="Z396" i="1"/>
  <c r="AT136" i="1"/>
  <c r="BB136" i="1"/>
  <c r="BB137" i="1" s="1"/>
  <c r="BB15" i="1" s="1"/>
  <c r="BB14" i="1" s="1"/>
  <c r="AN384" i="1"/>
  <c r="AR378" i="1"/>
  <c r="Q378" i="1"/>
  <c r="X384" i="1"/>
  <c r="AA384" i="1" s="1"/>
  <c r="AR384" i="1"/>
  <c r="AS384" i="1" s="1"/>
  <c r="X378" i="1"/>
  <c r="Q393" i="1"/>
  <c r="P393" i="1" s="1"/>
  <c r="N393" i="1" s="1"/>
  <c r="AR399" i="1"/>
  <c r="AS399" i="1" s="1"/>
  <c r="AG387" i="1"/>
  <c r="AN396" i="1"/>
  <c r="X399" i="1"/>
  <c r="AA399" i="1" s="1"/>
  <c r="P389" i="1"/>
  <c r="N389" i="1" s="1"/>
  <c r="AZ136" i="1"/>
  <c r="AZ137" i="1" s="1"/>
  <c r="AZ15" i="1" s="1"/>
  <c r="BH136" i="1"/>
  <c r="BH137" i="1" s="1"/>
  <c r="BH15" i="1" s="1"/>
  <c r="AJ377" i="1"/>
  <c r="P386" i="1"/>
  <c r="N386" i="1" s="1"/>
  <c r="AX135" i="1"/>
  <c r="AX13" i="1" s="1"/>
  <c r="AX9" i="1" s="1"/>
  <c r="BF135" i="1"/>
  <c r="BF13" i="1" s="1"/>
  <c r="BF9" i="1" s="1"/>
  <c r="AN387" i="1"/>
  <c r="AI381" i="1"/>
  <c r="AM135" i="1"/>
  <c r="AM13" i="1" s="1"/>
  <c r="AM9" i="1" s="1"/>
  <c r="AS377" i="1"/>
  <c r="Z378" i="1"/>
  <c r="AI378" i="1"/>
  <c r="Q384" i="1"/>
  <c r="P384" i="1" s="1"/>
  <c r="N384" i="1" s="1"/>
  <c r="O392" i="1"/>
  <c r="AN378" i="1"/>
  <c r="AB354" i="1"/>
  <c r="Z376" i="1"/>
  <c r="AW13" i="1"/>
  <c r="AW9" i="1" s="1"/>
  <c r="P363" i="1"/>
  <c r="N363" i="1" s="1"/>
  <c r="AK354" i="1"/>
  <c r="AU14" i="1"/>
  <c r="AU11" i="1"/>
  <c r="AU10" i="1" s="1"/>
  <c r="X367" i="1"/>
  <c r="AA367" i="1" s="1"/>
  <c r="BB135" i="1"/>
  <c r="BB13" i="1" s="1"/>
  <c r="BB9" i="1" s="1"/>
  <c r="BL135" i="1"/>
  <c r="BL13" i="1" s="1"/>
  <c r="BL9" i="1" s="1"/>
  <c r="AS354" i="1"/>
  <c r="Z361" i="1"/>
  <c r="O363" i="1"/>
  <c r="Q373" i="1"/>
  <c r="AY136" i="1"/>
  <c r="AY137" i="1" s="1"/>
  <c r="AY15" i="1" s="1"/>
  <c r="Z373" i="1"/>
  <c r="O375" i="1"/>
  <c r="BK13" i="1"/>
  <c r="BK9" i="1" s="1"/>
  <c r="Z354" i="1"/>
  <c r="Q370" i="1"/>
  <c r="P370" i="1" s="1"/>
  <c r="N370" i="1" s="1"/>
  <c r="BC11" i="1"/>
  <c r="BC10" i="1" s="1"/>
  <c r="X364" i="1"/>
  <c r="AA364" i="1" s="1"/>
  <c r="P375" i="1"/>
  <c r="N375" i="1" s="1"/>
  <c r="T15" i="1"/>
  <c r="T14" i="1" s="1"/>
  <c r="Z355" i="1"/>
  <c r="X354" i="1"/>
  <c r="AJ354" i="1"/>
  <c r="AR355" i="1"/>
  <c r="O366" i="1"/>
  <c r="AL358" i="1"/>
  <c r="P29" i="1"/>
  <c r="AN41" i="1"/>
  <c r="AN23" i="1" s="1"/>
  <c r="AN13" i="1" s="1"/>
  <c r="AN9" i="1" s="1"/>
  <c r="AN45" i="1"/>
  <c r="AN42" i="1" s="1"/>
  <c r="AN24" i="1" s="1"/>
  <c r="AR58" i="1"/>
  <c r="AS58" i="1" s="1"/>
  <c r="AS57" i="1"/>
  <c r="W122" i="1"/>
  <c r="X131" i="1"/>
  <c r="X122" i="1" s="1"/>
  <c r="X16" i="1" s="1"/>
  <c r="X12" i="1" s="1"/>
  <c r="Z131" i="1"/>
  <c r="Z122" i="1" s="1"/>
  <c r="Z16" i="1" s="1"/>
  <c r="Z12" i="1" s="1"/>
  <c r="AJ58" i="1"/>
  <c r="AG43" i="1"/>
  <c r="AG42" i="1"/>
  <c r="AJ78" i="1"/>
  <c r="P96" i="1"/>
  <c r="AS118" i="1"/>
  <c r="AJ21" i="1"/>
  <c r="AJ18" i="1" s="1"/>
  <c r="N36" i="1"/>
  <c r="P35" i="1"/>
  <c r="N55" i="1"/>
  <c r="P55" i="1" s="1"/>
  <c r="P54" i="1"/>
  <c r="O64" i="1"/>
  <c r="Q64" i="1" s="1"/>
  <c r="Q63" i="1"/>
  <c r="AJ64" i="1"/>
  <c r="N85" i="1"/>
  <c r="P85" i="1" s="1"/>
  <c r="P84" i="1"/>
  <c r="O34" i="1"/>
  <c r="Q34" i="1" s="1"/>
  <c r="Q33" i="1"/>
  <c r="N46" i="1"/>
  <c r="P46" i="1" s="1"/>
  <c r="P45" i="1"/>
  <c r="O58" i="1"/>
  <c r="Q58" i="1" s="1"/>
  <c r="Q57" i="1"/>
  <c r="AL113" i="1"/>
  <c r="AI113" i="1"/>
  <c r="BH113" i="1"/>
  <c r="AG113" i="1"/>
  <c r="AJ113" i="1" s="1"/>
  <c r="AG24" i="1"/>
  <c r="AJ27" i="1"/>
  <c r="N31" i="1"/>
  <c r="P31" i="1" s="1"/>
  <c r="AR64" i="1"/>
  <c r="AS64" i="1" s="1"/>
  <c r="AS63" i="1"/>
  <c r="BC13" i="1"/>
  <c r="BC9" i="1" s="1"/>
  <c r="BJ14" i="1"/>
  <c r="BJ11" i="1"/>
  <c r="BJ10" i="1" s="1"/>
  <c r="AC25" i="1"/>
  <c r="AL25" i="1" s="1"/>
  <c r="AL28" i="1"/>
  <c r="AI28" i="1"/>
  <c r="N42" i="1"/>
  <c r="P41" i="1"/>
  <c r="P23" i="1" s="1"/>
  <c r="AG41" i="1"/>
  <c r="AG23" i="1" s="1"/>
  <c r="AI41" i="1"/>
  <c r="AJ41" i="1" s="1"/>
  <c r="N49" i="1"/>
  <c r="P49" i="1" s="1"/>
  <c r="P48" i="1"/>
  <c r="AR49" i="1"/>
  <c r="AS49" i="1" s="1"/>
  <c r="AS48" i="1"/>
  <c r="AN25" i="1"/>
  <c r="P81" i="1"/>
  <c r="N100" i="1"/>
  <c r="P100" i="1" s="1"/>
  <c r="AR114" i="1"/>
  <c r="AS113" i="1"/>
  <c r="AU13" i="1"/>
  <c r="E125" i="1"/>
  <c r="F124" i="1"/>
  <c r="BA14" i="1"/>
  <c r="BA11" i="1"/>
  <c r="BA10" i="1" s="1"/>
  <c r="AD28" i="1"/>
  <c r="O42" i="1"/>
  <c r="Q41" i="1"/>
  <c r="Q23" i="1" s="1"/>
  <c r="O23" i="1"/>
  <c r="AI42" i="1"/>
  <c r="AJ42" i="1" s="1"/>
  <c r="O70" i="1"/>
  <c r="Q70" i="1" s="1"/>
  <c r="Q69" i="1"/>
  <c r="AJ70" i="1"/>
  <c r="AS81" i="1"/>
  <c r="AR82" i="1"/>
  <c r="AS82" i="1" s="1"/>
  <c r="AJ87" i="1"/>
  <c r="P92" i="1"/>
  <c r="N93" i="1"/>
  <c r="AG110" i="1"/>
  <c r="AJ110" i="1" s="1"/>
  <c r="BH110" i="1"/>
  <c r="BH23" i="1" s="1"/>
  <c r="BH13" i="1" s="1"/>
  <c r="BH9" i="1" s="1"/>
  <c r="AL110" i="1"/>
  <c r="AI110" i="1"/>
  <c r="AI23" i="1" s="1"/>
  <c r="U11" i="1"/>
  <c r="U10" i="1" s="1"/>
  <c r="U14" i="1"/>
  <c r="Q22" i="1"/>
  <c r="Q19" i="1" s="1"/>
  <c r="O19" i="1"/>
  <c r="O52" i="1"/>
  <c r="Q52" i="1" s="1"/>
  <c r="Q51" i="1"/>
  <c r="AA134" i="1"/>
  <c r="AA121" i="1" s="1"/>
  <c r="X121" i="1"/>
  <c r="BS17" i="1"/>
  <c r="BT17" i="1" s="1"/>
  <c r="AS108" i="1"/>
  <c r="AR109" i="1"/>
  <c r="AS109" i="1" s="1"/>
  <c r="BK11" i="1"/>
  <c r="BK10" i="1" s="1"/>
  <c r="BK14" i="1"/>
  <c r="N21" i="1"/>
  <c r="N17" i="1"/>
  <c r="P20" i="1"/>
  <c r="P17" i="1" s="1"/>
  <c r="P27" i="1"/>
  <c r="N28" i="1"/>
  <c r="N34" i="1"/>
  <c r="P34" i="1" s="1"/>
  <c r="P33" i="1"/>
  <c r="N40" i="1"/>
  <c r="P40" i="1" s="1"/>
  <c r="P39" i="1"/>
  <c r="N52" i="1"/>
  <c r="P52" i="1" s="1"/>
  <c r="P51" i="1"/>
  <c r="AS60" i="1"/>
  <c r="AR70" i="1"/>
  <c r="AS70" i="1" s="1"/>
  <c r="AS69" i="1"/>
  <c r="AR112" i="1"/>
  <c r="AS112" i="1" s="1"/>
  <c r="AS111" i="1"/>
  <c r="AR41" i="1"/>
  <c r="O46" i="1"/>
  <c r="Q46" i="1" s="1"/>
  <c r="Q45" i="1"/>
  <c r="AJ49" i="1"/>
  <c r="AR52" i="1"/>
  <c r="AS52" i="1" s="1"/>
  <c r="AS51" i="1"/>
  <c r="AJ52" i="1"/>
  <c r="N76" i="1"/>
  <c r="P76" i="1" s="1"/>
  <c r="AJ89" i="1"/>
  <c r="N91" i="1"/>
  <c r="P91" i="1" s="1"/>
  <c r="AJ99" i="1"/>
  <c r="O106" i="1"/>
  <c r="Q106" i="1" s="1"/>
  <c r="Q105" i="1"/>
  <c r="AS110" i="1"/>
  <c r="AI119" i="1"/>
  <c r="S119" i="1"/>
  <c r="AC136" i="1"/>
  <c r="AJ123" i="1"/>
  <c r="O28" i="1"/>
  <c r="AS44" i="1"/>
  <c r="AR46" i="1"/>
  <c r="AS45" i="1"/>
  <c r="AJ46" i="1"/>
  <c r="E49" i="1"/>
  <c r="F49" i="1" s="1"/>
  <c r="J58" i="1"/>
  <c r="J64" i="1"/>
  <c r="J70" i="1"/>
  <c r="O118" i="1"/>
  <c r="Q118" i="1" s="1"/>
  <c r="X119" i="1"/>
  <c r="T123" i="1"/>
  <c r="AK119" i="1"/>
  <c r="AB121" i="1"/>
  <c r="AB120" i="1" s="1"/>
  <c r="Z163" i="1"/>
  <c r="W146" i="1"/>
  <c r="X163" i="1"/>
  <c r="AA163" i="1" s="1"/>
  <c r="W176" i="1"/>
  <c r="W179" i="1"/>
  <c r="Z178" i="1"/>
  <c r="Z176" i="1" s="1"/>
  <c r="X178" i="1"/>
  <c r="AI43" i="1"/>
  <c r="N87" i="1"/>
  <c r="AL121" i="1"/>
  <c r="AC120" i="1"/>
  <c r="AL120" i="1" s="1"/>
  <c r="O134" i="1"/>
  <c r="N134" i="1" s="1"/>
  <c r="N133" i="1"/>
  <c r="AJ142" i="1"/>
  <c r="P171" i="1"/>
  <c r="N171" i="1" s="1"/>
  <c r="O171" i="1"/>
  <c r="N188" i="1"/>
  <c r="P183" i="1"/>
  <c r="O79" i="1"/>
  <c r="Q79" i="1" s="1"/>
  <c r="Q78" i="1"/>
  <c r="AL112" i="1"/>
  <c r="AG112" i="1"/>
  <c r="AJ112" i="1" s="1"/>
  <c r="Q131" i="1"/>
  <c r="P130" i="1"/>
  <c r="AJ134" i="1"/>
  <c r="AJ121" i="1" s="1"/>
  <c r="AG121" i="1"/>
  <c r="AA155" i="1"/>
  <c r="X156" i="1"/>
  <c r="AA156" i="1" s="1"/>
  <c r="P156" i="1"/>
  <c r="N156" i="1" s="1"/>
  <c r="O156" i="1"/>
  <c r="Y223" i="1"/>
  <c r="AB231" i="1"/>
  <c r="AJ39" i="1"/>
  <c r="AJ48" i="1"/>
  <c r="AJ56" i="1"/>
  <c r="AJ59" i="1"/>
  <c r="AJ65" i="1"/>
  <c r="AJ68" i="1"/>
  <c r="AJ71" i="1"/>
  <c r="O76" i="1"/>
  <c r="Q76" i="1" s="1"/>
  <c r="Q75" i="1"/>
  <c r="N79" i="1"/>
  <c r="P79" i="1" s="1"/>
  <c r="P78" i="1"/>
  <c r="E88" i="1"/>
  <c r="F88" i="1" s="1"/>
  <c r="AJ105" i="1"/>
  <c r="AI112" i="1"/>
  <c r="P117" i="1"/>
  <c r="AF121" i="1"/>
  <c r="O130" i="1"/>
  <c r="O119" i="1"/>
  <c r="AJ129" i="1"/>
  <c r="AS130" i="1"/>
  <c r="AR131" i="1"/>
  <c r="N61" i="1"/>
  <c r="P61" i="1" s="1"/>
  <c r="P60" i="1"/>
  <c r="N67" i="1"/>
  <c r="P67" i="1" s="1"/>
  <c r="P66" i="1"/>
  <c r="N73" i="1"/>
  <c r="P73" i="1" s="1"/>
  <c r="P72" i="1"/>
  <c r="AR76" i="1"/>
  <c r="AS76" i="1" s="1"/>
  <c r="AS75" i="1"/>
  <c r="AR99" i="1"/>
  <c r="AS98" i="1"/>
  <c r="AB123" i="1"/>
  <c r="AB119" i="1" s="1"/>
  <c r="AY119" i="1"/>
  <c r="AY13" i="1" s="1"/>
  <c r="AY9" i="1" s="1"/>
  <c r="J125" i="1"/>
  <c r="J121" i="1" s="1"/>
  <c r="J120" i="1" s="1"/>
  <c r="I121" i="1"/>
  <c r="Z120" i="1"/>
  <c r="AJ101" i="1"/>
  <c r="I122" i="1"/>
  <c r="I16" i="1" s="1"/>
  <c r="I12" i="1" s="1"/>
  <c r="J131" i="1"/>
  <c r="J122" i="1" s="1"/>
  <c r="J16" i="1" s="1"/>
  <c r="J12" i="1" s="1"/>
  <c r="N264" i="1"/>
  <c r="N262" i="1" s="1"/>
  <c r="P262" i="1"/>
  <c r="AM187" i="1"/>
  <c r="AG187" i="1"/>
  <c r="Z219" i="1"/>
  <c r="X219" i="1"/>
  <c r="AA219" i="1" s="1"/>
  <c r="AB223" i="1"/>
  <c r="Q93" i="1"/>
  <c r="Q99" i="1"/>
  <c r="N102" i="1"/>
  <c r="O112" i="1"/>
  <c r="Q112" i="1" s="1"/>
  <c r="AC118" i="1"/>
  <c r="AV120" i="1"/>
  <c r="BD120" i="1"/>
  <c r="BM120" i="1"/>
  <c r="P125" i="1"/>
  <c r="AF122" i="1"/>
  <c r="AF16" i="1" s="1"/>
  <c r="AF12" i="1" s="1"/>
  <c r="AI131" i="1"/>
  <c r="AI122" i="1" s="1"/>
  <c r="AI16" i="1" s="1"/>
  <c r="AI12" i="1" s="1"/>
  <c r="AM147" i="1"/>
  <c r="AL175" i="1"/>
  <c r="AC135" i="1"/>
  <c r="E184" i="1"/>
  <c r="F186" i="1"/>
  <c r="F184" i="1" s="1"/>
  <c r="N206" i="1"/>
  <c r="N204" i="1" s="1"/>
  <c r="P204" i="1"/>
  <c r="AI234" i="1"/>
  <c r="AJ239" i="1"/>
  <c r="AJ234" i="1" s="1"/>
  <c r="P243" i="1"/>
  <c r="N243" i="1" s="1"/>
  <c r="O243" i="1"/>
  <c r="Q244" i="1"/>
  <c r="AS84" i="1"/>
  <c r="P95" i="1"/>
  <c r="AJ107" i="1"/>
  <c r="AD117" i="1"/>
  <c r="AJ117" i="1" s="1"/>
  <c r="AG131" i="1"/>
  <c r="AT157" i="1"/>
  <c r="AT146" i="1"/>
  <c r="O158" i="1"/>
  <c r="P158" i="1"/>
  <c r="N158" i="1" s="1"/>
  <c r="Q159" i="1"/>
  <c r="Z159" i="1"/>
  <c r="X159" i="1"/>
  <c r="AA159" i="1" s="1"/>
  <c r="Q48" i="1"/>
  <c r="Q54" i="1"/>
  <c r="Q72" i="1"/>
  <c r="Q87" i="1"/>
  <c r="AI118" i="1"/>
  <c r="P127" i="1"/>
  <c r="AA131" i="1"/>
  <c r="AA122" i="1" s="1"/>
  <c r="AA16" i="1" s="1"/>
  <c r="AA12" i="1" s="1"/>
  <c r="AD139" i="1"/>
  <c r="AD142" i="1"/>
  <c r="N149" i="1"/>
  <c r="Z174" i="1"/>
  <c r="X174" i="1"/>
  <c r="AA174" i="1" s="1"/>
  <c r="P186" i="1"/>
  <c r="O186" i="1"/>
  <c r="Q184" i="1"/>
  <c r="Q187" i="1"/>
  <c r="Z191" i="1"/>
  <c r="X191" i="1"/>
  <c r="AA191" i="1" s="1"/>
  <c r="AM207" i="1"/>
  <c r="AG207" i="1"/>
  <c r="Z158" i="1"/>
  <c r="X158" i="1"/>
  <c r="AA158" i="1" s="1"/>
  <c r="P178" i="1"/>
  <c r="O178" i="1"/>
  <c r="O176" i="1" s="1"/>
  <c r="Q179" i="1"/>
  <c r="AS178" i="1"/>
  <c r="AS176" i="1" s="1"/>
  <c r="AR176" i="1"/>
  <c r="AM179" i="1"/>
  <c r="AG179" i="1"/>
  <c r="W183" i="1"/>
  <c r="W135" i="1" s="1"/>
  <c r="W13" i="1" s="1"/>
  <c r="W9" i="1" s="1"/>
  <c r="Z188" i="1"/>
  <c r="X188" i="1"/>
  <c r="AA188" i="1" s="1"/>
  <c r="AA183" i="1" s="1"/>
  <c r="O233" i="1"/>
  <c r="P233" i="1"/>
  <c r="N233" i="1" s="1"/>
  <c r="AA264" i="1"/>
  <c r="AA262" i="1" s="1"/>
  <c r="X262" i="1"/>
  <c r="AA287" i="1"/>
  <c r="AA285" i="1" s="1"/>
  <c r="X285" i="1"/>
  <c r="Z233" i="1"/>
  <c r="X233" i="1"/>
  <c r="AA233" i="1" s="1"/>
  <c r="O257" i="1"/>
  <c r="P257" i="1"/>
  <c r="N257" i="1" s="1"/>
  <c r="Q258" i="1"/>
  <c r="AB143" i="1"/>
  <c r="AB138" i="1" s="1"/>
  <c r="Y138" i="1"/>
  <c r="W147" i="1"/>
  <c r="AB146" i="1"/>
  <c r="AR179" i="1"/>
  <c r="AS179" i="1" s="1"/>
  <c r="W184" i="1"/>
  <c r="Z186" i="1"/>
  <c r="AG210" i="1"/>
  <c r="AG204" i="1"/>
  <c r="AJ204" i="1" s="1"/>
  <c r="P203" i="1"/>
  <c r="N211" i="1"/>
  <c r="P226" i="1"/>
  <c r="O226" i="1"/>
  <c r="Q224" i="1"/>
  <c r="Q227" i="1"/>
  <c r="AR286" i="1"/>
  <c r="AS291" i="1"/>
  <c r="BM136" i="1"/>
  <c r="BM137" i="1" s="1"/>
  <c r="BM15" i="1" s="1"/>
  <c r="O149" i="1"/>
  <c r="Q147" i="1"/>
  <c r="Q150" i="1"/>
  <c r="AD153" i="1"/>
  <c r="AD147" i="1"/>
  <c r="Z189" i="1"/>
  <c r="X189" i="1"/>
  <c r="W227" i="1"/>
  <c r="Z226" i="1"/>
  <c r="X226" i="1"/>
  <c r="N228" i="1"/>
  <c r="N223" i="1" s="1"/>
  <c r="P223" i="1"/>
  <c r="N248" i="1"/>
  <c r="N246" i="1" s="1"/>
  <c r="P246" i="1"/>
  <c r="AS246" i="1"/>
  <c r="AV136" i="1"/>
  <c r="AV137" i="1" s="1"/>
  <c r="AV15" i="1" s="1"/>
  <c r="BD136" i="1"/>
  <c r="BD137" i="1" s="1"/>
  <c r="BD15" i="1" s="1"/>
  <c r="AJ158" i="1"/>
  <c r="Z160" i="1"/>
  <c r="X160" i="1"/>
  <c r="AA160" i="1" s="1"/>
  <c r="Q162" i="1"/>
  <c r="P161" i="1"/>
  <c r="N161" i="1" s="1"/>
  <c r="O161" i="1"/>
  <c r="AR147" i="1"/>
  <c r="AS161" i="1"/>
  <c r="AS147" i="1" s="1"/>
  <c r="Z164" i="1"/>
  <c r="Z147" i="1" s="1"/>
  <c r="E179" i="1"/>
  <c r="E176" i="1"/>
  <c r="AG176" i="1"/>
  <c r="AG136" i="1" s="1"/>
  <c r="AG137" i="1" s="1"/>
  <c r="AJ176" i="1"/>
  <c r="AJ182" i="1"/>
  <c r="Y183" i="1"/>
  <c r="N183" i="1"/>
  <c r="AK183" i="1"/>
  <c r="AD184" i="1"/>
  <c r="AJ184" i="1" s="1"/>
  <c r="W190" i="1"/>
  <c r="Z190" i="1" s="1"/>
  <c r="W199" i="1"/>
  <c r="Z198" i="1"/>
  <c r="Y203" i="1"/>
  <c r="AB205" i="1"/>
  <c r="AB203" i="1" s="1"/>
  <c r="AT211" i="1"/>
  <c r="AT203" i="1" s="1"/>
  <c r="AM204" i="1"/>
  <c r="P222" i="1"/>
  <c r="N222" i="1" s="1"/>
  <c r="O222" i="1"/>
  <c r="W224" i="1"/>
  <c r="O248" i="1"/>
  <c r="O246" i="1" s="1"/>
  <c r="Q246" i="1"/>
  <c r="Q249" i="1"/>
  <c r="N140" i="1"/>
  <c r="N138" i="1" s="1"/>
  <c r="P138" i="1"/>
  <c r="AA141" i="1"/>
  <c r="AA139" i="1" s="1"/>
  <c r="X139" i="1"/>
  <c r="W162" i="1"/>
  <c r="Z162" i="1" s="1"/>
  <c r="X165" i="1"/>
  <c r="AA165" i="1" s="1"/>
  <c r="Q176" i="1"/>
  <c r="F179" i="1"/>
  <c r="F176" i="1"/>
  <c r="AR211" i="1"/>
  <c r="E207" i="1"/>
  <c r="E203" i="1"/>
  <c r="O269" i="1"/>
  <c r="P269" i="1"/>
  <c r="N269" i="1" s="1"/>
  <c r="Q108" i="1"/>
  <c r="Z140" i="1"/>
  <c r="Z138" i="1" s="1"/>
  <c r="X140" i="1"/>
  <c r="Z157" i="1"/>
  <c r="Z146" i="1" s="1"/>
  <c r="X157" i="1"/>
  <c r="X162" i="1"/>
  <c r="AA162" i="1" s="1"/>
  <c r="Z182" i="1"/>
  <c r="X182" i="1"/>
  <c r="AA182" i="1" s="1"/>
  <c r="AR182" i="1"/>
  <c r="AS182" i="1" s="1"/>
  <c r="AM182" i="1"/>
  <c r="AT191" i="1"/>
  <c r="AT183" i="1" s="1"/>
  <c r="W187" i="1"/>
  <c r="O183" i="1"/>
  <c r="P193" i="1"/>
  <c r="N193" i="1" s="1"/>
  <c r="O193" i="1"/>
  <c r="AK262" i="1"/>
  <c r="AG266" i="1"/>
  <c r="AR266" i="1"/>
  <c r="AS266" i="1" s="1"/>
  <c r="AM266" i="1"/>
  <c r="AR275" i="1"/>
  <c r="AS275" i="1" s="1"/>
  <c r="AM275" i="1"/>
  <c r="AG275" i="1"/>
  <c r="AM162" i="1"/>
  <c r="O167" i="1"/>
  <c r="Q168" i="1"/>
  <c r="P192" i="1"/>
  <c r="N192" i="1" s="1"/>
  <c r="Q196" i="1"/>
  <c r="P195" i="1"/>
  <c r="N195" i="1" s="1"/>
  <c r="O195" i="1"/>
  <c r="AR202" i="1"/>
  <c r="AS202" i="1" s="1"/>
  <c r="AN202" i="1"/>
  <c r="AI213" i="1"/>
  <c r="AJ212" i="1"/>
  <c r="AJ213" i="1" s="1"/>
  <c r="O215" i="1"/>
  <c r="Q216" i="1"/>
  <c r="X216" i="1"/>
  <c r="AA216" i="1" s="1"/>
  <c r="P229" i="1"/>
  <c r="N229" i="1" s="1"/>
  <c r="O229" i="1"/>
  <c r="Q230" i="1"/>
  <c r="P252" i="1"/>
  <c r="N252" i="1" s="1"/>
  <c r="AR263" i="1"/>
  <c r="Z281" i="1"/>
  <c r="X281" i="1"/>
  <c r="AA281" i="1" s="1"/>
  <c r="O291" i="1"/>
  <c r="Q292" i="1"/>
  <c r="O297" i="1"/>
  <c r="Q298" i="1"/>
  <c r="P297" i="1"/>
  <c r="N297" i="1" s="1"/>
  <c r="N286" i="1" s="1"/>
  <c r="O142" i="1"/>
  <c r="P144" i="1"/>
  <c r="N144" i="1" s="1"/>
  <c r="N139" i="1" s="1"/>
  <c r="AJ144" i="1"/>
  <c r="AJ145" i="1" s="1"/>
  <c r="O165" i="1"/>
  <c r="O206" i="1"/>
  <c r="Q204" i="1"/>
  <c r="Q207" i="1"/>
  <c r="AG203" i="1"/>
  <c r="AJ203" i="1" s="1"/>
  <c r="AM227" i="1"/>
  <c r="AR227" i="1"/>
  <c r="AS227" i="1" s="1"/>
  <c r="W230" i="1"/>
  <c r="Z229" i="1"/>
  <c r="X229" i="1"/>
  <c r="AA229" i="1" s="1"/>
  <c r="AR235" i="1"/>
  <c r="AS286" i="1"/>
  <c r="O170" i="1"/>
  <c r="N203" i="1"/>
  <c r="O203" i="1"/>
  <c r="AA225" i="1"/>
  <c r="X235" i="1"/>
  <c r="AA237" i="1"/>
  <c r="AA235" i="1" s="1"/>
  <c r="AS235" i="1"/>
  <c r="P240" i="1"/>
  <c r="N240" i="1" s="1"/>
  <c r="Q235" i="1"/>
  <c r="Q241" i="1"/>
  <c r="O240" i="1"/>
  <c r="O235" i="1" s="1"/>
  <c r="AA245" i="1"/>
  <c r="AI263" i="1"/>
  <c r="AI266" i="1"/>
  <c r="P288" i="1"/>
  <c r="Q289" i="1"/>
  <c r="P289" i="1" s="1"/>
  <c r="Q286" i="1"/>
  <c r="P210" i="1"/>
  <c r="N210" i="1" s="1"/>
  <c r="O210" i="1"/>
  <c r="AJ218" i="1"/>
  <c r="AJ219" i="1" s="1"/>
  <c r="AI219" i="1"/>
  <c r="AA234" i="1"/>
  <c r="AJ249" i="1"/>
  <c r="AJ246" i="1"/>
  <c r="N250" i="1"/>
  <c r="N245" i="1" s="1"/>
  <c r="P245" i="1"/>
  <c r="AG258" i="1"/>
  <c r="AR258" i="1"/>
  <c r="AS258" i="1" s="1"/>
  <c r="AM258" i="1"/>
  <c r="P263" i="1"/>
  <c r="N265" i="1"/>
  <c r="N263" i="1" s="1"/>
  <c r="AJ263" i="1"/>
  <c r="AJ266" i="1"/>
  <c r="O274" i="1"/>
  <c r="Q275" i="1"/>
  <c r="Q284" i="1"/>
  <c r="O283" i="1"/>
  <c r="Q263" i="1"/>
  <c r="AS263" i="1"/>
  <c r="X286" i="1"/>
  <c r="AA288" i="1"/>
  <c r="AA286" i="1" s="1"/>
  <c r="Z197" i="1"/>
  <c r="X197" i="1"/>
  <c r="AA197" i="1" s="1"/>
  <c r="P199" i="1"/>
  <c r="N199" i="1" s="1"/>
  <c r="O199" i="1"/>
  <c r="E238" i="1"/>
  <c r="F237" i="1"/>
  <c r="E235" i="1"/>
  <c r="Z255" i="1"/>
  <c r="X255" i="1"/>
  <c r="AA255" i="1" s="1"/>
  <c r="Z286" i="1"/>
  <c r="AM199" i="1"/>
  <c r="Y262" i="1"/>
  <c r="O295" i="1"/>
  <c r="X206" i="1"/>
  <c r="W207" i="1"/>
  <c r="Q213" i="1"/>
  <c r="X215" i="1"/>
  <c r="AA215" i="1" s="1"/>
  <c r="Q219" i="1"/>
  <c r="O218" i="1"/>
  <c r="F226" i="1"/>
  <c r="AS226" i="1"/>
  <c r="AS224" i="1" s="1"/>
  <c r="X228" i="1"/>
  <c r="AA228" i="1" s="1"/>
  <c r="X248" i="1"/>
  <c r="W249" i="1"/>
  <c r="Z252" i="1"/>
  <c r="P321" i="1"/>
  <c r="N321" i="1" s="1"/>
  <c r="O321" i="1"/>
  <c r="Z206" i="1"/>
  <c r="X212" i="1"/>
  <c r="W213" i="1"/>
  <c r="Z213" i="1" s="1"/>
  <c r="X214" i="1"/>
  <c r="Z215" i="1"/>
  <c r="E227" i="1"/>
  <c r="Z232" i="1"/>
  <c r="AG241" i="1"/>
  <c r="AS245" i="1"/>
  <c r="X261" i="1"/>
  <c r="AA261" i="1" s="1"/>
  <c r="AA265" i="1"/>
  <c r="AA263" i="1" s="1"/>
  <c r="X263" i="1"/>
  <c r="X266" i="1"/>
  <c r="AA266" i="1" s="1"/>
  <c r="F288" i="1"/>
  <c r="J226" i="1"/>
  <c r="AG230" i="1"/>
  <c r="AJ237" i="1"/>
  <c r="AI238" i="1"/>
  <c r="AG238" i="1"/>
  <c r="E246" i="1"/>
  <c r="F248" i="1"/>
  <c r="E249" i="1"/>
  <c r="AG255" i="1"/>
  <c r="AB264" i="1"/>
  <c r="AB262" i="1" s="1"/>
  <c r="F265" i="1"/>
  <c r="Q272" i="1"/>
  <c r="AG281" i="1"/>
  <c r="F287" i="1"/>
  <c r="F285" i="1" s="1"/>
  <c r="F135" i="1" s="1"/>
  <c r="E285" i="1"/>
  <c r="Z292" i="1"/>
  <c r="Q312" i="1"/>
  <c r="P311" i="1"/>
  <c r="Q309" i="1"/>
  <c r="O311" i="1"/>
  <c r="P198" i="1"/>
  <c r="N198" i="1" s="1"/>
  <c r="J207" i="1"/>
  <c r="AS212" i="1"/>
  <c r="AS204" i="1" s="1"/>
  <c r="AG216" i="1"/>
  <c r="AD235" i="1"/>
  <c r="AN244" i="1"/>
  <c r="Y245" i="1"/>
  <c r="AM272" i="1"/>
  <c r="N308" i="1"/>
  <c r="X231" i="1"/>
  <c r="AA231" i="1" s="1"/>
  <c r="AR244" i="1"/>
  <c r="AS244" i="1" s="1"/>
  <c r="W246" i="1"/>
  <c r="AG262" i="1"/>
  <c r="AR272" i="1"/>
  <c r="AS272" i="1" s="1"/>
  <c r="O289" i="1"/>
  <c r="AI335" i="1"/>
  <c r="AJ334" i="1"/>
  <c r="Z358" i="1"/>
  <c r="X358" i="1"/>
  <c r="AA358" i="1" s="1"/>
  <c r="P367" i="1"/>
  <c r="N367" i="1" s="1"/>
  <c r="O367" i="1"/>
  <c r="J466" i="1"/>
  <c r="J465" i="1"/>
  <c r="Q301" i="1"/>
  <c r="X307" i="1"/>
  <c r="AA307" i="1" s="1"/>
  <c r="P308" i="1"/>
  <c r="O310" i="1"/>
  <c r="O308" i="1" s="1"/>
  <c r="P323" i="1"/>
  <c r="N323" i="1" s="1"/>
  <c r="O323" i="1"/>
  <c r="Q324" i="1"/>
  <c r="P329" i="1"/>
  <c r="N329" i="1" s="1"/>
  <c r="Z335" i="1"/>
  <c r="X335" i="1"/>
  <c r="AA335" i="1" s="1"/>
  <c r="P344" i="1"/>
  <c r="N344" i="1" s="1"/>
  <c r="O344" i="1"/>
  <c r="N354" i="1"/>
  <c r="N371" i="1"/>
  <c r="P354" i="1"/>
  <c r="AJ381" i="1"/>
  <c r="AJ378" i="1"/>
  <c r="N466" i="1"/>
  <c r="N465" i="1"/>
  <c r="AD309" i="1"/>
  <c r="AA314" i="1"/>
  <c r="AA309" i="1" s="1"/>
  <c r="AA333" i="1"/>
  <c r="AA331" i="1" s="1"/>
  <c r="Q358" i="1"/>
  <c r="Q355" i="1"/>
  <c r="P357" i="1"/>
  <c r="O357" i="1"/>
  <c r="O465" i="1"/>
  <c r="O466" i="1"/>
  <c r="O300" i="1"/>
  <c r="X301" i="1"/>
  <c r="AA301" i="1" s="1"/>
  <c r="Q315" i="1"/>
  <c r="Z324" i="1"/>
  <c r="X324" i="1"/>
  <c r="AA324" i="1" s="1"/>
  <c r="P330" i="1"/>
  <c r="N330" i="1" s="1"/>
  <c r="AR332" i="1"/>
  <c r="P364" i="1"/>
  <c r="N364" i="1" s="1"/>
  <c r="P373" i="1"/>
  <c r="N373" i="1" s="1"/>
  <c r="O373" i="1"/>
  <c r="BS464" i="1"/>
  <c r="BT464" i="1" s="1"/>
  <c r="AJ309" i="1"/>
  <c r="E311" i="1"/>
  <c r="P326" i="1"/>
  <c r="N326" i="1" s="1"/>
  <c r="O326" i="1"/>
  <c r="AI332" i="1"/>
  <c r="P334" i="1"/>
  <c r="O334" i="1"/>
  <c r="O332" i="1" s="1"/>
  <c r="E335" i="1"/>
  <c r="AS337" i="1"/>
  <c r="AS332" i="1" s="1"/>
  <c r="E355" i="1"/>
  <c r="F357" i="1"/>
  <c r="AS355" i="1"/>
  <c r="P378" i="1"/>
  <c r="N380" i="1"/>
  <c r="N378" i="1" s="1"/>
  <c r="O307" i="1"/>
  <c r="O314" i="1"/>
  <c r="AJ333" i="1"/>
  <c r="AJ331" i="1" s="1"/>
  <c r="AI331" i="1"/>
  <c r="X332" i="1"/>
  <c r="AA334" i="1"/>
  <c r="AA332" i="1" s="1"/>
  <c r="O390" i="1"/>
  <c r="P390" i="1"/>
  <c r="N390" i="1" s="1"/>
  <c r="Q465" i="1"/>
  <c r="Z353" i="1"/>
  <c r="X355" i="1"/>
  <c r="P360" i="1"/>
  <c r="N360" i="1" s="1"/>
  <c r="O360" i="1"/>
  <c r="Q361" i="1"/>
  <c r="Z327" i="1"/>
  <c r="X327" i="1"/>
  <c r="AA327" i="1" s="1"/>
  <c r="O331" i="1"/>
  <c r="P331" i="1"/>
  <c r="N342" i="1"/>
  <c r="N331" i="1" s="1"/>
  <c r="P376" i="1"/>
  <c r="N376" i="1" s="1"/>
  <c r="O376" i="1"/>
  <c r="Q341" i="1"/>
  <c r="O347" i="1"/>
  <c r="AA357" i="1"/>
  <c r="AA355" i="1" s="1"/>
  <c r="AA365" i="1"/>
  <c r="AA354" i="1" s="1"/>
  <c r="P366" i="1"/>
  <c r="N366" i="1" s="1"/>
  <c r="O370" i="1"/>
  <c r="Q381" i="1"/>
  <c r="O383" i="1"/>
  <c r="Q387" i="1"/>
  <c r="AA392" i="1"/>
  <c r="AA378" i="1" s="1"/>
  <c r="O393" i="1"/>
  <c r="AG393" i="1"/>
  <c r="AS398" i="1"/>
  <c r="AS378" i="1" s="1"/>
  <c r="I465" i="1"/>
  <c r="AA466" i="1"/>
  <c r="AM466" i="1"/>
  <c r="AW466" i="1"/>
  <c r="AW11" i="1" s="1"/>
  <c r="AW10" i="1" s="1"/>
  <c r="BE466" i="1"/>
  <c r="BE11" i="1" s="1"/>
  <c r="BE10" i="1" s="1"/>
  <c r="AR480" i="1"/>
  <c r="AS480" i="1" s="1"/>
  <c r="F378" i="1"/>
  <c r="AA379" i="1"/>
  <c r="AA377" i="1" s="1"/>
  <c r="P466" i="1"/>
  <c r="AC466" i="1"/>
  <c r="AL466" i="1" s="1"/>
  <c r="AN466" i="1"/>
  <c r="AX466" i="1"/>
  <c r="AX11" i="1" s="1"/>
  <c r="AX10" i="1" s="1"/>
  <c r="BF466" i="1"/>
  <c r="BF11" i="1" s="1"/>
  <c r="BF10" i="1" s="1"/>
  <c r="AJ486" i="1"/>
  <c r="AJ484" i="1" s="1"/>
  <c r="Q466" i="1"/>
  <c r="AI354" i="1"/>
  <c r="O356" i="1"/>
  <c r="O354" i="1" s="1"/>
  <c r="X390" i="1"/>
  <c r="AA390" i="1" s="1"/>
  <c r="AN390" i="1"/>
  <c r="Q396" i="1"/>
  <c r="E466" i="1"/>
  <c r="O369" i="1"/>
  <c r="X370" i="1"/>
  <c r="AA370" i="1" s="1"/>
  <c r="X393" i="1"/>
  <c r="AA393" i="1" s="1"/>
  <c r="AN393" i="1"/>
  <c r="O395" i="1"/>
  <c r="Q399" i="1"/>
  <c r="AC465" i="1"/>
  <c r="AL465" i="1" s="1"/>
  <c r="Q478" i="1"/>
  <c r="O380" i="1"/>
  <c r="O384" i="1"/>
  <c r="N388" i="1"/>
  <c r="N377" i="1" s="1"/>
  <c r="O398" i="1"/>
  <c r="AO11" i="1" l="1"/>
  <c r="AO10" i="1" s="1"/>
  <c r="AO14" i="1"/>
  <c r="Q13" i="1"/>
  <c r="Q9" i="1" s="1"/>
  <c r="AR136" i="1"/>
  <c r="AR137" i="1" s="1"/>
  <c r="AI25" i="1"/>
  <c r="J42" i="1"/>
  <c r="J24" i="1" s="1"/>
  <c r="I24" i="1"/>
  <c r="E42" i="1"/>
  <c r="I43" i="1"/>
  <c r="AJ24" i="1"/>
  <c r="O153" i="1"/>
  <c r="P153" i="1"/>
  <c r="N153" i="1" s="1"/>
  <c r="F41" i="1"/>
  <c r="F23" i="1" s="1"/>
  <c r="F13" i="1" s="1"/>
  <c r="F9" i="1" s="1"/>
  <c r="E23" i="1"/>
  <c r="W136" i="1"/>
  <c r="W137" i="1" s="1"/>
  <c r="W15" i="1" s="1"/>
  <c r="W11" i="1" s="1"/>
  <c r="W10" i="1" s="1"/>
  <c r="X149" i="1"/>
  <c r="AA149" i="1" s="1"/>
  <c r="AA147" i="1" s="1"/>
  <c r="AA150" i="1"/>
  <c r="X223" i="1"/>
  <c r="O286" i="1"/>
  <c r="Z184" i="1"/>
  <c r="AJ139" i="1"/>
  <c r="AJ23" i="1"/>
  <c r="Q332" i="1"/>
  <c r="Q335" i="1"/>
  <c r="N235" i="1"/>
  <c r="N109" i="1"/>
  <c r="P109" i="1" s="1"/>
  <c r="P108" i="1"/>
  <c r="AK135" i="1"/>
  <c r="AG135" i="1"/>
  <c r="AG13" i="1" s="1"/>
  <c r="AG9" i="1" s="1"/>
  <c r="J309" i="1"/>
  <c r="J312" i="1"/>
  <c r="O255" i="1"/>
  <c r="P255" i="1"/>
  <c r="N255" i="1" s="1"/>
  <c r="J179" i="1"/>
  <c r="J176" i="1"/>
  <c r="P69" i="1"/>
  <c r="N70" i="1"/>
  <c r="P70" i="1" s="1"/>
  <c r="N64" i="1"/>
  <c r="P64" i="1" s="1"/>
  <c r="P63" i="1"/>
  <c r="Z183" i="1"/>
  <c r="Z142" i="1"/>
  <c r="X142" i="1"/>
  <c r="AA142" i="1" s="1"/>
  <c r="AR103" i="1"/>
  <c r="AS103" i="1" s="1"/>
  <c r="AS102" i="1"/>
  <c r="BB11" i="1"/>
  <c r="BB10" i="1" s="1"/>
  <c r="BL11" i="1"/>
  <c r="BL10" i="1" s="1"/>
  <c r="O318" i="1"/>
  <c r="AD136" i="1"/>
  <c r="AD137" i="1" s="1"/>
  <c r="AZ14" i="1"/>
  <c r="AZ11" i="1"/>
  <c r="AZ10" i="1" s="1"/>
  <c r="T11" i="1"/>
  <c r="T10" i="1" s="1"/>
  <c r="AT137" i="1"/>
  <c r="AT14" i="1"/>
  <c r="AT10" i="1" s="1"/>
  <c r="BS135" i="1"/>
  <c r="BH11" i="1"/>
  <c r="BH10" i="1" s="1"/>
  <c r="BH14" i="1"/>
  <c r="AI135" i="1"/>
  <c r="AI13" i="1" s="1"/>
  <c r="AJ135" i="1"/>
  <c r="O355" i="1"/>
  <c r="AF357" i="1"/>
  <c r="AN358" i="1"/>
  <c r="AJ286" i="1"/>
  <c r="BD14" i="1"/>
  <c r="BD11" i="1"/>
  <c r="BD10" i="1" s="1"/>
  <c r="AV14" i="1"/>
  <c r="AV11" i="1"/>
  <c r="AV10" i="1" s="1"/>
  <c r="AJ120" i="1"/>
  <c r="P284" i="1"/>
  <c r="N284" i="1" s="1"/>
  <c r="O284" i="1"/>
  <c r="AA157" i="1"/>
  <c r="AA146" i="1" s="1"/>
  <c r="X146" i="1"/>
  <c r="P396" i="1"/>
  <c r="N396" i="1" s="1"/>
  <c r="O396" i="1"/>
  <c r="E312" i="1"/>
  <c r="F311" i="1"/>
  <c r="E309" i="1"/>
  <c r="P355" i="1"/>
  <c r="N357" i="1"/>
  <c r="N355" i="1" s="1"/>
  <c r="AJ332" i="1"/>
  <c r="AJ335" i="1"/>
  <c r="J227" i="1"/>
  <c r="J224" i="1"/>
  <c r="J136" i="1" s="1"/>
  <c r="J137" i="1" s="1"/>
  <c r="P219" i="1"/>
  <c r="N219" i="1" s="1"/>
  <c r="O219" i="1"/>
  <c r="P275" i="1"/>
  <c r="N275" i="1" s="1"/>
  <c r="O275" i="1"/>
  <c r="AA223" i="1"/>
  <c r="X230" i="1"/>
  <c r="AA230" i="1" s="1"/>
  <c r="Z230" i="1"/>
  <c r="P216" i="1"/>
  <c r="N216" i="1" s="1"/>
  <c r="O216" i="1"/>
  <c r="P196" i="1"/>
  <c r="N196" i="1" s="1"/>
  <c r="O196" i="1"/>
  <c r="Z227" i="1"/>
  <c r="X227" i="1"/>
  <c r="AA227" i="1" s="1"/>
  <c r="O147" i="1"/>
  <c r="AJ131" i="1"/>
  <c r="AJ122" i="1" s="1"/>
  <c r="AJ16" i="1" s="1"/>
  <c r="AJ12" i="1" s="1"/>
  <c r="AG122" i="1"/>
  <c r="AG16" i="1" s="1"/>
  <c r="AG12" i="1" s="1"/>
  <c r="AD118" i="1"/>
  <c r="AJ118" i="1" s="1"/>
  <c r="AL118" i="1"/>
  <c r="N88" i="1"/>
  <c r="P88" i="1" s="1"/>
  <c r="P87" i="1"/>
  <c r="AS46" i="1"/>
  <c r="BS119" i="1"/>
  <c r="F125" i="1"/>
  <c r="F121" i="1" s="1"/>
  <c r="E121" i="1"/>
  <c r="AJ466" i="1"/>
  <c r="AJ465" i="1"/>
  <c r="Z187" i="1"/>
  <c r="X187" i="1"/>
  <c r="AA187" i="1" s="1"/>
  <c r="AJ28" i="1"/>
  <c r="AD25" i="1"/>
  <c r="W16" i="1"/>
  <c r="W12" i="1" s="1"/>
  <c r="W120" i="1"/>
  <c r="P399" i="1"/>
  <c r="N399" i="1" s="1"/>
  <c r="O399" i="1"/>
  <c r="P387" i="1"/>
  <c r="N387" i="1" s="1"/>
  <c r="O387" i="1"/>
  <c r="O341" i="1"/>
  <c r="P341" i="1"/>
  <c r="N341" i="1" s="1"/>
  <c r="P301" i="1"/>
  <c r="N301" i="1" s="1"/>
  <c r="O301" i="1"/>
  <c r="F249" i="1"/>
  <c r="F246" i="1"/>
  <c r="F286" i="1"/>
  <c r="F289" i="1"/>
  <c r="O241" i="1"/>
  <c r="P241" i="1"/>
  <c r="N241" i="1" s="1"/>
  <c r="AA140" i="1"/>
  <c r="AA138" i="1" s="1"/>
  <c r="X138" i="1"/>
  <c r="E135" i="1"/>
  <c r="E13" i="1" s="1"/>
  <c r="E9" i="1" s="1"/>
  <c r="AA189" i="1"/>
  <c r="AA184" i="1" s="1"/>
  <c r="X190" i="1"/>
  <c r="AA190" i="1" s="1"/>
  <c r="X184" i="1"/>
  <c r="O224" i="1"/>
  <c r="Q127" i="1"/>
  <c r="P128" i="1"/>
  <c r="Q128" i="1" s="1"/>
  <c r="AM136" i="1"/>
  <c r="AM137" i="1" s="1"/>
  <c r="AM15" i="1" s="1"/>
  <c r="AS99" i="1"/>
  <c r="AR100" i="1"/>
  <c r="AS100" i="1" s="1"/>
  <c r="BT119" i="1"/>
  <c r="BG14" i="1"/>
  <c r="BG11" i="1"/>
  <c r="BG10" i="1" s="1"/>
  <c r="AU9" i="1"/>
  <c r="BS9" i="1" s="1"/>
  <c r="BS13" i="1"/>
  <c r="AI120" i="1"/>
  <c r="P312" i="1"/>
  <c r="N312" i="1" s="1"/>
  <c r="O312" i="1"/>
  <c r="AR23" i="1"/>
  <c r="AS41" i="1"/>
  <c r="AS23" i="1" s="1"/>
  <c r="P315" i="1"/>
  <c r="N315" i="1" s="1"/>
  <c r="O315" i="1"/>
  <c r="P358" i="1"/>
  <c r="N358" i="1" s="1"/>
  <c r="O358" i="1"/>
  <c r="X249" i="1"/>
  <c r="AA249" i="1" s="1"/>
  <c r="Z249" i="1"/>
  <c r="P213" i="1"/>
  <c r="N213" i="1" s="1"/>
  <c r="O213" i="1"/>
  <c r="P168" i="1"/>
  <c r="N168" i="1" s="1"/>
  <c r="O168" i="1"/>
  <c r="Z135" i="1"/>
  <c r="F207" i="1"/>
  <c r="E206" i="1"/>
  <c r="Z199" i="1"/>
  <c r="X199" i="1"/>
  <c r="AA199" i="1" s="1"/>
  <c r="P162" i="1"/>
  <c r="N162" i="1" s="1"/>
  <c r="O162" i="1"/>
  <c r="N226" i="1"/>
  <c r="N224" i="1" s="1"/>
  <c r="P224" i="1"/>
  <c r="P179" i="1"/>
  <c r="N179" i="1" s="1"/>
  <c r="O179" i="1"/>
  <c r="P159" i="1"/>
  <c r="N159" i="1" s="1"/>
  <c r="O159" i="1"/>
  <c r="P102" i="1"/>
  <c r="N103" i="1"/>
  <c r="P103" i="1" s="1"/>
  <c r="AR122" i="1"/>
  <c r="AS131" i="1"/>
  <c r="AS122" i="1" s="1"/>
  <c r="P21" i="1"/>
  <c r="P18" i="1" s="1"/>
  <c r="N18" i="1"/>
  <c r="N22" i="1"/>
  <c r="AY14" i="1"/>
  <c r="AY11" i="1"/>
  <c r="AY10" i="1" s="1"/>
  <c r="AI24" i="1"/>
  <c r="AJ43" i="1"/>
  <c r="AG25" i="1"/>
  <c r="AG15" i="1" s="1"/>
  <c r="P227" i="1"/>
  <c r="N227" i="1" s="1"/>
  <c r="O227" i="1"/>
  <c r="BM14" i="1"/>
  <c r="BM11" i="1"/>
  <c r="BM10" i="1" s="1"/>
  <c r="P381" i="1"/>
  <c r="N381" i="1" s="1"/>
  <c r="O381" i="1"/>
  <c r="P324" i="1"/>
  <c r="N324" i="1" s="1"/>
  <c r="O324" i="1"/>
  <c r="AA214" i="1"/>
  <c r="AA203" i="1" s="1"/>
  <c r="X203" i="1"/>
  <c r="AA248" i="1"/>
  <c r="AA246" i="1" s="1"/>
  <c r="X246" i="1"/>
  <c r="Z207" i="1"/>
  <c r="X207" i="1"/>
  <c r="AA207" i="1" s="1"/>
  <c r="AS211" i="1"/>
  <c r="AS203" i="1" s="1"/>
  <c r="AS135" i="1" s="1"/>
  <c r="AS13" i="1" s="1"/>
  <c r="AS9" i="1" s="1"/>
  <c r="AR203" i="1"/>
  <c r="AR135" i="1" s="1"/>
  <c r="AR13" i="1" s="1"/>
  <c r="AR9" i="1" s="1"/>
  <c r="P139" i="1"/>
  <c r="P147" i="1"/>
  <c r="Q122" i="1"/>
  <c r="Q16" i="1" s="1"/>
  <c r="Q12" i="1" s="1"/>
  <c r="P131" i="1"/>
  <c r="P122" i="1" s="1"/>
  <c r="P16" i="1" s="1"/>
  <c r="P12" i="1" s="1"/>
  <c r="X176" i="1"/>
  <c r="AA178" i="1"/>
  <c r="AA176" i="1" s="1"/>
  <c r="Q28" i="1"/>
  <c r="N94" i="1"/>
  <c r="P94" i="1" s="1"/>
  <c r="P93" i="1"/>
  <c r="AR115" i="1"/>
  <c r="AS115" i="1" s="1"/>
  <c r="AS114" i="1"/>
  <c r="Z224" i="1"/>
  <c r="O258" i="1"/>
  <c r="P258" i="1"/>
  <c r="N258" i="1" s="1"/>
  <c r="P332" i="1"/>
  <c r="N334" i="1"/>
  <c r="N332" i="1" s="1"/>
  <c r="O309" i="1"/>
  <c r="O272" i="1"/>
  <c r="P272" i="1"/>
  <c r="N272" i="1" s="1"/>
  <c r="X204" i="1"/>
  <c r="AA206" i="1"/>
  <c r="F235" i="1"/>
  <c r="F238" i="1"/>
  <c r="P286" i="1"/>
  <c r="P207" i="1"/>
  <c r="N207" i="1" s="1"/>
  <c r="O207" i="1"/>
  <c r="P298" i="1"/>
  <c r="N298" i="1" s="1"/>
  <c r="O298" i="1"/>
  <c r="P230" i="1"/>
  <c r="N230" i="1" s="1"/>
  <c r="O230" i="1"/>
  <c r="X183" i="1"/>
  <c r="P135" i="1"/>
  <c r="P13" i="1" s="1"/>
  <c r="P9" i="1" s="1"/>
  <c r="Y135" i="1"/>
  <c r="N178" i="1"/>
  <c r="N176" i="1" s="1"/>
  <c r="P176" i="1"/>
  <c r="O187" i="1"/>
  <c r="P187" i="1"/>
  <c r="N187" i="1" s="1"/>
  <c r="N147" i="1"/>
  <c r="Q125" i="1"/>
  <c r="Q121" i="1" s="1"/>
  <c r="Q120" i="1" s="1"/>
  <c r="N125" i="1"/>
  <c r="P121" i="1"/>
  <c r="I120" i="1"/>
  <c r="X147" i="1"/>
  <c r="AJ119" i="1"/>
  <c r="AL135" i="1"/>
  <c r="AC13" i="1"/>
  <c r="P361" i="1"/>
  <c r="N361" i="1" s="1"/>
  <c r="O361" i="1"/>
  <c r="F266" i="1"/>
  <c r="F263" i="1"/>
  <c r="AJ238" i="1"/>
  <c r="AJ235" i="1"/>
  <c r="AA212" i="1"/>
  <c r="X213" i="1"/>
  <c r="AA213" i="1" s="1"/>
  <c r="N135" i="1"/>
  <c r="N13" i="1" s="1"/>
  <c r="N9" i="1" s="1"/>
  <c r="AJ147" i="1"/>
  <c r="AJ159" i="1"/>
  <c r="AB135" i="1"/>
  <c r="AT135" i="1"/>
  <c r="AT13" i="1" s="1"/>
  <c r="AT9" i="1" s="1"/>
  <c r="O244" i="1"/>
  <c r="P244" i="1"/>
  <c r="N244" i="1" s="1"/>
  <c r="Z179" i="1"/>
  <c r="X179" i="1"/>
  <c r="AA179" i="1" s="1"/>
  <c r="Z123" i="1"/>
  <c r="Z119" i="1" s="1"/>
  <c r="T119" i="1"/>
  <c r="T13" i="1" s="1"/>
  <c r="T9" i="1" s="1"/>
  <c r="U123" i="1"/>
  <c r="AL136" i="1"/>
  <c r="AC137" i="1"/>
  <c r="P28" i="1"/>
  <c r="X120" i="1"/>
  <c r="P36" i="1"/>
  <c r="N37" i="1"/>
  <c r="P37" i="1" s="1"/>
  <c r="F358" i="1"/>
  <c r="F355" i="1"/>
  <c r="Q136" i="1"/>
  <c r="Q137" i="1" s="1"/>
  <c r="N186" i="1"/>
  <c r="N184" i="1" s="1"/>
  <c r="P184" i="1"/>
  <c r="AF120" i="1"/>
  <c r="AF15" i="1"/>
  <c r="O378" i="1"/>
  <c r="P235" i="1"/>
  <c r="P309" i="1"/>
  <c r="N311" i="1"/>
  <c r="N309" i="1" s="1"/>
  <c r="Z204" i="1"/>
  <c r="Z136" i="1" s="1"/>
  <c r="Z137" i="1" s="1"/>
  <c r="Z15" i="1" s="1"/>
  <c r="F227" i="1"/>
  <c r="F224" i="1"/>
  <c r="O263" i="1"/>
  <c r="O204" i="1"/>
  <c r="P292" i="1"/>
  <c r="N292" i="1" s="1"/>
  <c r="O292" i="1"/>
  <c r="O135" i="1"/>
  <c r="O13" i="1" s="1"/>
  <c r="O9" i="1" s="1"/>
  <c r="P249" i="1"/>
  <c r="N249" i="1" s="1"/>
  <c r="O249" i="1"/>
  <c r="AS136" i="1"/>
  <c r="AS137" i="1" s="1"/>
  <c r="AA226" i="1"/>
  <c r="AA224" i="1" s="1"/>
  <c r="X224" i="1"/>
  <c r="P150" i="1"/>
  <c r="N150" i="1" s="1"/>
  <c r="O150" i="1"/>
  <c r="O184" i="1"/>
  <c r="O131" i="1"/>
  <c r="N130" i="1"/>
  <c r="AR42" i="1"/>
  <c r="AA120" i="1"/>
  <c r="O43" i="1"/>
  <c r="Q43" i="1" s="1"/>
  <c r="O24" i="1"/>
  <c r="Q42" i="1"/>
  <c r="Q24" i="1" s="1"/>
  <c r="N43" i="1"/>
  <c r="P43" i="1" s="1"/>
  <c r="P42" i="1"/>
  <c r="P24" i="1" s="1"/>
  <c r="N24" i="1"/>
  <c r="BS23" i="1"/>
  <c r="BT23" i="1" s="1"/>
  <c r="AJ13" i="1" l="1"/>
  <c r="AJ9" i="1" s="1"/>
  <c r="X136" i="1"/>
  <c r="X137" i="1" s="1"/>
  <c r="X15" i="1" s="1"/>
  <c r="X11" i="1" s="1"/>
  <c r="X10" i="1" s="1"/>
  <c r="E43" i="1"/>
  <c r="I25" i="1"/>
  <c r="I15" i="1" s="1"/>
  <c r="I11" i="1" s="1"/>
  <c r="I10" i="1" s="1"/>
  <c r="J43" i="1"/>
  <c r="J25" i="1" s="1"/>
  <c r="J15" i="1" s="1"/>
  <c r="O335" i="1"/>
  <c r="P335" i="1"/>
  <c r="N335" i="1" s="1"/>
  <c r="F42" i="1"/>
  <c r="F24" i="1" s="1"/>
  <c r="E24" i="1"/>
  <c r="AG120" i="1"/>
  <c r="P25" i="1"/>
  <c r="AD15" i="1"/>
  <c r="AD11" i="1" s="1"/>
  <c r="AD10" i="1" s="1"/>
  <c r="BT135" i="1"/>
  <c r="N136" i="1"/>
  <c r="N137" i="1" s="1"/>
  <c r="AI357" i="1"/>
  <c r="AL357" i="1"/>
  <c r="AN357" i="1"/>
  <c r="AN355" i="1" s="1"/>
  <c r="AN136" i="1" s="1"/>
  <c r="AN137" i="1" s="1"/>
  <c r="AN15" i="1" s="1"/>
  <c r="X14" i="1"/>
  <c r="Z14" i="1"/>
  <c r="Z11" i="1"/>
  <c r="Z10" i="1" s="1"/>
  <c r="AG11" i="1"/>
  <c r="AG10" i="1" s="1"/>
  <c r="AG14" i="1"/>
  <c r="O122" i="1"/>
  <c r="O16" i="1" s="1"/>
  <c r="O12" i="1" s="1"/>
  <c r="N131" i="1"/>
  <c r="N122" i="1" s="1"/>
  <c r="N16" i="1" s="1"/>
  <c r="N12" i="1" s="1"/>
  <c r="E204" i="1"/>
  <c r="E136" i="1" s="1"/>
  <c r="E137" i="1" s="1"/>
  <c r="F206" i="1"/>
  <c r="F204" i="1" s="1"/>
  <c r="N25" i="1"/>
  <c r="P120" i="1"/>
  <c r="AS16" i="1"/>
  <c r="AS12" i="1" s="1"/>
  <c r="AS120" i="1"/>
  <c r="O136" i="1"/>
  <c r="O137" i="1" s="1"/>
  <c r="N121" i="1"/>
  <c r="N120" i="1" s="1"/>
  <c r="O125" i="1"/>
  <c r="O121" i="1" s="1"/>
  <c r="X135" i="1"/>
  <c r="X13" i="1" s="1"/>
  <c r="X9" i="1" s="1"/>
  <c r="E120" i="1"/>
  <c r="AA123" i="1"/>
  <c r="AA119" i="1" s="1"/>
  <c r="U119" i="1"/>
  <c r="U13" i="1" s="1"/>
  <c r="U9" i="1" s="1"/>
  <c r="Q25" i="1"/>
  <c r="AA135" i="1"/>
  <c r="F120" i="1"/>
  <c r="W14" i="1"/>
  <c r="Q15" i="1"/>
  <c r="AM11" i="1"/>
  <c r="AM10" i="1" s="1"/>
  <c r="AM14" i="1"/>
  <c r="AF11" i="1"/>
  <c r="AF10" i="1" s="1"/>
  <c r="AF14" i="1"/>
  <c r="AA204" i="1"/>
  <c r="AA136" i="1" s="1"/>
  <c r="AA137" i="1" s="1"/>
  <c r="AA15" i="1" s="1"/>
  <c r="O25" i="1"/>
  <c r="AC9" i="1"/>
  <c r="AL9" i="1" s="1"/>
  <c r="AL13" i="1"/>
  <c r="AS42" i="1"/>
  <c r="AS24" i="1" s="1"/>
  <c r="AR24" i="1"/>
  <c r="Z13" i="1"/>
  <c r="Z9" i="1" s="1"/>
  <c r="P22" i="1"/>
  <c r="P19" i="1" s="1"/>
  <c r="N19" i="1"/>
  <c r="N15" i="1" s="1"/>
  <c r="AJ25" i="1"/>
  <c r="F312" i="1"/>
  <c r="F309" i="1"/>
  <c r="AL137" i="1"/>
  <c r="AC15" i="1"/>
  <c r="AR16" i="1"/>
  <c r="AR12" i="1" s="1"/>
  <c r="AR120" i="1"/>
  <c r="P136" i="1"/>
  <c r="P137" i="1" s="1"/>
  <c r="I14" i="1"/>
  <c r="BT13" i="1"/>
  <c r="AI9" i="1"/>
  <c r="BT9" i="1" s="1"/>
  <c r="AR43" i="1"/>
  <c r="AD14" i="1" l="1"/>
  <c r="J11" i="1"/>
  <c r="J10" i="1" s="1"/>
  <c r="J14" i="1"/>
  <c r="E25" i="1"/>
  <c r="E15" i="1" s="1"/>
  <c r="F43" i="1"/>
  <c r="F25" i="1" s="1"/>
  <c r="F136" i="1"/>
  <c r="F137" i="1" s="1"/>
  <c r="F15" i="1" s="1"/>
  <c r="F14" i="1" s="1"/>
  <c r="AI358" i="1"/>
  <c r="AJ357" i="1"/>
  <c r="AI355" i="1"/>
  <c r="AI136" i="1" s="1"/>
  <c r="AI137" i="1" s="1"/>
  <c r="AI15" i="1" s="1"/>
  <c r="AN11" i="1"/>
  <c r="AN10" i="1" s="1"/>
  <c r="AN14" i="1"/>
  <c r="AA11" i="1"/>
  <c r="AA10" i="1" s="1"/>
  <c r="AA14" i="1"/>
  <c r="N14" i="1"/>
  <c r="N11" i="1"/>
  <c r="N10" i="1" s="1"/>
  <c r="Q11" i="1"/>
  <c r="Q10" i="1" s="1"/>
  <c r="Q14" i="1"/>
  <c r="AS43" i="1"/>
  <c r="AS25" i="1" s="1"/>
  <c r="AS15" i="1" s="1"/>
  <c r="AR25" i="1"/>
  <c r="AR15" i="1" s="1"/>
  <c r="P15" i="1"/>
  <c r="O120" i="1"/>
  <c r="O15" i="1"/>
  <c r="AL15" i="1"/>
  <c r="AC11" i="1"/>
  <c r="AC14" i="1"/>
  <c r="AL14" i="1" s="1"/>
  <c r="AA13" i="1"/>
  <c r="AA9" i="1" s="1"/>
  <c r="E14" i="1" l="1"/>
  <c r="E11" i="1"/>
  <c r="E10" i="1" s="1"/>
  <c r="F11" i="1"/>
  <c r="F10" i="1" s="1"/>
  <c r="AI14" i="1"/>
  <c r="AI11" i="1"/>
  <c r="AI10" i="1" s="1"/>
  <c r="AJ355" i="1"/>
  <c r="AJ136" i="1" s="1"/>
  <c r="AJ137" i="1" s="1"/>
  <c r="AJ15" i="1" s="1"/>
  <c r="AJ11" i="1" s="1"/>
  <c r="AJ10" i="1" s="1"/>
  <c r="AJ358" i="1"/>
  <c r="P11" i="1"/>
  <c r="P10" i="1" s="1"/>
  <c r="P14" i="1"/>
  <c r="AR11" i="1"/>
  <c r="AR10" i="1" s="1"/>
  <c r="AR14" i="1"/>
  <c r="AS11" i="1"/>
  <c r="AS10" i="1" s="1"/>
  <c r="AS14" i="1"/>
  <c r="O14" i="1"/>
  <c r="O11" i="1"/>
  <c r="O10" i="1" s="1"/>
  <c r="AC10" i="1"/>
  <c r="AL10" i="1" s="1"/>
  <c r="AL11" i="1"/>
  <c r="AJ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097FF2F4-C39C-44AC-8AF7-901FFD48EED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DDCE7394-5138-4B49-9D35-EA45D96E830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D95F1070-08D0-443C-8BE6-EF071B9ABEF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D095CA64-B46B-45AD-B8B8-BB1F9D58A5C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86E80F34-6D9D-4D71-83EC-21CAF28EC84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9FACE95B-71D3-4E47-8530-EF41B8B6F93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60F20BB2-8E53-4DCE-9F23-C7689A8060F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C9228888-EB20-4F44-A340-0BC658527FE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1EFED08B-EB83-4C51-AE76-A488DBCE932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06C5FF94-C4D6-40BA-A420-BEA7F1D2C63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A2361FB6-27FA-4FF1-8BDB-EAF84C837E0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32B3B2DC-0432-4319-9B6F-2241294B917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659743EB-1332-4EB0-98EA-D19164550C6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2F716AE9-2D94-433D-8C49-EAF69E2B61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61163239-1135-49A1-99FB-0C689A4C8E9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2F72CD07-3210-41C6-B720-A0722819DFE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2B1CBDB6-6CE5-41C7-B26F-DB6DEC2300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62BFFCBC-5961-4FC2-BF99-FC4772A9AE6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DAB0EF9E-2F2A-4DE9-866B-6881892C84E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69A4EB3E-8297-40DB-AAD7-D7642AC8B8E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15F47A4E-65AA-4233-A713-D6420D46E36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698414FE-26E3-4474-9BB3-41C346D4B94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28F3E755-E167-4EC3-8BBD-55D536A981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3712DCB8-E1BA-40A2-86E7-73E0A5FBB49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A91A9ECF-2180-4F42-8660-F6B425EEBC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02C298F7-C23B-48D6-89CA-F75FCB0A2D3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2895F4A6-9F7C-4238-AFDE-2A419BA1155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136FDA07-10DC-4799-953C-1F8F4CA7FF3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1AD5E0B8-D353-4036-A4BA-1ECFF050E1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11A80BD3-E0CF-4C0D-8BD1-BAC7351265D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985A68C8-1D27-48FD-AD57-DED4D8B4A06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3A6845A5-5DDD-4D7F-A1CF-541F0AE976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F7195940-30CE-41E4-B6F8-12A9A6E94C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3AD8CA59-866D-4EBA-9235-308F2A42A32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CA5662E3-521E-4A0C-AB05-EEC9D131AAB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DA012E6E-527E-46C2-99D7-BEF421E6B1D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7E43F13E-66AD-4AD2-B1E2-D5C341C0C1C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D6DB236B-0D79-491D-8A02-11D2445BB1E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73019C1B-EFB1-4CF1-AE32-F033F5BDBE3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3A3FEF4F-AE63-4CA2-AC3E-367BA05AA28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6E5C2ADC-86EC-4C83-8A75-0F0E8AD10F8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25EE52B0-B7D7-423D-B6C1-391BD273F20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967023B9-2AF9-43CA-9697-1C5159B230B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04D872EB-B316-45F9-AB56-1D4E13E2C3F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AE480BC8-66B5-454F-A5AD-010B7A6FB4F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EACA97A3-C396-465B-9726-DAD1540D9D3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9DB15384-C4F2-4313-8B0F-0401028588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6ACB88D3-5598-4F65-9322-86F67E7C78D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32CAF936-8E11-4889-90FF-64A821B3041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0A9554CC-A08F-4747-93D5-991016C9107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4A3B4008-550F-4E5B-8AB3-E833D2BC1D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6FD255B0-4150-4146-B073-72E8E95CFD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8EA14389-ACB2-4E5D-A9C5-F050A98B76C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3F597C06-0586-4ED2-BDF1-21AD42AE41C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1E71AD42-D5F6-46C9-BEC6-91868824AFD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37EE0B8B-180D-43C3-939A-9D5C54EDE99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67DE7570-8A54-459F-9CD6-D12D73A97D6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420C88D4-8F16-42F1-AC27-6AF9186EFDD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ADEE82AA-AD07-4F47-8FF9-25214CC4FD2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2BD4362B-BA68-41E8-A360-210C2FD60CB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3FFFF3EF-4DF1-46EA-9372-05AC728385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C394EBF4-8576-40C0-95A9-F57E5E33A82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25C98EB7-AB44-4FB8-9CC1-A5A4261CA4B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735F8C56-BAC9-4C09-80E7-86C3D97CD94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75ACFB76-6791-45D3-9698-928C33BF19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7895CB60-8620-40EE-9CE3-F4B038DC64A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B88E3DFC-40CD-40B8-89C0-F394D13EE74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BA3BFE0B-C8F6-43D1-8D8C-F1B076CEBCA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EAF0E8B6-F023-4DA1-8AD4-39F95A2FA74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B1A882D6-4FCD-464F-9BDE-47D091FC7D7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CFC028CF-B1C9-4A9F-A529-97F6E45A746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422B8372-7BA0-4804-BCFE-CAD1B56A189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37565CD4-8127-45E2-8EA4-D27BF0FC1B6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8FAF0F61-D1DA-46FB-B620-E91B25183E3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B1A82895-18C6-433F-B6D3-C7248B757F3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3E7FFC05-ED6A-47DC-B70D-8DA2C8D215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7F520453-36E0-47BB-9B07-60920034027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2BC4DBA4-83EB-4C65-AC54-5DEE749A547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8D71C716-545A-4427-BF85-BE64C72A46E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4CCE6B7C-BFF2-4F14-BC7D-54AD958C7CB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6F048909-6B65-4DD1-B0E7-56FAB0B7CA7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B03D3A01-9322-47A9-BB07-891427F7F8D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2932B302-AE38-4252-AAB3-7DFE72E2AF2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ADF7F621-4269-43D2-B5A8-E3CE7666B7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F33705ED-4CB6-4EC2-9EC8-0AF02219E79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35D9A736-565C-44C9-A404-8BC4C137574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F3301DC0-BA14-47A2-B17F-FF2AF6CFA84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B2B90FFD-ADED-4031-9577-7238A38072C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044B7ED1-FDB4-4826-B8B7-C018359C5F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8FF2044B-EA69-49C4-9C40-407FC1D0A2E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6AE65C2E-E834-4E4B-8721-9936C647974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BE9B2F3C-3B91-4ED1-8626-3D9BDC7A91D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E2725087-A165-4F70-AF18-030EEE346EA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E476C14A-965F-41C2-B646-6F77F8B44AA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851D197D-6EE6-463E-B026-86A5FD773A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2EB8EF62-D0A5-4C8A-94F7-8716149866A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D20C336E-8704-46C2-97A7-B7EC101ED8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66C76EFF-7DE2-421C-8019-9D686A9064E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EE3479AB-73D2-4C69-B9EA-B2CA96AAEAA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2DEEB914-22AF-4716-B240-F8EB3158B49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AA18AC42-7203-449B-80E6-C80D4D8B89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BB992604-F37B-4D26-A3F2-DEC4001D9F4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763E3932-4489-4345-86D0-A3CC0727A27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0AF38DAD-239C-4F5D-B6A6-45FB42A2D28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B8F4F872-7FEB-4FA8-83CF-AF1DEA767B1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BFAEF3C6-38F1-478D-B730-07A35CB3244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1EFFE4D9-EEFC-4A2F-94F4-34F043C1F8E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B44762F5-F0CB-45AB-9963-F1373286DE9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920972D9-0766-4C0F-AA4D-B7DDDF38C73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C4770342-6B40-4092-9950-82499536C70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0C62572F-2979-45B4-9CB9-1F988EE3275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5F6F6AE5-02DB-41F1-9E9C-FF5B612091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4A8ECCDD-B81D-4406-ABCC-410EFD5509F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08F29F77-4D84-41A6-ACD9-1B150FC82A8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03BF52B3-4C1B-436B-8FFC-96990B8EC4D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4F0AC06A-9F58-4FE8-8982-15B3B4E6C55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EFBE5A6B-BC75-46DB-8427-7B2469970CF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1C4300A6-20F4-4F2B-9AA1-75CE680A01E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1BCC15A0-8397-4134-8D36-D678460C4B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9CAB16C7-9DC9-492B-B808-181C6D8A36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F5F5C55A-2391-4F5D-B438-13A60AF0D5F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6D3EA4AD-DCF4-40D1-83A4-6CEC351F172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CF193452-474D-4BE3-BF84-CBE7394E58B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A71BF539-2CC9-4052-86F6-5403F286370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1376AB22-3C96-466F-AD16-F110C0944DC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FB729509-0BC9-48CA-BF85-1F272B93612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4F25B071-8FD7-4B21-B4CF-7CF7D23A9A3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F266831F-94B6-4743-81EA-1F99F1CC76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F47EBB2E-C0A2-4FDC-89C5-08769BD5639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2F2E5382-DDA4-4F0B-8139-5E6D19FCD8F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60025524-5414-46AB-AF26-86322A0AD77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CC52DFFB-D335-46E0-8219-95A2D5F3382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713EB498-3E18-46CD-8DF3-38E297CE68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C4EDC3AF-E03F-44C1-AA75-4995A7A9782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5ADB1AD4-E042-4CEF-93DD-3AFAF19C234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C5D264F2-5725-474C-85D1-132A2670630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B0051374-537F-409F-8D7E-AA2279D40A7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1A805444-DA68-4DF5-8710-1C8E69CAF17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98987BF3-3377-4FBE-8A15-EFB7F114F00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5E9C6D51-43D5-4639-A6F2-502A363380E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B10537E3-E13B-4367-A77A-774D9928230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15DBA889-E574-4D14-AAB7-74FADDC44DF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41F65E32-65E7-4172-BACD-3DA2EEBCB02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D38E8B86-F246-467C-BC5D-80BF4807492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D2AD20A2-79C8-4FBF-8AD0-3688FA52769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0B4028BC-5F59-449B-AFCC-2AA3F7C06B5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512251E4-3B6D-4679-9B78-31E24EC2657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77CA8366-8211-461C-875C-FCE19CABEBF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986C8A87-E08F-4222-ACB2-A6436C6C270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262DA21E-ECBF-49A0-82FA-99B39490471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623AF407-FDC8-4B93-8FF1-1AB6424C6B3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559DBD88-9858-4A4E-AFB2-7B8EA7F29E2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188F45F2-A035-4C97-A3CD-284571A2139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D0E1436C-BC88-4A43-A138-DCE6462F47E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2E021988-5436-4A92-8FDE-2926D554FA7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B4E02555-3E6D-42EC-B5C7-753328355EA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115DD500-140C-45BC-9BC8-732A0689445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753191F3-8B04-45DA-BE88-E204A1DC759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5CFCD038-A393-4515-81F8-D965922802C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3356541B-CFAD-4B99-BE38-AB7359E8ACF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E2F33CCE-38A6-4D1E-83D8-37CEE659DBA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F9945185-637E-4C7F-9ECE-4727C7EA152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CABB55BE-79AA-46C5-A7E4-73ADF1EC6A1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D2C0BD51-DCF4-41B3-A812-1C8763140A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34444D11-847A-40BC-9B6E-7BFF1550072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1864579F-6ED7-454C-AE8C-F7E4540D43F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05C6905C-1A78-4301-B919-8DFDAA16BEA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011585BB-B012-46C8-BB56-07CE48607C0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AC873441-5986-4D99-8310-55D632859FE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ABCD3C31-F3EA-48AF-BAA9-A3FE928DE38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C570D1B0-56F9-47C1-9D71-CE180E749F4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7E3D0E46-BD28-442B-B04D-8ADB35BBCA4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4FD56F1A-8770-4972-8CD4-7344D0929A3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7BA9EEE0-C300-49A6-A189-0FDCD21A9E7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DE4F2DDB-FF19-496B-8B95-543606B8921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5E1C9A33-F03F-453E-804B-CE39EC7757E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D2F1D59A-9356-4D34-84AC-50A0776DBD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C4A30598-2EEB-446E-9F8C-F5F8E9D8E24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09B45459-8397-46F6-B8AD-9B7EA139192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B6E04775-9669-49DD-AF14-51BC39A600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62F6CBC7-2473-42B3-B883-94653052B8A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E5DA9212-C94B-41CF-9D64-523731C67E0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44B9CE09-C4F0-4FED-A2C0-5EC6BEDC778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9E679DFF-2802-4F4C-B9E6-6708717798C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EE8C2084-8E0B-47DA-A463-95F44AC5A49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5AA19B22-4639-481C-A71E-B40D5AB46F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62644769-AC6A-4A8A-869C-203B5B0BC05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3DCFCA53-92AC-4311-8730-279E24FB14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DB3E89C3-FD60-489D-B512-22811C80B9C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CAA7A516-4180-4F9F-BA82-EB97C1812B7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98F88AB9-267A-4563-A60A-7EA5DED84D7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15046916-63FD-4910-8190-E197527C766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5894C5BF-7585-49FC-A52C-1788B8D594F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4F05CE73-42BC-4549-B937-1BF3C39441D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B0F01557-1ECB-4574-8A55-F39B6DEDC23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92EB2A8B-C32A-40D7-AA3E-371B7B02F4A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3498A8B3-2B07-478F-AD61-6133D666D2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11ACAEEE-F1FC-467C-8F53-639697B62D0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B3062B24-6440-414E-93AF-BD7746374A4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0E69C8DB-6E1D-490C-95E4-5D148035A3B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A97B3270-147A-47D4-A37D-E83411F3845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32174D7C-4796-4C94-B1F9-0E1F39698D9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82E51640-E854-4F77-AD82-7DB7D0F5B6D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74D9CD47-EA5D-41AF-9927-6F9B1A3E509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CE6A0371-DB2D-4A5C-8CEF-7C81AF4D1BC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4EA57A63-B50B-49B8-BC77-CF8153A4B5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9FC2C761-F3D7-4986-BE13-1525182ACD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BB36EF5F-5E0F-4339-91A6-D16CEE8826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C9BC21C5-88FA-47D1-80C8-EB70176174B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75D82558-9E56-4171-BF39-D6F6A563549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E26FDBD7-5338-4581-8B6C-4380C88C36D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81D9A87A-129F-4884-99AE-0E3D95EB34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A5DB9904-4966-406E-8CC0-E979831C7CD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BFD2290A-0745-4759-BD67-626EEE855BD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236EF0E9-7EE9-4E92-82F8-970C1E1E989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B1E7A4E0-B0BA-4649-9B0D-C3E387105DE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3D94E33B-65F7-44AC-B721-B3CA57C8753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15BCCBD0-BDB5-4B75-B207-1CCFC48997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12E5102C-375A-4CBC-97ED-BEF30B3673A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74226386-A9C0-48B4-9063-B00C0A8876B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7EE97D21-26DC-4A51-B745-F7B1806F42D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AED0A1E2-9D6D-4BD7-9D46-BCD82658E1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34CACA77-49C0-4D58-A39D-34D1B605192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32EAF407-3C14-4F6D-94CC-A3229C6E317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6D2EA1EE-501D-4163-ABE7-6D01A7A96F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4DB571DA-9CC4-4020-98F2-1F03976645F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7533F4DA-6983-4D33-9F8E-D9363CD6176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95907C0F-EEA0-44B3-BB2B-9A12E45268A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A12CCD67-0495-4ED4-BB07-FA0D4FAE799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EF25BB65-9A3C-4274-941E-07733CE4D51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18E18A83-5C10-42EF-95F6-CEFA644947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67F97185-0A0D-4F82-B587-5AD6D079984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D7E48C5E-3BE7-44D1-92D7-DE4756A1D8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45C4C98E-4FAD-4582-9DEC-6E7F0DF496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B885C6E8-D34F-4DCB-928A-7A3720553DB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4CA6F8E6-1911-4044-9AFD-057AA544F77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99926EE4-9C6B-421C-AE05-6F243815813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69D885D9-4DFD-4AB7-A98F-92C1437A5E0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56402D87-B728-4A32-8BA9-7846413E002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57C26412-2D98-4849-99A2-02AEAE9CBA0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246D9827-ED32-48A2-95CC-70C8F46CDE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219A8AF9-6D4B-472E-AD2F-A6028CD128C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B6055197-6AC5-48CC-B15E-35058D8B156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A1BCF3DA-80E0-4F81-B3C6-73D9F0FE48F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885E9707-5BA2-4802-BCB8-D34680BED20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717D9145-5C07-4194-A3F3-E590BDCC029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AC698FCE-CB0B-4DA4-95E6-9AAF8ADC51B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3132879F-60C3-460E-BB0B-4D241F65F8F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F8C09EE1-36CC-45EC-B56D-7A540D6F0C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AEAE4011-7D5F-4008-9ECE-DF0B99FF55D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BFA9BB03-5C4C-4A4F-A1E3-20DF2B4856E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DB505EDF-E7AF-42B9-A22F-B9570E949BB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1AE202B7-2ACF-4B39-83E0-9A71F8D340B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164A791A-E81C-491A-8CB3-7F0A1D52DC0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5D10E464-986A-455C-8400-79E20CD8F24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6B23F7BD-FC03-41B0-BCD2-F373536B0D8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696CC4EC-857B-441B-8B17-C9F8A7CDB03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C7C5DBCC-9A3B-419B-8D6D-667F7DC3DD6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EA55A6A7-B3A7-4479-AEE5-D55BC52AF42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FA30B17E-022A-46CB-84C9-82F3ABF9922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8FC4EF5F-9340-4876-B694-4325361254C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6F76896F-E414-4A41-8ED1-FA5879E4072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B569279A-94F1-49C6-A40A-7F20FBCD13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8FA08F20-930F-4624-9E54-3CB3D6360C9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CBB0C550-ACDD-409E-92DF-20B81312FC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7DA859E4-98D3-4AAA-965B-A7FD931FF5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30DF134E-20C4-4AFB-904A-2DE6FDA782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0711A7D4-BCA5-40B6-B67A-FF3D7615CF7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8EABB73A-BAC6-4AA3-A661-39692F8299C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BB8481A6-1015-433F-8D0E-FD268544B64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80569ECB-8CCE-43C1-B4A7-C8154FC31B2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7CAABA74-0995-4CCE-9D1B-CDA9868C3DA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F9E83C77-316E-4AE0-9D6F-B8107171035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770753AC-FD1E-41BF-A45A-84A5A8E3096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6B297F26-6D23-4629-BB27-CCD5AB1B7A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EB4918A5-8C5C-4DDA-B4A4-A80E04FDB1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740205FA-5F7E-4C74-8E05-8389E68E954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8C74BF65-0C0F-488E-9A63-7CF90297E82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EC73AD4B-0417-47A8-BDE3-B11825B6CFD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89228C8D-975E-4054-8A35-1F71AEBA5C6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FE4A8579-73F3-49DF-9614-F788D4DE33C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E72ADBC3-05AD-4D36-B445-5CE342C7F2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32011446-10C2-450C-B6F9-BC8E4A8512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C7D4F33D-4F6D-4769-BD4F-43E659316D1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B66E3547-DE48-4042-BD37-E078F40BE9F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6E5FC736-6DF9-4381-91A2-53F407C66B0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C04CA8E1-27B4-4FFB-AC21-BF2EEC1EFA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551503AF-3EB5-4355-8D16-6492742DE14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87D7B2E7-D34F-45CD-A19F-E6F1080EC2C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49F76325-5B03-42F2-A5EC-3F75489C03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5859F7A6-98B2-4235-8030-8AEFBCC2E2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ADC5C6A7-F196-4400-9BDA-08A2621A110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1B70FEF7-D4B9-4173-9F1A-03598E47B7C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2BA631B0-6DC5-4C9E-895D-7809FDBAAB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B243867B-0D7D-4F22-B0F2-1121C982E4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462357D6-7139-497D-B965-1F3C3676CD0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4F5F82F7-CEB2-4B87-A2F8-CEEB7F92B65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DBAB69FE-D384-41FE-A97F-E6C625F091D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87819BCF-54E2-4E6B-9494-853C3A72608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BF198239-FE06-4837-BC46-215D2EFC98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97EE124B-F256-4FC4-B4DB-D2710E6C41F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07A69DA6-46AF-49D2-93DA-FF2A015FAC7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954C1E6D-9C3A-465D-B96F-7A4899D8EAC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8142784B-B31B-4694-BE70-23CDFCF1A3A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9F923821-C7A1-49BB-93F3-F7604838917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97FCBE68-7D1F-4E40-BD73-099170D7A6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23F8A795-38C1-479B-B788-4AF43555414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8F2AE922-E09C-4777-9B5D-916F367BBE4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1BDDD21E-77AB-4EA1-B222-70B8A91E2EB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B1652E44-F66A-40AE-8194-A6802E56845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10F99EBA-4239-4E83-B546-BAFDCEF8712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D10D7B2F-65F7-4B8A-AA02-D3F3F3AD89B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BF3EA446-4749-4615-9B11-AEBA520DEBE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FCBB5546-2E11-4BF4-A340-D8B65C66B74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CDCF2705-84E8-47FB-8E19-01B9BCE41AE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B988A425-A76C-48B4-A4B8-E215AFDBC43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CB957419-0C54-44CE-B591-1CCBCFE457D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80AF645E-0573-4D35-A7A7-FAF3215DC4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15673737-5047-4FBF-8616-A2E9006DCA8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CF281D83-4924-47ED-B1BC-F0145FDC79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1A0ADCA5-79CD-49E3-AD6E-84B57ACB1A1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EB15E51A-F92C-4281-9F70-AFB90A278E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8B64E249-7352-49DB-BEEF-C93054A9152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43BD8370-1B28-4A9A-BB59-D161511676A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F3F5DE0C-5049-4FE8-9B23-5C0C330DAB6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BB596220-AE06-4D07-ABE4-9F486DEABBE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8C9059E1-A18B-4D25-A646-85FD169B232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39CC92E7-F78F-4A3D-959C-E30A7E481B5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80B529A1-43BB-453B-927A-9CDA36CC8CC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B96D8830-35AF-49A9-80DA-EDC071190AD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C3288103-8111-4565-8985-B56523CC297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723F3DFC-53AC-430C-9819-E7466478FB3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9A7BEA4E-603E-457C-81FF-273D0A7ECD6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7DBBE03B-C43C-48E4-B809-BB8F162DB48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E07D5BB1-02D8-4C2B-8C16-813F8074E19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9945B123-99E5-445A-A1C7-2BF22742212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99E911BA-DCF0-41E2-88F0-7D81E844508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7A8DB969-6CBD-48E8-B60C-9998D502A9A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F55773B9-FB4B-4F9A-8047-2005707F72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1AE9D99B-A3AB-47A9-A0B5-DEF37166083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C4E0BC95-A8D5-43FD-AF5F-9038E57A3F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E95CEC20-2365-4021-855E-1E2DC15EE20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E90F95A9-1952-4954-98DC-41914F176F7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B22E7EED-777B-4766-955B-7F3102F6D57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ED22869B-F804-4BCA-893F-95558B3B3BE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205CEB81-0307-441D-B6AA-6292AC8416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7720C1CE-27B8-418A-B4AA-05346F9141A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24718CCF-E959-4D96-BAE5-0BC53129D1D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30F65776-D584-416B-BF9F-A89170367E3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5F7EE1F2-423B-415B-86DF-5F07B6DA8BE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5287D44E-9A98-443B-827E-DB8AA29D8C3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25BD8999-267A-412D-AE41-A4273D80B92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170DE7E0-6AE8-492E-B072-09B3AB96082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71715CDB-8257-4C7A-931B-FF4D3037981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E46329D5-1751-41F2-9B57-65A8A49F0CF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493275ED-AA35-4CF2-96D3-27E5CF1BFF5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6568DB68-4D64-4846-99DD-78455225C01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D60C6424-CC2D-4A88-8B2B-ABE08048022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5C1046DF-1389-400A-9F9B-FE17E79F850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F2B3A55A-3AFD-421C-8C40-3303B73F4DB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FCEFB78F-F8AD-41FC-A42E-BBCF1795651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674A1B32-C11C-43A3-A1AA-AFC3280859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8C803267-D0E6-4209-99C7-1D4AC9EB290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F2D67937-184C-4DD5-B547-C7FEA772AB8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85166DBE-FAB3-47BA-9FFD-380C8CF9556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BE0F7B7C-6C6A-4716-B3AB-19352984DA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80EC5FD7-F2AA-405A-8388-6A2CD46722E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C30E7FC2-2471-46B1-B75F-78622F6BDE5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7BF3643B-6EE4-45FA-ADC5-0514C0E1EA7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14B77D6D-97FE-4892-BA3C-2F3D0E10E08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606A0985-6069-44EB-8615-0194F72328C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ED01C9A9-0001-429D-9C76-A01C1CB9961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2C62AA9D-850B-4FFC-86A8-CF7EF8A0897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948A18BF-A206-4A1D-8B6F-370A24A65F8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302C3C72-2AB4-417F-BA5C-582EA87B671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3080C8DC-53D4-4990-97D9-6CFE5E0497E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673B9DAC-73F8-4E31-80D0-59E0292D0B4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9EA73A17-3BDA-4151-BD71-C6D9AE67192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85CC6E98-1EE7-481B-8E52-B4E46F3B516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2E51E860-D1F1-4015-8361-DAF3AB7C9C1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625EC676-4431-492F-BAD8-221FEEC532A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60F18D26-1968-4E3E-A62E-8502B56D67F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EF6A3FC6-539E-4623-887A-856A3532985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4F2A9775-45B9-45E0-BDB8-EFC86006AD5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7287EED4-9E8A-4031-95B4-0D7732C8CB6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8F876327-CB5D-44A4-8B33-8421DC70B16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8B4A0A30-50C4-4D36-B8BE-005CCAC00A3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5CAA27D9-C7AD-4C93-A7CD-3537FED1D1F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F193268F-244D-4A2A-BD22-89B9BB8266E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1E795FA9-EB57-4BDE-A679-E5DAA7AB373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F6988D75-236A-422B-9512-9F25AE1AB93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AEEF2872-9DA3-4DE6-B91C-FB5F9BFFB63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CF92BEE4-9737-43F4-926E-F2AD89B012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B94FB19A-3586-4B68-B7C2-828475D645B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63EEB6E8-1DEB-48C1-8CA9-7379F2D0A1E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C4271AAA-403E-469C-AEE3-B970848B583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D2F64E84-2559-41D7-993F-E1F653796BA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4DC6D09F-9860-4BD9-B538-03BC8C2953B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28470751-50DD-460D-BC3C-FD93302E72D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A31E567F-0FE9-4B4F-9967-66C9B4E9D24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B6BD55B8-79C9-4D4F-B649-9DD1693B9D2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9339C686-364C-4CDE-A425-50F68F4F3CA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296A9538-2808-4161-AAFF-0F877B96D52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58D77972-08FA-45F4-B84C-1C9DE8927A2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4372C140-975F-46B9-8DF0-435CE2A27BE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233F44A2-9F94-45CC-856F-8065B9828EC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6C32B56E-CD11-47C1-94D2-00C84A1C672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DE9324E5-3C6C-405E-B04B-240065B5A97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1944CEE6-BF50-43A5-9FC4-39382E4AE2A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0A431D86-E26C-4631-9E3C-AEBBC0C7E1B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E89EDB24-8DDC-4F60-8E28-7F4E56FCA78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125AFA55-6727-4E4E-8797-FBA25D21162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5D9D4F4B-E614-4578-BAE6-697F4CA8FC2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4E8659F6-B652-4493-AD11-7C3BC35C176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F429EB6E-8A35-46B7-B664-47B642CA226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2B1A5513-6B19-486B-980A-CA60FE01502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F8319E9C-786F-489B-9081-E2574340F1D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6AB48B86-7D36-43EB-AE39-CD0839DA456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77504BA3-C768-4D8A-940E-EB621BE2F41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0255E352-E65F-45F9-BA10-3C1476F9F0F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770BBCB4-1E2E-440E-9931-70D9A0D6A06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1A5BF363-DD02-419A-959F-E06F5BE0B23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D15B8B48-932F-4BBF-BDCD-EC624A05391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92325C76-723B-4081-8771-73827BEE75B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F32B35B7-8405-4B1D-84A9-654A20C108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30A4E189-28BA-46A1-BB3B-0A85E9F6907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AA0F88B2-CE5B-4F35-9573-1B26D6F179F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9CAD59C4-8717-40B8-A38F-44A16ABF981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A273DC50-9820-4228-A428-77B14C50C7C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E5DC2C69-63D3-4157-A576-6D945D6BF9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3F001E41-6E69-4CD8-AB34-0CF1286B793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4B95D873-51EA-47EA-B859-4EC54D5DE4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FA9245F1-FF12-446D-81D8-86909E6B190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6D98066F-8FC3-4F3D-91A7-50CDEFBD374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9082BA45-029E-4D0E-86AA-0B07FB24D1C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22DDFF0C-C292-45EE-8985-655D8231F10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6967B0F3-6D7A-4C96-9A01-AD460750417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6EF537A4-A00E-45AC-AFEC-3DDDFD62BCD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4DAAFFA2-C5F4-4525-BCB6-F5968BB68B9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6B17210F-F8FC-40A6-A493-B48470B45AB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B0BAF279-0A39-43F6-9573-50B9F7384A7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CF576C4D-B56F-4D55-92A7-09C2945B1BA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CBC89B77-840E-4561-8080-87FE1D78C3B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89EAD5DB-E4C3-4BED-8B45-9E4ABD048C5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971EF1CB-FB0A-4436-8C17-E77AFF6641D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416CE4C1-470C-42B1-B71D-771F2B9592E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00DBFC1E-8FB1-4B7E-BE45-997AFCF4B31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8C7047F3-5030-4F70-B433-0BAA41E9708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22473A83-6BF5-49D5-969B-59FAFA66045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DC761D75-95A7-4E97-9716-64AFDECA215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857353FE-B03F-46EA-A97D-45415D84622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DB28D6DA-FDA8-44D6-B6E6-1A4676DBF0E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EE48E8A0-9F6F-440D-A651-6BBF3ABD465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AD84D96F-B75F-42AE-9EFD-72F9B28AFF4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34281156-C176-4422-9292-20F737C0363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BAC05603-D3D4-4A29-B08B-454B37AB3B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16" authorId="0" shapeId="0" xr:uid="{B4B3020F-969C-499B-A05E-7D8255D1320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19" authorId="0" shapeId="0" xr:uid="{CBD6AADE-045C-470F-AF54-F31C5546E89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22" authorId="0" shapeId="0" xr:uid="{BAD41EBD-8FCD-4D89-A24B-3CAFC5F82E5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25" authorId="0" shapeId="0" xr:uid="{F0EB3598-649F-4F47-8A0A-25F7C4C9ACC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28" authorId="0" shapeId="0" xr:uid="{781DCCDB-883C-4783-92FC-00E5DE4DFAE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31" authorId="0" shapeId="0" xr:uid="{7BE04932-12D1-4DCF-ACE5-1A35979A059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34" authorId="0" shapeId="0" xr:uid="{9E09EDC5-FF40-4E4F-A7F1-BDBF9973860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37" authorId="0" shapeId="0" xr:uid="{185891D8-DCD8-4B02-B4B3-9E5ED26A1EC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K140" authorId="0" shapeId="0" xr:uid="{BA7F761B-4361-404F-8DE1-DA3CE5756F7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K141" authorId="0" shapeId="0" xr:uid="{A529C394-E8AF-4067-9E57-5320E6F8238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K143" authorId="0" shapeId="0" xr:uid="{7692A3A0-1F38-4D24-9C4C-2AE3A1ECD62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K144" authorId="0" shapeId="0" xr:uid="{FFC0B7DB-E288-4F11-BC9D-59D18CBFCE4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K148" authorId="0" shapeId="0" xr:uid="{D68FC6B1-FE26-47FE-8F5F-A87529353F1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K149" authorId="0" shapeId="0" xr:uid="{1F556A88-8B17-4F5F-B38F-33D6B015095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K151" authorId="0" shapeId="0" xr:uid="{35DA40A9-B030-4D79-947B-7BCF5F8007A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K152" authorId="0" shapeId="0" xr:uid="{C99A1A4D-4DE7-4646-BC2F-7F2922BE074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K154" authorId="0" shapeId="0" xr:uid="{547C1408-65C1-455E-B6AD-FD3737CF94E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K155" authorId="0" shapeId="0" xr:uid="{AE7801E7-3972-4399-8F54-266E8AA39D1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K157" authorId="0" shapeId="0" xr:uid="{B3152852-990D-4505-9AC9-8E03800DF0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K287" authorId="0" shapeId="0" xr:uid="{C7AEF1EB-9EAA-4316-B5C9-9725C7D9FB8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K310" authorId="0" shapeId="0" xr:uid="{44B5B8EF-1E05-44F7-892C-8B71903D344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K311" authorId="0" shapeId="0" xr:uid="{F75AEC80-44AB-436D-B066-68D19C3096D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Асель М. Кузетова</author>
  </authors>
  <commentList>
    <comment ref="W140" authorId="0" shapeId="0" xr:uid="{198EF520-3641-4F45-81CE-E36D8E9B8C8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56484
к.п. 4436
ж.д.тариф 4
з/ч 6388</t>
        </r>
      </text>
    </comment>
    <comment ref="AI140" authorId="0" shapeId="0" xr:uid="{81C5AB48-8694-477B-87B3-3BBDEE91153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=AK122*$AC$122/$AE$122+AF122-AC122/AE122*AH122</t>
        </r>
      </text>
    </comment>
    <comment ref="AI141" authorId="0" shapeId="0" xr:uid="{BC52E711-DE3D-4EBB-9CA8-DFA874C771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=AK122*$AC$123/$AE$122+AF123-AC123/AE122*AH122</t>
        </r>
      </text>
    </comment>
    <comment ref="W143" authorId="0" shapeId="0" xr:uid="{B1AC052F-9ED9-4F88-9731-AD2D5337D729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9712
к.п. 0
ж.д.тариф 0
з/ч 2738</t>
        </r>
      </text>
    </comment>
    <comment ref="AI143" authorId="0" shapeId="0" xr:uid="{447F537D-BB8E-4605-A626-BA4A78D21F5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=AK125*$AC$122/$AE$122+AF125-AC122/AE122*AH125</t>
        </r>
      </text>
    </comment>
    <comment ref="AI144" authorId="0" shapeId="0" xr:uid="{794F9FAD-8E8C-441D-9616-CFE080F118D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=AK125*$AC$123/$AE$122+AF126-AC123/AE122*AH125</t>
        </r>
      </text>
    </comment>
    <comment ref="W148" authorId="0" shapeId="0" xr:uid="{8244B31F-957E-446B-9741-7B373615054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46990
к.п. 6643
ж.д.тариф 0
з/ч 2061</t>
        </r>
      </text>
    </comment>
    <comment ref="AI148" authorId="0" shapeId="0" xr:uid="{D1E6A9DB-A32E-471D-8674-F21506B98E5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=AF130-$AC$130/$AE$130*AH130+AK130*$AC$130/$AE$130</t>
        </r>
      </text>
    </comment>
    <comment ref="AI149" authorId="0" shapeId="0" xr:uid="{1E715AE0-C61D-4118-A515-0654549F3AA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=AF131-$AC$131/$AE$130*AH130+AK130*$AC$131/$AE$130</t>
        </r>
      </text>
    </comment>
    <comment ref="W151" authorId="0" shapeId="0" xr:uid="{87FF360D-90BC-4A62-B2CC-6852DEC356CD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118936
к.п. 10830
ж.д.тариф 3
з/ч 7881</t>
        </r>
      </text>
    </comment>
    <comment ref="AI151" authorId="0" shapeId="0" xr:uid="{FF1FC7CB-8304-4260-B393-C900B3754F7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=AF133-$AC$130/$AE$130*AH133+AK133*$AC$130/$AE$130</t>
        </r>
      </text>
    </comment>
    <comment ref="AI152" authorId="0" shapeId="0" xr:uid="{4086ACE5-B8A7-4560-BA9E-1FFCFB4943E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=AF134-$AC$131/$AE$130*AH133+AK133*$AC$131/$AE$130</t>
        </r>
      </text>
    </comment>
    <comment ref="W154" authorId="0" shapeId="0" xr:uid="{8465660C-80E4-4A93-8DE6-27C27B44D74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17666
к.п. 1467
ж.д.тариф 0
з/ч 1477</t>
        </r>
      </text>
    </comment>
    <comment ref="AI154" authorId="0" shapeId="0" xr:uid="{31613178-5425-4AF2-AE94-D838574632E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=AF136-$AC$130/$AE$130*AH136+AK136*$AC$130/$AE$130</t>
        </r>
      </text>
    </comment>
    <comment ref="AI155" authorId="0" shapeId="0" xr:uid="{73BB914F-D6AF-485E-817D-86DCC70F341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=AF137-$AC$131/$AE$130*AH136+AK136*$AC$131/$AE$130</t>
        </r>
      </text>
    </comment>
    <comment ref="W157" authorId="0" shapeId="0" xr:uid="{061CD2FA-7CB7-46CE-87EB-C60F6AEBEB8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15021+35550
к.п. 0+8611
ж.д.тариф 1+1
з/ч 810+9125</t>
        </r>
      </text>
    </comment>
    <comment ref="AI157" authorId="0" shapeId="0" xr:uid="{F0E7C5C3-90ED-4B83-99A8-391A3B2EECA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=AF139-$AC$130/$AE$130*AH139+AK139*$AC$130/$AE$130</t>
        </r>
      </text>
    </comment>
    <comment ref="W160" authorId="0" shapeId="0" xr:uid="{DB149151-756F-4AF5-ACC7-579BFE8B14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17400
к.п. 0
ж.д.тариф 0
з/ч 826</t>
        </r>
      </text>
    </comment>
    <comment ref="W163" authorId="0" shapeId="0" xr:uid="{B78F9FBE-180E-4AA7-B8C9-9AC1CD5796D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22368
к.п. 7826
ж.д.тариф 1
з/ч 1738</t>
        </r>
      </text>
    </comment>
    <comment ref="W177" authorId="0" shapeId="0" xr:uid="{3FDBBE4F-EF71-4669-B64E-D7EE7B232A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25848
к.п. 1209
ж.д.тариф 0
з/ч 1087</t>
        </r>
      </text>
    </comment>
    <comment ref="W180" authorId="0" shapeId="0" xr:uid="{F35C2492-8AF3-42FD-8996-80CCA2B0FA5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3470
к.п. 604
ж.д.тариф 0
з/ч 144</t>
        </r>
      </text>
    </comment>
    <comment ref="W185" authorId="0" shapeId="0" xr:uid="{BC4326AD-E8E7-4160-BE27-9640AB71FA4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13064
к.п. 2982
ж.д.тариф 1
з/ч 814</t>
        </r>
      </text>
    </comment>
    <comment ref="W188" authorId="0" shapeId="0" xr:uid="{964BD31D-37F3-4D9D-82AE-0E5A05C42D7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5153
к.п. 0
ж.д.тариф 0
з/ч 102</t>
        </r>
      </text>
    </comment>
    <comment ref="W191" authorId="0" shapeId="0" xr:uid="{3C91DF7A-38FD-4420-BDF1-433ECE9D736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21334+10768
к.п. 1121+0
ж.д.тариф 1+0
з/ч 2733+947</t>
        </r>
      </text>
    </comment>
    <comment ref="W194" authorId="0" shapeId="0" xr:uid="{7CB17E35-F0AC-4D0D-A6BA-CD435829DD8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4456
к.п. 0
ж.д.тариф 0
з/ч 487</t>
        </r>
      </text>
    </comment>
    <comment ref="W197" authorId="0" shapeId="0" xr:uid="{745490FC-FC07-4C08-85D1-B63BD39156C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9291
к.п. 1067
ж.д.тариф 0
з/ч 1261</t>
        </r>
      </text>
    </comment>
    <comment ref="W205" authorId="0" shapeId="0" xr:uid="{D09F0240-6BC6-4961-8D53-F2557188932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18462
к.п. 1813
ж.д.тариф 0
з/ч 919</t>
        </r>
      </text>
    </comment>
    <comment ref="W208" authorId="0" shapeId="0" xr:uid="{7F96ECBC-6F8A-4857-BC30-64C0AD2F4F4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41408
к.п. 17500
ж.д.тариф 0
з/ч 4061</t>
        </r>
      </text>
    </comment>
    <comment ref="W211" authorId="0" shapeId="0" xr:uid="{BF3C52F5-879F-4423-835D-CE46377D94CB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22455
к.п. 1121
ж.д.тариф 1
з/ч 3992</t>
        </r>
      </text>
    </comment>
    <comment ref="W214" authorId="0" shapeId="0" xr:uid="{826C8684-D2A4-4A32-9F4C-88E23A89D1F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15034
к.п. 6481
ж.д.тариф 0
з/ч 3148</t>
        </r>
      </text>
    </comment>
    <comment ref="W225" authorId="0" shapeId="0" xr:uid="{5B7E9CE9-896B-4A99-AD48-BC47683DE6E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12997
к.п. 453
ж.д.тариф 0
з/ч 509</t>
        </r>
      </text>
    </comment>
    <comment ref="W228" authorId="0" shapeId="0" xr:uid="{14FFE1AE-421C-4B78-8CD4-AACBDDEFB41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27512
к.п. 0
ж.д.тариф 0
з/ч 1700</t>
        </r>
      </text>
    </comment>
    <comment ref="W231" authorId="0" shapeId="0" xr:uid="{D5AA8014-C4FC-449D-91AF-2ED96CF001F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10295
к.п. 1430
ж.д.тариф 0
з/ч 790</t>
        </r>
      </text>
    </comment>
    <comment ref="W236" authorId="0" shapeId="0" xr:uid="{52E4C800-10B8-4065-A431-924665EEAAC7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1291
к.п. 0
ж.д.тариф 0
з/ч 159</t>
        </r>
      </text>
    </comment>
    <comment ref="W239" authorId="0" shapeId="0" xr:uid="{FEDFDDF9-97CD-4F9D-950A-A7B8BFED6D9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1347
к.п. 0
ж.д.тариф 0
з/ч 51</t>
        </r>
      </text>
    </comment>
    <comment ref="W247" authorId="0" shapeId="0" xr:uid="{2F985722-DBA0-4CD1-9CE8-91CD0CDC425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154909-2
к.п. 90217
ж.д.тариф 8
з/ч 17241+2</t>
        </r>
      </text>
    </comment>
    <comment ref="W250" authorId="0" shapeId="0" xr:uid="{F60DFB0E-5C2D-465B-9025-A6E382A18522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21261+18199
к.п. 3568+0
ж.д.тариф 0+0
з/ч 3274+10045</t>
        </r>
      </text>
    </comment>
    <comment ref="W253" authorId="0" shapeId="0" xr:uid="{BC2F87E7-1015-4FBE-910D-1D8E000CE343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23271
к.п. 51722
ж.д.тариф 0
з/ч 3936</t>
        </r>
      </text>
    </comment>
    <comment ref="W256" authorId="0" shapeId="0" xr:uid="{AC8587D2-47FB-4676-AE87-2D0D0D335C4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29620
к.п. 843
ж.д.тариф 0
з/ч 824</t>
        </r>
      </text>
    </comment>
    <comment ref="W259" authorId="0" shapeId="0" xr:uid="{9D05FA0C-6DD1-4CEB-8201-607EF5401CF5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35180
к.п. 0
ж.д.тариф 0
з/ч 2191</t>
        </r>
      </text>
    </comment>
    <comment ref="W264" authorId="0" shapeId="0" xr:uid="{33858B55-F716-4BC8-9B97-E5630F1944D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55258-2
к.п. 102752
ж.д.тариф 4
з/ч 8048+2</t>
        </r>
      </text>
    </comment>
    <comment ref="W267" authorId="0" shapeId="0" xr:uid="{2C8ACEB4-D81C-40B8-A417-A29D397DAE3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1081
к.п. 0
ж.д.тариф 0
з/ч 6882</t>
        </r>
      </text>
    </comment>
    <comment ref="W270" authorId="0" shapeId="0" xr:uid="{2B21C7C1-C7E5-450B-801F-617CCBE820F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7582
к.п. 15165
ж.д.тариф 0
з/ч 2173</t>
        </r>
      </text>
    </comment>
    <comment ref="W273" authorId="0" shapeId="0" xr:uid="{D0BBF14B-435B-426C-AD03-E9C28BABCAE6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15969+1
к.п. 0
ж.д.тариф 0
з/ч 734-1</t>
        </r>
      </text>
    </comment>
    <comment ref="W276" authorId="0" shapeId="0" xr:uid="{E67ED953-C2A3-4BF0-BAFF-4FC1E1E5A89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90952+1
к.п. 52428
ж.д.тариф 0
з/ч 6041-1</t>
        </r>
      </text>
    </comment>
    <comment ref="W279" authorId="0" shapeId="0" xr:uid="{D9250BD3-113F-427F-8F6C-4F9ED5E3853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23715
к.п. 1872
ж.д.тариф 0
з/ч 1753</t>
        </r>
      </text>
    </comment>
    <comment ref="W282" authorId="0" shapeId="0" xr:uid="{CC238037-D5A0-4815-AF33-EA56D8016C9C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9373
к.п. 0
ж.д.тариф 0
з/ч 284</t>
        </r>
      </text>
    </comment>
    <comment ref="AI287" authorId="0" shapeId="0" xr:uid="{F660C6BD-9A1D-4BBC-BF04-3E45FAE7B930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=AK269*$AC$269/$AE$269+AF269-$AC$269/$AE$269*AH269</t>
        </r>
      </text>
    </comment>
    <comment ref="AI310" authorId="0" shapeId="0" xr:uid="{DD6104DE-0E61-4D9A-8BF5-54DD7F50C2A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=AK292*$AC$292/$AE$246+AF292-$AC$292/$AE$292*AH292</t>
        </r>
      </text>
    </comment>
    <comment ref="AI311" authorId="0" shapeId="0" xr:uid="{BB94E0E9-B415-4BA5-AD5D-00667A0637F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=AK292*$AC$293/$AE$292+AF293-$AC$293/$AE$292*AH292</t>
        </r>
      </text>
    </comment>
    <comment ref="W406" authorId="0" shapeId="0" xr:uid="{1519F36C-2BF6-4028-B6AE-74B7D52BFB2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96961
к.п. 3273
ж.д.тариф 128
з/ч 15029</t>
        </r>
      </text>
    </comment>
    <comment ref="W409" authorId="0" shapeId="0" xr:uid="{79990EBC-65C4-4A99-9D54-642E8A7CEC14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85832
к.п. 7523
ж.д.тариф 76
з/ч 12772</t>
        </r>
      </text>
    </comment>
    <comment ref="W412" authorId="0" shapeId="0" xr:uid="{7A557096-EDB0-4DFD-B30D-B4C1A573C6EA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3584331
к.п. 1178123
ж.д.тариф 4750
з/ч 397169</t>
        </r>
      </text>
    </comment>
    <comment ref="W415" authorId="0" shapeId="0" xr:uid="{7BA56766-6DF7-427E-8F1F-F6253FD73E0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144589
к.п. 100376
ж.д.тариф 160
з/ч 24991</t>
        </r>
      </text>
    </comment>
    <comment ref="W418" authorId="0" shapeId="0" xr:uid="{1EFB8B3F-E0F9-4B4D-8F27-3B29E8E69D7E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20750-1
к.п. 17728+1
ж.д.тариф 43
з/ч 14615</t>
        </r>
      </text>
    </comment>
    <comment ref="W421" authorId="0" shapeId="0" xr:uid="{D3E71552-8D39-486C-AF6D-AADC423D2FB8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84987
к.п. 30071
ж.д.тариф 63
з/ч 1313</t>
        </r>
      </text>
    </comment>
    <comment ref="W424" authorId="0" shapeId="0" xr:uid="{6D8AF1DC-C63E-4966-9BED-3AEFE512B621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57621
к.п. 37634
ж.д.тариф 52
з/ч 10101</t>
        </r>
      </text>
    </comment>
    <comment ref="W427" authorId="0" shapeId="0" xr:uid="{0F8BF54E-5554-425D-84CE-58E5E65AA6DF}">
      <text>
        <r>
          <rPr>
            <b/>
            <sz val="9"/>
            <color indexed="81"/>
            <rFont val="Tahoma"/>
            <family val="2"/>
            <charset val="204"/>
          </rPr>
          <t>Асель М. Кузетова:</t>
        </r>
        <r>
          <rPr>
            <sz val="9"/>
            <color indexed="81"/>
            <rFont val="Tahoma"/>
            <family val="2"/>
            <charset val="204"/>
          </rPr>
          <t xml:space="preserve">
ору 55861-1
к.п. 57485
ж.д.тариф 44
з/ч 5688+1</t>
        </r>
      </text>
    </comment>
  </commentList>
</comments>
</file>

<file path=xl/sharedStrings.xml><?xml version="1.0" encoding="utf-8"?>
<sst xmlns="http://schemas.openxmlformats.org/spreadsheetml/2006/main" count="10908" uniqueCount="162">
  <si>
    <t>исх. № _________________</t>
  </si>
  <si>
    <t>Отчет об исполнении Плана капитальных вложений АО "Қазтеміртранс" за 1 месяц 2023 года
(по оперативным данным)</t>
  </si>
  <si>
    <t>от ____________________</t>
  </si>
  <si>
    <t>тыс. тенге</t>
  </si>
  <si>
    <t>№ п/п</t>
  </si>
  <si>
    <t>Наименование проекта</t>
  </si>
  <si>
    <t>ПКВ/ГФ</t>
  </si>
  <si>
    <t>Источники финансирования</t>
  </si>
  <si>
    <t>План на 2023 год*</t>
  </si>
  <si>
    <t>Все договоры, доп.соглашения, уведомления (о расторжениии) и пр. с начала реализации проекта</t>
  </si>
  <si>
    <r>
      <t xml:space="preserve">Освоение с начала реализации проекта до отчетного года
</t>
    </r>
    <r>
      <rPr>
        <i/>
        <sz val="10"/>
        <rFont val="Times New Roman"/>
        <family val="1"/>
        <charset val="204"/>
      </rPr>
      <t>(указываются только те проекты, которые предусмотрены в плане отчетного года)</t>
    </r>
  </si>
  <si>
    <r>
      <t xml:space="preserve">Исполнение за отчетный период
</t>
    </r>
    <r>
      <rPr>
        <i/>
        <sz val="10"/>
        <rFont val="Times New Roman"/>
        <family val="1"/>
        <charset val="204"/>
      </rPr>
      <t>(с начала года - по отчетный месяц включительно)</t>
    </r>
  </si>
  <si>
    <r>
      <t xml:space="preserve">расшифровка финансирования </t>
    </r>
    <r>
      <rPr>
        <i/>
        <sz val="10"/>
        <rFont val="Times New Roman"/>
        <family val="1"/>
        <charset val="204"/>
      </rPr>
      <t>(без НДС)</t>
    </r>
    <r>
      <rPr>
        <b/>
        <sz val="10"/>
        <rFont val="Times New Roman"/>
        <family val="1"/>
        <charset val="204"/>
      </rPr>
      <t xml:space="preserve"> за отчетный период</t>
    </r>
  </si>
  <si>
    <t>условная экономия по итогам тендерных процедур</t>
  </si>
  <si>
    <t>Акт ввода в эксплуатацию</t>
  </si>
  <si>
    <t>Ожидаемое исполнение до конца года</t>
  </si>
  <si>
    <t xml:space="preserve">Факторы и их значения, которые повлияли на исполнение плана в отчетном периоде                                                                                                                                                  </t>
  </si>
  <si>
    <t>Регион реализации проекта</t>
  </si>
  <si>
    <t>Меры реагирования</t>
  </si>
  <si>
    <t>Ответственный(-ые) за исполнение проекта</t>
  </si>
  <si>
    <t>Примечание</t>
  </si>
  <si>
    <t>Филиал</t>
  </si>
  <si>
    <t>Сметная стоимость</t>
  </si>
  <si>
    <t>Сроки релизации</t>
  </si>
  <si>
    <t>Кол-во</t>
  </si>
  <si>
    <t>Годовой план</t>
  </si>
  <si>
    <t>Наименование подрядчика</t>
  </si>
  <si>
    <t>№ и дата договора</t>
  </si>
  <si>
    <t>Валюта договора</t>
  </si>
  <si>
    <t>Сумма договора</t>
  </si>
  <si>
    <t>Срок завершения по договору</t>
  </si>
  <si>
    <t>Кол-во по договору</t>
  </si>
  <si>
    <t>2018г</t>
  </si>
  <si>
    <t>2019г</t>
  </si>
  <si>
    <t>Итого за период с 2018 по 2019 гг.</t>
  </si>
  <si>
    <t>план*</t>
  </si>
  <si>
    <t>факт</t>
  </si>
  <si>
    <t>отклонения</t>
  </si>
  <si>
    <t>позднее проведение процедур закупок, позднее закл.договоров</t>
  </si>
  <si>
    <t>задержка получения заключения госэкспертизы, разрешения на производство СМР</t>
  </si>
  <si>
    <t>договора не заключены</t>
  </si>
  <si>
    <t>ненадлежащее исполнение договорных обязательтсв подрядчиком</t>
  </si>
  <si>
    <t>расторжение договора по инициативе Заказчика</t>
  </si>
  <si>
    <t>расторжение договора по инициативе Подрядчика</t>
  </si>
  <si>
    <t>перевыполнение в пределах сметной стоимости</t>
  </si>
  <si>
    <t>перевыполнение сверх сметной стоимости</t>
  </si>
  <si>
    <t>исполнение вне плана</t>
  </si>
  <si>
    <t>утрата производственной необходимости</t>
  </si>
  <si>
    <t>задержка получения заемных средств, средств РБ и др.</t>
  </si>
  <si>
    <t>форс-мажор, подтвержденный заключением уполномоченного органа</t>
  </si>
  <si>
    <r>
      <t xml:space="preserve">другие причины </t>
    </r>
    <r>
      <rPr>
        <i/>
        <sz val="10"/>
        <rFont val="Times New Roman"/>
        <family val="1"/>
        <charset val="204"/>
      </rPr>
      <t>(расписать при наличии)</t>
    </r>
  </si>
  <si>
    <r>
      <t xml:space="preserve">область </t>
    </r>
    <r>
      <rPr>
        <i/>
        <sz val="10"/>
        <rFont val="Times New Roman"/>
        <family val="1"/>
        <charset val="204"/>
      </rPr>
      <t>(город Республиканского значения)</t>
    </r>
  </si>
  <si>
    <r>
      <t xml:space="preserve">НОД, НЖС </t>
    </r>
    <r>
      <rPr>
        <i/>
        <sz val="10"/>
        <rFont val="Times New Roman"/>
        <family val="1"/>
        <charset val="204"/>
      </rPr>
      <t>(с указанеим станции)</t>
    </r>
  </si>
  <si>
    <t>Сумма взысканных штрафов, пени и пр. за неисполнение договорных обязательств подрядчиком и по др. основаниям</t>
  </si>
  <si>
    <r>
      <t>Сумма удержаний</t>
    </r>
    <r>
      <rPr>
        <i/>
        <sz val="10"/>
        <rFont val="Times New Roman"/>
        <family val="1"/>
        <charset val="204"/>
      </rPr>
      <t xml:space="preserve"> (по банковским гарантиям и/или внесенным на расчетный счет АО "НК "КТЖ" обеспечениям)</t>
    </r>
    <r>
      <rPr>
        <b/>
        <sz val="10"/>
        <rFont val="Times New Roman"/>
        <family val="1"/>
        <charset val="204"/>
      </rPr>
      <t xml:space="preserve"> за неисполнение договорных обязательств подрядчиком и по др. основаниям</t>
    </r>
  </si>
  <si>
    <t>Принимаемые меры к подрядчикам, выполняющим договорные обязательства ненадлежащим образом</t>
  </si>
  <si>
    <t>Фамилия, инициалы</t>
  </si>
  <si>
    <t>Наименование должности</t>
  </si>
  <si>
    <t>в валюте договора</t>
  </si>
  <si>
    <t>в тенге</t>
  </si>
  <si>
    <t>сумма</t>
  </si>
  <si>
    <t>кол-во</t>
  </si>
  <si>
    <t>% к плану</t>
  </si>
  <si>
    <t>оплата за выполненные работы до отчетного периода</t>
  </si>
  <si>
    <t>оплата за выполненные работы в отчетном периоде</t>
  </si>
  <si>
    <t>предоплата за будущие работы</t>
  </si>
  <si>
    <t>без НДС</t>
  </si>
  <si>
    <t>с НДС</t>
  </si>
  <si>
    <t xml:space="preserve"> (-)</t>
  </si>
  <si>
    <t>(-)</t>
  </si>
  <si>
    <t>(+)</t>
  </si>
  <si>
    <t>(-/+)</t>
  </si>
  <si>
    <t>АО "Қазтеміртранс" (группа)</t>
  </si>
  <si>
    <t>освоение</t>
  </si>
  <si>
    <t>всего</t>
  </si>
  <si>
    <t>финансирование</t>
  </si>
  <si>
    <t>всего, в т.ч.</t>
  </si>
  <si>
    <t>собственные</t>
  </si>
  <si>
    <t>заемные</t>
  </si>
  <si>
    <t>АО "Қазтеміртранс"</t>
  </si>
  <si>
    <t>Обновление и реабилитация инфраструктуры</t>
  </si>
  <si>
    <t>Целевая программа "Улучшение административных и социально-бытовых условий труда работников"</t>
  </si>
  <si>
    <t xml:space="preserve">Приобретение лицензий на право использования автоматизированной системы управления взаимоотношениями с клиентом CRM </t>
  </si>
  <si>
    <t>РК</t>
  </si>
  <si>
    <t>Приобретение организационной техники</t>
  </si>
  <si>
    <t>ЦА</t>
  </si>
  <si>
    <t>НПФ-1</t>
  </si>
  <si>
    <t>НПФ-2</t>
  </si>
  <si>
    <t>НПФ-3</t>
  </si>
  <si>
    <t>НПФ-4</t>
  </si>
  <si>
    <t>НПФ-6</t>
  </si>
  <si>
    <t>НПФ-7</t>
  </si>
  <si>
    <t>НПФ-9</t>
  </si>
  <si>
    <t>НПФ-10</t>
  </si>
  <si>
    <t>НПФ-11</t>
  </si>
  <si>
    <t>НПФ-13</t>
  </si>
  <si>
    <t>Целевая программа "Приобретение  грузовых вагонов"</t>
  </si>
  <si>
    <t>Приобретение полувагонов</t>
  </si>
  <si>
    <t>тенге</t>
  </si>
  <si>
    <t xml:space="preserve">до </t>
  </si>
  <si>
    <t>Целевая программа "Капитальный ремонт грузовых вагонов"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</si>
  <si>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</t>
    </r>
    <r>
      <rPr>
        <sz val="10"/>
        <color rgb="FFFF0000"/>
        <rFont val="Times New Roman"/>
        <family val="1"/>
        <charset val="204"/>
      </rPr>
      <t>(крытые - 45ед.)</t>
    </r>
  </si>
  <si>
    <t>Всего по крытым вагонам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</si>
  <si>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</t>
    </r>
    <r>
      <rPr>
        <sz val="10"/>
        <color rgb="FFFF0000"/>
        <rFont val="Times New Roman"/>
        <family val="1"/>
        <charset val="204"/>
      </rPr>
      <t>(универсальные платформы - 196ед.)</t>
    </r>
  </si>
  <si>
    <t>Всего по платформам универсальным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</si>
  <si>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</t>
    </r>
    <r>
      <rPr>
        <sz val="10"/>
        <color rgb="FFFF0000"/>
        <rFont val="Times New Roman"/>
        <family val="1"/>
        <charset val="204"/>
      </rPr>
      <t>цистерна для пищевых продуктов, используемых для перевозки питьевой воды - 25ед.)</t>
    </r>
  </si>
  <si>
    <t>Всего по цистернам для пищевых продуктов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</si>
  <si>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- </t>
    </r>
    <r>
      <rPr>
        <sz val="10"/>
        <color rgb="FFFF0000"/>
        <rFont val="Times New Roman"/>
        <family val="1"/>
        <charset val="204"/>
      </rPr>
      <t>(вагон-хопперов крытых для зерна - 66ед.)</t>
    </r>
  </si>
  <si>
    <t>Всего по вагон-хопперам для зерна</t>
  </si>
  <si>
    <r>
      <t xml:space="preserve">Работы по деповскому ремонту грузовых вагонов по техническому решению с продлением срока полезного использования (ДР по ТР) - </t>
    </r>
    <r>
      <rPr>
        <sz val="10"/>
        <color rgb="FFFF0000"/>
        <rFont val="Times New Roman"/>
        <family val="1"/>
        <charset val="204"/>
      </rPr>
      <t>(платформ для крупнотоннажных контейнеров - 99ед.)</t>
    </r>
  </si>
  <si>
    <t>Всего по платформам для крупнотоннажных контейнеров</t>
  </si>
  <si>
    <r>
      <t>Работы по деповскому ремонту грузовых вагонов по техническому решению с продлением срока полезного использования (ДР по ТР) (</t>
    </r>
    <r>
      <rPr>
        <sz val="10"/>
        <color rgb="FFFF0000"/>
        <rFont val="Times New Roman"/>
        <family val="1"/>
        <charset val="204"/>
      </rPr>
      <t>хоппер для цемента - 50ед.)</t>
    </r>
  </si>
  <si>
    <t>Всего по хопперам для цемента</t>
  </si>
  <si>
    <t>ТОО "Қамқор вагон"</t>
  </si>
  <si>
    <t>№273267/2019/1 от 02.05.19г.</t>
  </si>
  <si>
    <t>до 30.06.19г</t>
  </si>
  <si>
    <t>ТОО "ЖамбылРемСервис"</t>
  </si>
  <si>
    <t>№273267/2019/4 от 02.05.19г.</t>
  </si>
  <si>
    <t>ТОО Astana Railway Services</t>
  </si>
  <si>
    <t>№273267/2019/2 от 02.05.19г.</t>
  </si>
  <si>
    <r>
      <t>Работы по деповскому ремонту грузовых вагонов по техническому решению с продлением срока полезного использования (ДР по ТР) (</t>
    </r>
    <r>
      <rPr>
        <sz val="10"/>
        <color rgb="FFFF0000"/>
        <rFont val="Times New Roman"/>
        <family val="1"/>
        <charset val="204"/>
      </rPr>
      <t>платформ для перевозки колесных пар - 3ед.)</t>
    </r>
  </si>
  <si>
    <t>Всего по платформам для перевозки колесных пар</t>
  </si>
  <si>
    <r>
      <t>Работы по деповскому ремонту грузовых вагонов по техническому решению с продлением срока полезного использования (ДР по ТР) (полувагонов</t>
    </r>
    <r>
      <rPr>
        <sz val="10"/>
        <color rgb="FFFF0000"/>
        <rFont val="Times New Roman"/>
        <family val="1"/>
        <charset val="204"/>
      </rPr>
      <t xml:space="preserve"> - 200ед.)</t>
    </r>
  </si>
  <si>
    <t>Всего по полувагонам</t>
  </si>
  <si>
    <r>
      <t>Работы по деповскому ремонту грузовых вагонов по техническому решению с продлением срока полезного использования (ДР по ТР) (крытые</t>
    </r>
    <r>
      <rPr>
        <sz val="10"/>
        <color rgb="FFFF0000"/>
        <rFont val="Times New Roman"/>
        <family val="1"/>
        <charset val="204"/>
      </rPr>
      <t xml:space="preserve"> - 150ед.)</t>
    </r>
  </si>
  <si>
    <t>Всего по крытым</t>
  </si>
  <si>
    <r>
      <t>Работы по деповскому ремонту грузовых вагонов по техническому решению с продлением срока полезного использования (ДР по ТР) (полувагоны</t>
    </r>
    <r>
      <rPr>
        <sz val="10"/>
        <color rgb="FFFF0000"/>
        <rFont val="Times New Roman"/>
        <family val="1"/>
        <charset val="204"/>
      </rPr>
      <t xml:space="preserve"> -</t>
    </r>
    <r>
      <rPr>
        <sz val="10"/>
        <rFont val="Times New Roman"/>
        <family val="1"/>
        <charset val="204"/>
      </rPr>
      <t xml:space="preserve"> 718ед.)</t>
    </r>
  </si>
  <si>
    <t xml:space="preserve">ТОО TOLAGAI-2050 </t>
  </si>
  <si>
    <t>№768177/2022/1 от 14.11.2022(на расторжении)</t>
  </si>
  <si>
    <r>
      <t>Работы по деповскому ремонту грузовых вагонов по техническому решению с продлением срока полезного использования (ДР по ТР) (платформ для крупнотоннажных контейнеров</t>
    </r>
    <r>
      <rPr>
        <sz val="10"/>
        <color rgb="FFFF0000"/>
        <rFont val="Times New Roman"/>
        <family val="1"/>
        <charset val="204"/>
      </rPr>
      <t xml:space="preserve"> - 40ед.)</t>
    </r>
  </si>
  <si>
    <t>Временное объединение юридических лиц ТОО ТемирТрансСервис и ТОО Astana Railways Services</t>
  </si>
  <si>
    <t>№31-12/52-НПС от 31.12.19г.</t>
  </si>
  <si>
    <t>до 31.12.20г</t>
  </si>
  <si>
    <t>Работ по капитальному ремонту грузовых вагонов (КР) в количестве 1469 ед.</t>
  </si>
  <si>
    <t>Всего по КР</t>
  </si>
  <si>
    <t>№31-12/52-НПС от 31.12.19г.(доп согл №2/11-10/300-НПВ от 11.10.2022)</t>
  </si>
  <si>
    <t>Работ по капитальному ремонту грузовых вагонов (КР) в количестве 641ед.</t>
  </si>
  <si>
    <t>Всего КР</t>
  </si>
  <si>
    <t>Временное объединение юридических лиц ТОО ТемирТрансСервис и ТОО Astana Railways Services
долгосрочный договор</t>
  </si>
  <si>
    <t>Работ по капитальному ремонту грузовых вагонов (КР) в количестве 815 ед.</t>
  </si>
  <si>
    <t>ТОО "КВК"</t>
  </si>
  <si>
    <t>Целевая программа "Обновление и реабилитация инфраструктуры"</t>
  </si>
  <si>
    <t>г. Экибастуз</t>
  </si>
  <si>
    <t>окт</t>
  </si>
  <si>
    <t>Заместитель Генерального директора по экономике и финансам</t>
  </si>
  <si>
    <t>А. Утепбергенов</t>
  </si>
  <si>
    <t>А.Искендиров</t>
  </si>
  <si>
    <t>Главный бухгалтер - Директор Департамента бухгалтерского учета</t>
  </si>
  <si>
    <t>М. Узенбаев</t>
  </si>
  <si>
    <t>* план утвержден СД АО "НК "ҚТЖ" от  04.11.20г., протокол №18, одобрена корректировка Плана БК АО "НК "ҚТЖ" от  23.11.20г., протокол №21, также одобрен Правлением АО "КТТ" от 14 декабря 2020 года (протокол № 04/43)</t>
  </si>
  <si>
    <t>Работы по деповскому ремонту грузовых вагонов по техническому решению с продлением срока полезного использования (ДР по ТР) (платформ для перевозки колесных пар – 22 ед.)</t>
  </si>
  <si>
    <t>до 31.12.22г</t>
  </si>
  <si>
    <t>Отчет об исполнении Плана капитальных вложений АО "Қазтеміртранс" за 3 месяца 2023 года
(по оперативным данным)</t>
  </si>
  <si>
    <t>Отчет об исполнении Плана капитальных вложений АО "Қазтеміртранс" за 5 месяцев 2023 года
(по оперативным данным)</t>
  </si>
  <si>
    <t>Отчет об исполнении Плана капитальных вложений АО "Қазтеміртранс" за 6 месяцев 2023 года
(по оперативным данным)</t>
  </si>
  <si>
    <t>Работ по капитальному ремонту грузовых вагонов (КР) в количестве 318 ед.</t>
  </si>
  <si>
    <t>Работы по деповскому ремонту грузовых вагонов по техническому решению с продлением срока полезного использования (ДР по ТР) 2768 ед.</t>
  </si>
  <si>
    <t>Приобретение 3000 полувагонов</t>
  </si>
  <si>
    <t>Генеральный директор</t>
  </si>
  <si>
    <t>К. Саурбаев</t>
  </si>
  <si>
    <t>Отчет по инвестиционной деятельности АО "Қазтеміртранс" на 2023 год</t>
  </si>
  <si>
    <t>(Председатель Правления)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</si>
</sst>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0.0%"/>
    <numFmt numFmtId="166" formatCode="dd/mm/yy;@"/>
    <numFmt numFmtId="167" formatCode="_-* #,##0_р_._-;\-* #,##0_р_._-;_-* &quot;-&quot;??_р_._-;_-@_-"/>
    <numFmt numFmtId="168" formatCode="0.000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6"/>
      <color theme="0"/>
      <name val="Arial Cyr"/>
      <charset val="204"/>
    </font>
    <font>
      <sz val="16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2" fillId="0" borderId="0"/>
    <xf numFmtId="0" fontId="20" fillId="0" borderId="0"/>
    <xf numFmtId="0" fontId="20" fillId="0" borderId="0"/>
  </cellStyleXfs>
  <cellXfs count="1198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2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3" fontId="2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 wrapText="1"/>
    </xf>
    <xf numFmtId="3" fontId="2" fillId="0" borderId="0" xfId="1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7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3" fontId="7" fillId="0" borderId="0" xfId="1" applyNumberFormat="1" applyFont="1" applyAlignment="1">
      <alignment horizontal="right" vertical="center"/>
    </xf>
    <xf numFmtId="165" fontId="10" fillId="2" borderId="1" xfId="2" applyNumberFormat="1" applyFont="1" applyFill="1" applyBorder="1" applyAlignment="1">
      <alignment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3" fontId="13" fillId="0" borderId="3" xfId="3" applyNumberFormat="1" applyFont="1" applyBorder="1" applyAlignment="1">
      <alignment horizontal="center" vertical="center" wrapText="1"/>
    </xf>
    <xf numFmtId="3" fontId="13" fillId="0" borderId="1" xfId="3" applyNumberFormat="1" applyFont="1" applyBorder="1" applyAlignment="1">
      <alignment horizontal="center" vertical="center" wrapText="1"/>
    </xf>
    <xf numFmtId="3" fontId="13" fillId="0" borderId="5" xfId="3" applyNumberFormat="1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3" fontId="13" fillId="0" borderId="1" xfId="1" applyNumberFormat="1" applyFont="1" applyFill="1" applyBorder="1" applyAlignment="1">
      <alignment horizontal="center" vertical="center" wrapText="1"/>
    </xf>
    <xf numFmtId="4" fontId="13" fillId="0" borderId="1" xfId="3" applyNumberFormat="1" applyFont="1" applyBorder="1" applyAlignment="1">
      <alignment horizontal="center" vertical="center" wrapText="1"/>
    </xf>
    <xf numFmtId="3" fontId="15" fillId="0" borderId="1" xfId="3" applyNumberFormat="1" applyFont="1" applyBorder="1" applyAlignment="1">
      <alignment horizontal="center" vertical="center" wrapText="1"/>
    </xf>
    <xf numFmtId="3" fontId="3" fillId="0" borderId="1" xfId="3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3" fontId="2" fillId="0" borderId="1" xfId="1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3" fontId="10" fillId="2" borderId="1" xfId="1" applyNumberFormat="1" applyFont="1" applyFill="1" applyBorder="1" applyAlignment="1">
      <alignment horizontal="right" vertical="center"/>
    </xf>
    <xf numFmtId="167" fontId="10" fillId="2" borderId="1" xfId="1" applyNumberFormat="1" applyFont="1" applyFill="1" applyBorder="1" applyAlignment="1">
      <alignment horizontal="right" vertical="center"/>
    </xf>
    <xf numFmtId="167" fontId="10" fillId="2" borderId="1" xfId="1" applyNumberFormat="1" applyFont="1" applyFill="1" applyBorder="1" applyAlignment="1">
      <alignment horizontal="right" vertical="center" wrapText="1"/>
    </xf>
    <xf numFmtId="4" fontId="10" fillId="2" borderId="1" xfId="1" applyNumberFormat="1" applyFont="1" applyFill="1" applyBorder="1" applyAlignment="1">
      <alignment horizontal="right" vertical="center"/>
    </xf>
    <xf numFmtId="167" fontId="10" fillId="2" borderId="1" xfId="1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167" fontId="2" fillId="2" borderId="1" xfId="0" applyNumberFormat="1" applyFont="1" applyFill="1" applyBorder="1" applyAlignment="1">
      <alignment horizontal="center" vertical="center"/>
    </xf>
    <xf numFmtId="167" fontId="5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9" fontId="10" fillId="2" borderId="1" xfId="2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/>
    </xf>
    <xf numFmtId="3" fontId="2" fillId="5" borderId="1" xfId="1" applyNumberFormat="1" applyFont="1" applyFill="1" applyBorder="1" applyAlignment="1">
      <alignment horizontal="right" vertical="center"/>
    </xf>
    <xf numFmtId="167" fontId="2" fillId="5" borderId="1" xfId="1" applyNumberFormat="1" applyFont="1" applyFill="1" applyBorder="1" applyAlignment="1">
      <alignment horizontal="right" vertical="center"/>
    </xf>
    <xf numFmtId="167" fontId="2" fillId="5" borderId="1" xfId="1" applyNumberFormat="1" applyFont="1" applyFill="1" applyBorder="1" applyAlignment="1">
      <alignment horizontal="right" vertical="center" wrapText="1"/>
    </xf>
    <xf numFmtId="4" fontId="2" fillId="5" borderId="1" xfId="1" applyNumberFormat="1" applyFont="1" applyFill="1" applyBorder="1" applyAlignment="1">
      <alignment horizontal="right" vertical="center"/>
    </xf>
    <xf numFmtId="9" fontId="10" fillId="5" borderId="1" xfId="2" applyFont="1" applyFill="1" applyBorder="1" applyAlignment="1">
      <alignment vertical="center"/>
    </xf>
    <xf numFmtId="167" fontId="2" fillId="5" borderId="1" xfId="1" applyNumberFormat="1" applyFont="1" applyFill="1" applyBorder="1" applyAlignment="1">
      <alignment vertical="center"/>
    </xf>
    <xf numFmtId="0" fontId="2" fillId="5" borderId="0" xfId="0" applyFont="1" applyFill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10" fillId="6" borderId="1" xfId="0" applyFont="1" applyFill="1" applyBorder="1" applyAlignment="1">
      <alignment horizontal="left" vertical="center"/>
    </xf>
    <xf numFmtId="3" fontId="10" fillId="6" borderId="1" xfId="1" applyNumberFormat="1" applyFont="1" applyFill="1" applyBorder="1" applyAlignment="1">
      <alignment horizontal="right" vertical="center"/>
    </xf>
    <xf numFmtId="167" fontId="10" fillId="6" borderId="1" xfId="1" applyNumberFormat="1" applyFont="1" applyFill="1" applyBorder="1" applyAlignment="1">
      <alignment horizontal="right" vertical="center"/>
    </xf>
    <xf numFmtId="167" fontId="10" fillId="6" borderId="1" xfId="1" applyNumberFormat="1" applyFont="1" applyFill="1" applyBorder="1" applyAlignment="1">
      <alignment horizontal="right" vertical="center" wrapText="1"/>
    </xf>
    <xf numFmtId="4" fontId="10" fillId="6" borderId="1" xfId="1" applyNumberFormat="1" applyFont="1" applyFill="1" applyBorder="1" applyAlignment="1">
      <alignment horizontal="right" vertical="center"/>
    </xf>
    <xf numFmtId="9" fontId="10" fillId="6" borderId="1" xfId="2" applyFont="1" applyFill="1" applyBorder="1" applyAlignment="1">
      <alignment vertical="center"/>
    </xf>
    <xf numFmtId="167" fontId="10" fillId="6" borderId="1" xfId="1" applyNumberFormat="1" applyFont="1" applyFill="1" applyBorder="1" applyAlignment="1">
      <alignment vertical="center"/>
    </xf>
    <xf numFmtId="0" fontId="2" fillId="6" borderId="0" xfId="0" applyFont="1" applyFill="1" applyAlignment="1">
      <alignment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5" fillId="6" borderId="1" xfId="0" applyNumberFormat="1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vertical="center"/>
    </xf>
    <xf numFmtId="0" fontId="2" fillId="7" borderId="1" xfId="0" applyFont="1" applyFill="1" applyBorder="1" applyAlignment="1">
      <alignment horizontal="left" vertical="center"/>
    </xf>
    <xf numFmtId="3" fontId="2" fillId="7" borderId="1" xfId="1" applyNumberFormat="1" applyFont="1" applyFill="1" applyBorder="1" applyAlignment="1">
      <alignment horizontal="right" vertical="center"/>
    </xf>
    <xf numFmtId="167" fontId="2" fillId="7" borderId="1" xfId="1" applyNumberFormat="1" applyFont="1" applyFill="1" applyBorder="1" applyAlignment="1">
      <alignment horizontal="right" vertical="center"/>
    </xf>
    <xf numFmtId="167" fontId="2" fillId="7" borderId="1" xfId="1" applyNumberFormat="1" applyFont="1" applyFill="1" applyBorder="1" applyAlignment="1">
      <alignment horizontal="right" vertical="center" wrapText="1"/>
    </xf>
    <xf numFmtId="4" fontId="2" fillId="7" borderId="1" xfId="1" applyNumberFormat="1" applyFont="1" applyFill="1" applyBorder="1" applyAlignment="1">
      <alignment horizontal="right" vertical="center"/>
    </xf>
    <xf numFmtId="9" fontId="10" fillId="7" borderId="1" xfId="2" applyFont="1" applyFill="1" applyBorder="1" applyAlignment="1">
      <alignment vertical="center"/>
    </xf>
    <xf numFmtId="167" fontId="2" fillId="7" borderId="1" xfId="1" applyNumberFormat="1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vertical="center"/>
    </xf>
    <xf numFmtId="0" fontId="2" fillId="7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horizontal="left" vertical="center"/>
    </xf>
    <xf numFmtId="3" fontId="10" fillId="4" borderId="1" xfId="1" applyNumberFormat="1" applyFont="1" applyFill="1" applyBorder="1" applyAlignment="1">
      <alignment horizontal="right" vertical="center"/>
    </xf>
    <xf numFmtId="0" fontId="10" fillId="4" borderId="1" xfId="1" applyNumberFormat="1" applyFont="1" applyFill="1" applyBorder="1" applyAlignment="1">
      <alignment horizontal="center" vertical="center" wrapText="1"/>
    </xf>
    <xf numFmtId="3" fontId="10" fillId="4" borderId="1" xfId="1" applyNumberFormat="1" applyFont="1" applyFill="1" applyBorder="1" applyAlignment="1">
      <alignment vertical="center"/>
    </xf>
    <xf numFmtId="167" fontId="13" fillId="4" borderId="1" xfId="1" applyNumberFormat="1" applyFont="1" applyFill="1" applyBorder="1" applyAlignment="1">
      <alignment horizontal="left" vertical="center" wrapText="1"/>
    </xf>
    <xf numFmtId="167" fontId="10" fillId="4" borderId="1" xfId="1" applyNumberFormat="1" applyFont="1" applyFill="1" applyBorder="1" applyAlignment="1">
      <alignment horizontal="left" vertical="center"/>
    </xf>
    <xf numFmtId="167" fontId="10" fillId="4" borderId="1" xfId="1" applyNumberFormat="1" applyFont="1" applyFill="1" applyBorder="1" applyAlignment="1">
      <alignment horizontal="center" vertical="center"/>
    </xf>
    <xf numFmtId="4" fontId="10" fillId="4" borderId="1" xfId="1" applyNumberFormat="1" applyFont="1" applyFill="1" applyBorder="1" applyAlignment="1">
      <alignment vertical="center"/>
    </xf>
    <xf numFmtId="167" fontId="10" fillId="4" borderId="1" xfId="1" applyNumberFormat="1" applyFont="1" applyFill="1" applyBorder="1" applyAlignment="1">
      <alignment horizontal="left" vertical="center" wrapText="1"/>
    </xf>
    <xf numFmtId="9" fontId="10" fillId="4" borderId="1" xfId="2" applyFont="1" applyFill="1" applyBorder="1" applyAlignment="1">
      <alignment vertical="center"/>
    </xf>
    <xf numFmtId="167" fontId="10" fillId="4" borderId="1" xfId="1" applyNumberFormat="1" applyFont="1" applyFill="1" applyBorder="1" applyAlignment="1">
      <alignment horizontal="right" vertical="center"/>
    </xf>
    <xf numFmtId="3" fontId="2" fillId="4" borderId="1" xfId="1" applyNumberFormat="1" applyFont="1" applyFill="1" applyBorder="1" applyAlignment="1">
      <alignment horizontal="right" vertical="center"/>
    </xf>
    <xf numFmtId="167" fontId="10" fillId="4" borderId="1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2" fillId="8" borderId="1" xfId="0" applyFont="1" applyFill="1" applyBorder="1" applyAlignment="1">
      <alignment horizontal="left" vertical="center"/>
    </xf>
    <xf numFmtId="3" fontId="2" fillId="8" borderId="1" xfId="1" applyNumberFormat="1" applyFont="1" applyFill="1" applyBorder="1" applyAlignment="1">
      <alignment horizontal="right" vertical="center"/>
    </xf>
    <xf numFmtId="0" fontId="2" fillId="8" borderId="1" xfId="1" applyNumberFormat="1" applyFont="1" applyFill="1" applyBorder="1" applyAlignment="1">
      <alignment horizontal="center" vertical="center" wrapText="1"/>
    </xf>
    <xf numFmtId="3" fontId="2" fillId="8" borderId="1" xfId="1" applyNumberFormat="1" applyFont="1" applyFill="1" applyBorder="1" applyAlignment="1">
      <alignment vertical="center"/>
    </xf>
    <xf numFmtId="167" fontId="3" fillId="8" borderId="1" xfId="1" applyNumberFormat="1" applyFont="1" applyFill="1" applyBorder="1" applyAlignment="1">
      <alignment horizontal="left" vertical="center" wrapText="1"/>
    </xf>
    <xf numFmtId="167" fontId="2" fillId="8" borderId="1" xfId="1" applyNumberFormat="1" applyFont="1" applyFill="1" applyBorder="1" applyAlignment="1">
      <alignment horizontal="left" vertical="center"/>
    </xf>
    <xf numFmtId="167" fontId="2" fillId="8" borderId="1" xfId="1" applyNumberFormat="1" applyFont="1" applyFill="1" applyBorder="1" applyAlignment="1">
      <alignment horizontal="center" vertical="center"/>
    </xf>
    <xf numFmtId="4" fontId="2" fillId="8" borderId="1" xfId="1" applyNumberFormat="1" applyFont="1" applyFill="1" applyBorder="1" applyAlignment="1">
      <alignment vertical="center"/>
    </xf>
    <xf numFmtId="9" fontId="2" fillId="8" borderId="1" xfId="2" applyFont="1" applyFill="1" applyBorder="1" applyAlignment="1">
      <alignment vertical="center"/>
    </xf>
    <xf numFmtId="167" fontId="2" fillId="8" borderId="1" xfId="1" applyNumberFormat="1" applyFont="1" applyFill="1" applyBorder="1" applyAlignment="1">
      <alignment vertical="center"/>
    </xf>
    <xf numFmtId="0" fontId="2" fillId="8" borderId="0" xfId="0" applyFont="1" applyFill="1" applyAlignment="1">
      <alignment vertical="center"/>
    </xf>
    <xf numFmtId="0" fontId="2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3" fontId="10" fillId="0" borderId="1" xfId="1" applyNumberFormat="1" applyFont="1" applyBorder="1" applyAlignment="1">
      <alignment horizontal="right" vertical="center"/>
    </xf>
    <xf numFmtId="3" fontId="10" fillId="0" borderId="1" xfId="1" applyNumberFormat="1" applyFont="1" applyBorder="1" applyAlignment="1">
      <alignment vertical="center"/>
    </xf>
    <xf numFmtId="4" fontId="10" fillId="0" borderId="1" xfId="1" applyNumberFormat="1" applyFont="1" applyBorder="1" applyAlignment="1">
      <alignment vertical="center"/>
    </xf>
    <xf numFmtId="9" fontId="10" fillId="0" borderId="1" xfId="2" applyFont="1" applyBorder="1" applyAlignment="1">
      <alignment vertical="center"/>
    </xf>
    <xf numFmtId="167" fontId="10" fillId="0" borderId="1" xfId="1" applyNumberFormat="1" applyFont="1" applyBorder="1" applyAlignment="1">
      <alignment horizontal="right" vertical="center"/>
    </xf>
    <xf numFmtId="167" fontId="10" fillId="0" borderId="1" xfId="1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3" fontId="2" fillId="0" borderId="1" xfId="1" applyNumberFormat="1" applyFont="1" applyBorder="1" applyAlignment="1">
      <alignment horizontal="right" vertical="center"/>
    </xf>
    <xf numFmtId="3" fontId="2" fillId="0" borderId="1" xfId="1" applyNumberFormat="1" applyFont="1" applyBorder="1" applyAlignment="1">
      <alignment vertical="center"/>
    </xf>
    <xf numFmtId="4" fontId="2" fillId="0" borderId="1" xfId="1" applyNumberFormat="1" applyFont="1" applyBorder="1" applyAlignment="1">
      <alignment vertical="center"/>
    </xf>
    <xf numFmtId="9" fontId="2" fillId="0" borderId="1" xfId="2" applyFont="1" applyBorder="1" applyAlignment="1">
      <alignment vertical="center"/>
    </xf>
    <xf numFmtId="167" fontId="2" fillId="0" borderId="1" xfId="1" applyNumberFormat="1" applyFont="1" applyBorder="1" applyAlignment="1">
      <alignment horizontal="right" vertical="center"/>
    </xf>
    <xf numFmtId="167" fontId="2" fillId="0" borderId="1" xfId="1" applyNumberFormat="1" applyFont="1" applyBorder="1" applyAlignment="1">
      <alignment vertical="center"/>
    </xf>
    <xf numFmtId="4" fontId="10" fillId="4" borderId="1" xfId="1" applyNumberFormat="1" applyFont="1" applyFill="1" applyBorder="1" applyAlignment="1">
      <alignment horizontal="right" vertical="center"/>
    </xf>
    <xf numFmtId="4" fontId="2" fillId="8" borderId="1" xfId="1" applyNumberFormat="1" applyFont="1" applyFill="1" applyBorder="1" applyAlignment="1">
      <alignment horizontal="right" vertical="center"/>
    </xf>
    <xf numFmtId="167" fontId="2" fillId="8" borderId="1" xfId="1" applyNumberFormat="1" applyFont="1" applyFill="1" applyBorder="1" applyAlignment="1">
      <alignment horizontal="left" vertical="center" wrapText="1"/>
    </xf>
    <xf numFmtId="4" fontId="13" fillId="0" borderId="1" xfId="1" applyNumberFormat="1" applyFont="1" applyBorder="1" applyAlignment="1">
      <alignment vertical="center"/>
    </xf>
    <xf numFmtId="3" fontId="13" fillId="0" borderId="1" xfId="1" applyNumberFormat="1" applyFont="1" applyFill="1" applyBorder="1" applyAlignment="1">
      <alignment vertical="center"/>
    </xf>
    <xf numFmtId="167" fontId="2" fillId="0" borderId="2" xfId="1" applyNumberFormat="1" applyFont="1" applyBorder="1" applyAlignment="1">
      <alignment vertical="center" wrapText="1"/>
    </xf>
    <xf numFmtId="3" fontId="10" fillId="0" borderId="1" xfId="1" applyNumberFormat="1" applyFont="1" applyFill="1" applyBorder="1" applyAlignment="1">
      <alignment horizontal="right" vertical="center"/>
    </xf>
    <xf numFmtId="167" fontId="2" fillId="0" borderId="6" xfId="1" applyNumberFormat="1" applyFont="1" applyBorder="1" applyAlignment="1">
      <alignment vertical="center" wrapText="1"/>
    </xf>
    <xf numFmtId="3" fontId="2" fillId="0" borderId="1" xfId="1" applyNumberFormat="1" applyFont="1" applyFill="1" applyBorder="1" applyAlignment="1">
      <alignment horizontal="right" vertical="center"/>
    </xf>
    <xf numFmtId="0" fontId="17" fillId="0" borderId="1" xfId="0" applyFont="1" applyBorder="1" applyAlignment="1">
      <alignment horizontal="left" vertical="center"/>
    </xf>
    <xf numFmtId="3" fontId="17" fillId="0" borderId="1" xfId="1" applyNumberFormat="1" applyFont="1" applyBorder="1" applyAlignment="1">
      <alignment horizontal="right" vertical="center"/>
    </xf>
    <xf numFmtId="3" fontId="17" fillId="0" borderId="1" xfId="1" applyNumberFormat="1" applyFont="1" applyBorder="1" applyAlignment="1">
      <alignment vertical="center"/>
    </xf>
    <xf numFmtId="167" fontId="4" fillId="0" borderId="1" xfId="1" applyNumberFormat="1" applyFont="1" applyFill="1" applyBorder="1" applyAlignment="1">
      <alignment vertical="center"/>
    </xf>
    <xf numFmtId="4" fontId="17" fillId="0" borderId="1" xfId="1" applyNumberFormat="1" applyFont="1" applyFill="1" applyBorder="1" applyAlignment="1">
      <alignment vertical="center"/>
    </xf>
    <xf numFmtId="9" fontId="17" fillId="0" borderId="1" xfId="2" applyFont="1" applyBorder="1" applyAlignment="1">
      <alignment vertical="center"/>
    </xf>
    <xf numFmtId="167" fontId="17" fillId="0" borderId="1" xfId="1" applyNumberFormat="1" applyFont="1" applyBorder="1" applyAlignment="1">
      <alignment horizontal="right" vertical="center"/>
    </xf>
    <xf numFmtId="167" fontId="17" fillId="0" borderId="1" xfId="1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3" fontId="17" fillId="0" borderId="1" xfId="1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3" fontId="4" fillId="0" borderId="1" xfId="1" applyNumberFormat="1" applyFont="1" applyBorder="1" applyAlignment="1">
      <alignment horizontal="right" vertical="center"/>
    </xf>
    <xf numFmtId="3" fontId="4" fillId="0" borderId="1" xfId="1" applyNumberFormat="1" applyFont="1" applyBorder="1" applyAlignment="1">
      <alignment vertical="center"/>
    </xf>
    <xf numFmtId="4" fontId="4" fillId="0" borderId="1" xfId="1" applyNumberFormat="1" applyFont="1" applyFill="1" applyBorder="1" applyAlignment="1">
      <alignment vertical="center"/>
    </xf>
    <xf numFmtId="9" fontId="4" fillId="0" borderId="1" xfId="2" applyFont="1" applyBorder="1" applyAlignment="1">
      <alignment vertical="center"/>
    </xf>
    <xf numFmtId="167" fontId="4" fillId="0" borderId="1" xfId="1" applyNumberFormat="1" applyFont="1" applyBorder="1" applyAlignment="1">
      <alignment horizontal="right" vertical="center"/>
    </xf>
    <xf numFmtId="3" fontId="4" fillId="0" borderId="1" xfId="1" applyNumberFormat="1" applyFont="1" applyFill="1" applyBorder="1" applyAlignment="1">
      <alignment horizontal="right" vertical="center"/>
    </xf>
    <xf numFmtId="167" fontId="4" fillId="0" borderId="1" xfId="1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3" fontId="17" fillId="0" borderId="1" xfId="1" applyNumberFormat="1" applyFont="1" applyFill="1" applyBorder="1" applyAlignment="1">
      <alignment vertical="center"/>
    </xf>
    <xf numFmtId="167" fontId="3" fillId="0" borderId="1" xfId="1" applyNumberFormat="1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4" fontId="17" fillId="0" borderId="1" xfId="1" applyNumberFormat="1" applyFont="1" applyBorder="1" applyAlignment="1">
      <alignment vertical="center"/>
    </xf>
    <xf numFmtId="167" fontId="2" fillId="0" borderId="1" xfId="1" applyNumberFormat="1" applyFont="1" applyBorder="1" applyAlignment="1">
      <alignment vertical="center" wrapText="1"/>
    </xf>
    <xf numFmtId="3" fontId="10" fillId="0" borderId="1" xfId="1" applyNumberFormat="1" applyFont="1" applyFill="1" applyBorder="1" applyAlignment="1">
      <alignment vertical="center"/>
    </xf>
    <xf numFmtId="9" fontId="17" fillId="0" borderId="1" xfId="2" applyFont="1" applyFill="1" applyBorder="1" applyAlignment="1">
      <alignment vertical="center"/>
    </xf>
    <xf numFmtId="167" fontId="17" fillId="0" borderId="1" xfId="1" applyNumberFormat="1" applyFont="1" applyFill="1" applyBorder="1" applyAlignment="1">
      <alignment horizontal="right" vertical="center"/>
    </xf>
    <xf numFmtId="167" fontId="17" fillId="0" borderId="1" xfId="1" applyNumberFormat="1" applyFont="1" applyFill="1" applyBorder="1" applyAlignment="1">
      <alignment vertical="center"/>
    </xf>
    <xf numFmtId="4" fontId="4" fillId="0" borderId="1" xfId="1" applyNumberFormat="1" applyFont="1" applyBorder="1" applyAlignment="1">
      <alignment vertical="center"/>
    </xf>
    <xf numFmtId="3" fontId="4" fillId="0" borderId="1" xfId="1" applyNumberFormat="1" applyFont="1" applyFill="1" applyBorder="1" applyAlignment="1">
      <alignment vertical="center"/>
    </xf>
    <xf numFmtId="3" fontId="2" fillId="0" borderId="1" xfId="1" applyNumberFormat="1" applyFont="1" applyFill="1" applyBorder="1" applyAlignment="1">
      <alignment vertical="center"/>
    </xf>
    <xf numFmtId="9" fontId="4" fillId="0" borderId="1" xfId="2" applyFont="1" applyFill="1" applyBorder="1" applyAlignment="1">
      <alignment vertical="center"/>
    </xf>
    <xf numFmtId="167" fontId="4" fillId="0" borderId="1" xfId="1" applyNumberFormat="1" applyFont="1" applyFill="1" applyBorder="1" applyAlignment="1">
      <alignment horizontal="right" vertical="center"/>
    </xf>
    <xf numFmtId="167" fontId="3" fillId="0" borderId="6" xfId="1" applyNumberFormat="1" applyFont="1" applyBorder="1" applyAlignment="1">
      <alignment vertical="center" wrapText="1"/>
    </xf>
    <xf numFmtId="3" fontId="4" fillId="0" borderId="2" xfId="1" applyNumberFormat="1" applyFont="1" applyBorder="1" applyAlignment="1">
      <alignment horizontal="left" vertical="center" wrapText="1"/>
    </xf>
    <xf numFmtId="3" fontId="4" fillId="0" borderId="6" xfId="1" applyNumberFormat="1" applyFont="1" applyBorder="1" applyAlignment="1">
      <alignment horizontal="left" vertical="center" wrapText="1"/>
    </xf>
    <xf numFmtId="3" fontId="4" fillId="0" borderId="11" xfId="1" applyNumberFormat="1" applyFont="1" applyBorder="1" applyAlignment="1">
      <alignment horizontal="left" vertical="center" wrapText="1"/>
    </xf>
    <xf numFmtId="3" fontId="16" fillId="0" borderId="1" xfId="1" applyNumberFormat="1" applyFont="1" applyBorder="1" applyAlignment="1">
      <alignment horizontal="right" vertical="center"/>
    </xf>
    <xf numFmtId="3" fontId="5" fillId="0" borderId="1" xfId="1" applyNumberFormat="1" applyFont="1" applyBorder="1" applyAlignment="1">
      <alignment horizontal="right" vertical="center"/>
    </xf>
    <xf numFmtId="3" fontId="3" fillId="0" borderId="2" xfId="1" applyNumberFormat="1" applyFont="1" applyBorder="1" applyAlignment="1">
      <alignment horizontal="right" vertical="center"/>
    </xf>
    <xf numFmtId="3" fontId="13" fillId="0" borderId="1" xfId="1" applyNumberFormat="1" applyFont="1" applyBorder="1" applyAlignment="1">
      <alignment horizontal="right" vertical="center"/>
    </xf>
    <xf numFmtId="9" fontId="13" fillId="0" borderId="1" xfId="2" applyFont="1" applyBorder="1" applyAlignment="1">
      <alignment vertical="center"/>
    </xf>
    <xf numFmtId="3" fontId="3" fillId="0" borderId="1" xfId="1" applyNumberFormat="1" applyFont="1" applyBorder="1" applyAlignment="1">
      <alignment horizontal="right" vertical="center"/>
    </xf>
    <xf numFmtId="9" fontId="3" fillId="0" borderId="1" xfId="2" applyFont="1" applyBorder="1" applyAlignment="1">
      <alignment vertical="center"/>
    </xf>
    <xf numFmtId="3" fontId="13" fillId="0" borderId="1" xfId="1" applyNumberFormat="1" applyFont="1" applyBorder="1" applyAlignment="1">
      <alignment vertical="center"/>
    </xf>
    <xf numFmtId="3" fontId="16" fillId="2" borderId="1" xfId="1" applyNumberFormat="1" applyFont="1" applyFill="1" applyBorder="1" applyAlignment="1">
      <alignment horizontal="right" vertical="center"/>
    </xf>
    <xf numFmtId="3" fontId="3" fillId="0" borderId="1" xfId="1" applyNumberFormat="1" applyFont="1" applyBorder="1" applyAlignment="1">
      <alignment vertical="center"/>
    </xf>
    <xf numFmtId="3" fontId="2" fillId="2" borderId="1" xfId="1" applyNumberFormat="1" applyFont="1" applyFill="1" applyBorder="1" applyAlignment="1">
      <alignment horizontal="right" vertical="center"/>
    </xf>
    <xf numFmtId="3" fontId="5" fillId="2" borderId="1" xfId="1" applyNumberFormat="1" applyFont="1" applyFill="1" applyBorder="1" applyAlignment="1">
      <alignment horizontal="right" vertical="center"/>
    </xf>
    <xf numFmtId="9" fontId="10" fillId="8" borderId="1" xfId="2" applyFont="1" applyFill="1" applyBorder="1" applyAlignment="1">
      <alignment vertical="center"/>
    </xf>
    <xf numFmtId="167" fontId="2" fillId="8" borderId="1" xfId="1" applyNumberFormat="1" applyFont="1" applyFill="1" applyBorder="1" applyAlignment="1">
      <alignment horizontal="right" vertical="center"/>
    </xf>
    <xf numFmtId="4" fontId="13" fillId="0" borderId="1" xfId="4" applyNumberFormat="1" applyFont="1" applyBorder="1" applyAlignment="1">
      <alignment horizontal="right" vertical="center" wrapText="1"/>
    </xf>
    <xf numFmtId="4" fontId="3" fillId="0" borderId="1" xfId="4" applyNumberFormat="1" applyFont="1" applyBorder="1" applyAlignment="1">
      <alignment horizontal="right" vertical="center" wrapText="1"/>
    </xf>
    <xf numFmtId="3" fontId="10" fillId="0" borderId="1" xfId="1" applyNumberFormat="1" applyFont="1" applyBorder="1" applyAlignment="1" applyProtection="1">
      <alignment horizontal="right" vertical="center"/>
      <protection hidden="1"/>
    </xf>
    <xf numFmtId="167" fontId="16" fillId="0" borderId="1" xfId="1" applyNumberFormat="1" applyFont="1" applyBorder="1" applyAlignment="1">
      <alignment horizontal="right" vertical="center"/>
    </xf>
    <xf numFmtId="167" fontId="5" fillId="0" borderId="1" xfId="1" applyNumberFormat="1" applyFont="1" applyBorder="1" applyAlignment="1">
      <alignment vertical="center"/>
    </xf>
    <xf numFmtId="10" fontId="10" fillId="4" borderId="1" xfId="2" applyNumberFormat="1" applyFont="1" applyFill="1" applyBorder="1" applyAlignment="1">
      <alignment vertical="center"/>
    </xf>
    <xf numFmtId="0" fontId="10" fillId="9" borderId="1" xfId="0" applyFont="1" applyFill="1" applyBorder="1" applyAlignment="1">
      <alignment horizontal="left" vertical="center"/>
    </xf>
    <xf numFmtId="3" fontId="10" fillId="9" borderId="1" xfId="1" applyNumberFormat="1" applyFont="1" applyFill="1" applyBorder="1" applyAlignment="1">
      <alignment vertical="center" wrapText="1"/>
    </xf>
    <xf numFmtId="167" fontId="10" fillId="9" borderId="1" xfId="1" applyNumberFormat="1" applyFont="1" applyFill="1" applyBorder="1" applyAlignment="1">
      <alignment vertical="center" wrapText="1"/>
    </xf>
    <xf numFmtId="4" fontId="10" fillId="9" borderId="1" xfId="1" applyNumberFormat="1" applyFont="1" applyFill="1" applyBorder="1" applyAlignment="1">
      <alignment vertical="center" wrapText="1"/>
    </xf>
    <xf numFmtId="0" fontId="10" fillId="9" borderId="1" xfId="0" applyFont="1" applyFill="1" applyBorder="1" applyAlignment="1">
      <alignment horizontal="left" vertical="center" wrapText="1"/>
    </xf>
    <xf numFmtId="9" fontId="10" fillId="9" borderId="1" xfId="2" applyFont="1" applyFill="1" applyBorder="1" applyAlignment="1">
      <alignment vertical="center"/>
    </xf>
    <xf numFmtId="167" fontId="2" fillId="9" borderId="1" xfId="1" applyNumberFormat="1" applyFont="1" applyFill="1" applyBorder="1" applyAlignment="1">
      <alignment horizontal="left" vertical="center"/>
    </xf>
    <xf numFmtId="0" fontId="10" fillId="9" borderId="1" xfId="0" applyFont="1" applyFill="1" applyBorder="1" applyAlignment="1">
      <alignment vertical="center"/>
    </xf>
    <xf numFmtId="3" fontId="10" fillId="9" borderId="1" xfId="1" applyNumberFormat="1" applyFont="1" applyFill="1" applyBorder="1" applyAlignment="1">
      <alignment horizontal="right" vertical="center"/>
    </xf>
    <xf numFmtId="3" fontId="13" fillId="9" borderId="1" xfId="3" applyNumberFormat="1" applyFont="1" applyFill="1" applyBorder="1" applyAlignment="1">
      <alignment vertical="center" wrapText="1"/>
    </xf>
    <xf numFmtId="0" fontId="10" fillId="9" borderId="0" xfId="0" applyFont="1" applyFill="1" applyAlignment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vertical="center"/>
    </xf>
    <xf numFmtId="3" fontId="10" fillId="9" borderId="1" xfId="1" applyNumberFormat="1" applyFont="1" applyFill="1" applyBorder="1" applyAlignment="1">
      <alignment horizontal="right" vertical="center" wrapText="1"/>
    </xf>
    <xf numFmtId="3" fontId="10" fillId="9" borderId="1" xfId="1" applyNumberFormat="1" applyFont="1" applyFill="1" applyBorder="1" applyAlignment="1">
      <alignment vertical="center"/>
    </xf>
    <xf numFmtId="0" fontId="10" fillId="10" borderId="1" xfId="0" applyFont="1" applyFill="1" applyBorder="1" applyAlignment="1">
      <alignment horizontal="left" vertical="center"/>
    </xf>
    <xf numFmtId="3" fontId="13" fillId="10" borderId="1" xfId="1" applyNumberFormat="1" applyFont="1" applyFill="1" applyBorder="1" applyAlignment="1">
      <alignment horizontal="right" vertical="center"/>
    </xf>
    <xf numFmtId="3" fontId="13" fillId="10" borderId="1" xfId="1" applyNumberFormat="1" applyFont="1" applyFill="1" applyBorder="1" applyAlignment="1">
      <alignment vertical="center"/>
    </xf>
    <xf numFmtId="4" fontId="10" fillId="10" borderId="1" xfId="1" applyNumberFormat="1" applyFont="1" applyFill="1" applyBorder="1" applyAlignment="1">
      <alignment vertical="center"/>
    </xf>
    <xf numFmtId="3" fontId="10" fillId="10" borderId="1" xfId="1" applyNumberFormat="1" applyFont="1" applyFill="1" applyBorder="1" applyAlignment="1">
      <alignment vertical="center"/>
    </xf>
    <xf numFmtId="3" fontId="10" fillId="10" borderId="1" xfId="1" applyNumberFormat="1" applyFont="1" applyFill="1" applyBorder="1" applyAlignment="1">
      <alignment horizontal="right" vertical="center"/>
    </xf>
    <xf numFmtId="9" fontId="10" fillId="10" borderId="1" xfId="2" applyFont="1" applyFill="1" applyBorder="1" applyAlignment="1">
      <alignment vertical="center"/>
    </xf>
    <xf numFmtId="167" fontId="10" fillId="10" borderId="1" xfId="1" applyNumberFormat="1" applyFont="1" applyFill="1" applyBorder="1" applyAlignment="1">
      <alignment horizontal="right" vertical="center"/>
    </xf>
    <xf numFmtId="3" fontId="16" fillId="10" borderId="1" xfId="1" applyNumberFormat="1" applyFont="1" applyFill="1" applyBorder="1" applyAlignment="1">
      <alignment horizontal="right" vertical="center"/>
    </xf>
    <xf numFmtId="0" fontId="10" fillId="10" borderId="1" xfId="0" applyFont="1" applyFill="1" applyBorder="1" applyAlignment="1">
      <alignment vertical="center"/>
    </xf>
    <xf numFmtId="0" fontId="10" fillId="10" borderId="0" xfId="0" applyFont="1" applyFill="1" applyAlignment="1">
      <alignment vertical="center"/>
    </xf>
    <xf numFmtId="0" fontId="10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vertical="center"/>
    </xf>
    <xf numFmtId="0" fontId="2" fillId="9" borderId="1" xfId="0" applyFont="1" applyFill="1" applyBorder="1" applyAlignment="1">
      <alignment horizontal="left" vertical="center"/>
    </xf>
    <xf numFmtId="3" fontId="13" fillId="10" borderId="1" xfId="3" applyNumberFormat="1" applyFont="1" applyFill="1" applyBorder="1" applyAlignment="1">
      <alignment vertical="center" wrapText="1"/>
    </xf>
    <xf numFmtId="3" fontId="13" fillId="0" borderId="1" xfId="3" applyNumberFormat="1" applyFont="1" applyBorder="1" applyAlignment="1">
      <alignment vertical="center" wrapText="1"/>
    </xf>
    <xf numFmtId="3" fontId="3" fillId="0" borderId="1" xfId="3" applyNumberFormat="1" applyFont="1" applyBorder="1" applyAlignment="1">
      <alignment vertical="center" wrapText="1"/>
    </xf>
    <xf numFmtId="3" fontId="13" fillId="10" borderId="3" xfId="1" applyNumberFormat="1" applyFont="1" applyFill="1" applyBorder="1" applyAlignment="1">
      <alignment vertical="center"/>
    </xf>
    <xf numFmtId="4" fontId="10" fillId="10" borderId="5" xfId="1" applyNumberFormat="1" applyFont="1" applyFill="1" applyBorder="1" applyAlignment="1">
      <alignment vertical="center"/>
    </xf>
    <xf numFmtId="3" fontId="13" fillId="0" borderId="3" xfId="1" applyNumberFormat="1" applyFont="1" applyBorder="1" applyAlignment="1">
      <alignment vertical="center"/>
    </xf>
    <xf numFmtId="4" fontId="10" fillId="0" borderId="5" xfId="1" applyNumberFormat="1" applyFont="1" applyBorder="1" applyAlignment="1">
      <alignment vertical="center"/>
    </xf>
    <xf numFmtId="3" fontId="3" fillId="0" borderId="3" xfId="1" applyNumberFormat="1" applyFont="1" applyBorder="1" applyAlignment="1">
      <alignment vertical="center"/>
    </xf>
    <xf numFmtId="4" fontId="2" fillId="0" borderId="5" xfId="1" applyNumberFormat="1" applyFont="1" applyBorder="1" applyAlignment="1">
      <alignment vertical="center"/>
    </xf>
    <xf numFmtId="4" fontId="10" fillId="9" borderId="1" xfId="1" applyNumberFormat="1" applyFont="1" applyFill="1" applyBorder="1" applyAlignment="1">
      <alignment vertical="center"/>
    </xf>
    <xf numFmtId="4" fontId="10" fillId="9" borderId="1" xfId="1" applyNumberFormat="1" applyFont="1" applyFill="1" applyBorder="1" applyAlignment="1">
      <alignment horizontal="center" vertical="center"/>
    </xf>
    <xf numFmtId="4" fontId="10" fillId="9" borderId="1" xfId="1" applyNumberFormat="1" applyFont="1" applyFill="1" applyBorder="1" applyAlignment="1">
      <alignment horizontal="right" vertical="center"/>
    </xf>
    <xf numFmtId="167" fontId="10" fillId="9" borderId="1" xfId="1" applyNumberFormat="1" applyFont="1" applyFill="1" applyBorder="1" applyAlignment="1">
      <alignment horizontal="right" vertical="center"/>
    </xf>
    <xf numFmtId="3" fontId="13" fillId="0" borderId="1" xfId="1" applyNumberFormat="1" applyFont="1" applyBorder="1" applyAlignment="1">
      <alignment horizontal="right" vertical="center" wrapText="1"/>
    </xf>
    <xf numFmtId="3" fontId="13" fillId="0" borderId="1" xfId="1" applyNumberFormat="1" applyFont="1" applyBorder="1" applyAlignment="1">
      <alignment vertical="center" wrapText="1"/>
    </xf>
    <xf numFmtId="3" fontId="3" fillId="0" borderId="1" xfId="1" applyNumberFormat="1" applyFont="1" applyBorder="1" applyAlignment="1">
      <alignment horizontal="right" vertical="center" wrapText="1"/>
    </xf>
    <xf numFmtId="3" fontId="3" fillId="0" borderId="1" xfId="1" applyNumberFormat="1" applyFont="1" applyBorder="1" applyAlignment="1">
      <alignment vertical="center" wrapText="1"/>
    </xf>
    <xf numFmtId="167" fontId="10" fillId="10" borderId="1" xfId="1" applyNumberFormat="1" applyFont="1" applyFill="1" applyBorder="1" applyAlignment="1">
      <alignment vertical="center"/>
    </xf>
    <xf numFmtId="4" fontId="3" fillId="0" borderId="1" xfId="1" applyNumberFormat="1" applyFont="1" applyBorder="1" applyAlignment="1">
      <alignment vertical="center"/>
    </xf>
    <xf numFmtId="4" fontId="16" fillId="10" borderId="1" xfId="1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3" fontId="13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3" fontId="3" fillId="0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4" fontId="10" fillId="0" borderId="0" xfId="1" applyNumberFormat="1" applyFont="1" applyFill="1" applyBorder="1" applyAlignment="1">
      <alignment vertical="center"/>
    </xf>
    <xf numFmtId="4" fontId="16" fillId="0" borderId="0" xfId="1" applyNumberFormat="1" applyFont="1" applyFill="1" applyBorder="1" applyAlignment="1">
      <alignment vertical="center"/>
    </xf>
    <xf numFmtId="3" fontId="2" fillId="0" borderId="0" xfId="1" applyNumberFormat="1" applyFont="1" applyFill="1" applyBorder="1" applyAlignment="1">
      <alignment horizontal="right" vertical="center"/>
    </xf>
    <xf numFmtId="3" fontId="10" fillId="0" borderId="0" xfId="1" applyNumberFormat="1" applyFont="1" applyFill="1" applyBorder="1" applyAlignment="1">
      <alignment vertical="center"/>
    </xf>
    <xf numFmtId="3" fontId="10" fillId="0" borderId="0" xfId="1" applyNumberFormat="1" applyFont="1" applyFill="1" applyBorder="1" applyAlignment="1">
      <alignment horizontal="right" vertical="center"/>
    </xf>
    <xf numFmtId="9" fontId="10" fillId="0" borderId="0" xfId="2" applyFont="1" applyFill="1" applyBorder="1" applyAlignment="1">
      <alignment vertical="center"/>
    </xf>
    <xf numFmtId="167" fontId="10" fillId="0" borderId="0" xfId="1" applyNumberFormat="1" applyFont="1" applyFill="1" applyBorder="1" applyAlignment="1">
      <alignment horizontal="right" vertical="center"/>
    </xf>
    <xf numFmtId="4" fontId="2" fillId="0" borderId="0" xfId="1" applyNumberFormat="1" applyFont="1" applyFill="1" applyBorder="1" applyAlignment="1">
      <alignment vertical="center"/>
    </xf>
    <xf numFmtId="4" fontId="13" fillId="0" borderId="0" xfId="1" applyNumberFormat="1" applyFont="1" applyFill="1" applyBorder="1" applyAlignment="1">
      <alignment vertical="center"/>
    </xf>
    <xf numFmtId="3" fontId="10" fillId="0" borderId="0" xfId="0" applyNumberFormat="1" applyFont="1" applyAlignment="1">
      <alignment vertical="center"/>
    </xf>
    <xf numFmtId="3" fontId="3" fillId="0" borderId="0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3" fontId="2" fillId="0" borderId="0" xfId="1" applyNumberFormat="1" applyFont="1" applyFill="1" applyBorder="1" applyAlignment="1">
      <alignment vertical="center"/>
    </xf>
    <xf numFmtId="9" fontId="2" fillId="0" borderId="0" xfId="2" applyFont="1" applyFill="1" applyBorder="1" applyAlignment="1">
      <alignment vertical="center"/>
    </xf>
    <xf numFmtId="167" fontId="2" fillId="0" borderId="0" xfId="1" applyNumberFormat="1" applyFont="1" applyFill="1" applyBorder="1" applyAlignment="1">
      <alignment horizontal="right" vertical="center"/>
    </xf>
    <xf numFmtId="3" fontId="5" fillId="0" borderId="0" xfId="0" applyNumberFormat="1" applyFont="1" applyAlignment="1">
      <alignment vertical="center"/>
    </xf>
    <xf numFmtId="1" fontId="10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3" fontId="16" fillId="0" borderId="0" xfId="1" applyNumberFormat="1" applyFont="1" applyFill="1" applyBorder="1" applyAlignment="1">
      <alignment horizontal="right" vertical="center"/>
    </xf>
    <xf numFmtId="168" fontId="10" fillId="0" borderId="0" xfId="0" applyNumberFormat="1" applyFont="1" applyAlignment="1">
      <alignment vertical="center"/>
    </xf>
    <xf numFmtId="168" fontId="5" fillId="0" borderId="0" xfId="0" applyNumberFormat="1" applyFont="1" applyAlignment="1">
      <alignment vertical="center"/>
    </xf>
    <xf numFmtId="3" fontId="16" fillId="0" borderId="0" xfId="1" applyNumberFormat="1" applyFont="1" applyFill="1" applyBorder="1" applyAlignment="1">
      <alignment vertical="center"/>
    </xf>
    <xf numFmtId="165" fontId="10" fillId="0" borderId="0" xfId="2" applyNumberFormat="1" applyFont="1" applyFill="1" applyBorder="1" applyAlignment="1">
      <alignment vertical="center"/>
    </xf>
    <xf numFmtId="0" fontId="21" fillId="0" borderId="0" xfId="0" applyFont="1" applyAlignment="1">
      <alignment horizontal="left" vertical="center"/>
    </xf>
    <xf numFmtId="3" fontId="22" fillId="0" borderId="0" xfId="1" applyNumberFormat="1" applyFont="1" applyFill="1" applyBorder="1" applyAlignment="1">
      <alignment horizontal="right" vertical="center"/>
    </xf>
    <xf numFmtId="3" fontId="22" fillId="0" borderId="0" xfId="1" applyNumberFormat="1" applyFont="1" applyFill="1" applyBorder="1" applyAlignment="1">
      <alignment vertical="center"/>
    </xf>
    <xf numFmtId="0" fontId="14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4" fontId="21" fillId="0" borderId="0" xfId="1" applyNumberFormat="1" applyFont="1" applyFill="1" applyBorder="1" applyAlignment="1">
      <alignment vertical="center"/>
    </xf>
    <xf numFmtId="4" fontId="22" fillId="0" borderId="0" xfId="1" applyNumberFormat="1" applyFont="1" applyFill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3" fontId="11" fillId="0" borderId="0" xfId="1" applyNumberFormat="1" applyFont="1" applyFill="1" applyBorder="1" applyAlignment="1">
      <alignment horizontal="right" vertical="center"/>
    </xf>
    <xf numFmtId="3" fontId="21" fillId="0" borderId="0" xfId="1" applyNumberFormat="1" applyFont="1" applyFill="1" applyBorder="1" applyAlignment="1">
      <alignment vertical="center"/>
    </xf>
    <xf numFmtId="3" fontId="21" fillId="0" borderId="0" xfId="1" applyNumberFormat="1" applyFont="1" applyFill="1" applyBorder="1" applyAlignment="1">
      <alignment horizontal="right" vertical="center"/>
    </xf>
    <xf numFmtId="3" fontId="23" fillId="0" borderId="0" xfId="1" applyNumberFormat="1" applyFont="1" applyFill="1" applyBorder="1" applyAlignment="1">
      <alignment horizontal="right" vertical="center"/>
    </xf>
    <xf numFmtId="9" fontId="21" fillId="0" borderId="0" xfId="2" applyFont="1" applyFill="1" applyBorder="1" applyAlignment="1">
      <alignment vertical="center"/>
    </xf>
    <xf numFmtId="167" fontId="21" fillId="0" borderId="0" xfId="1" applyNumberFormat="1" applyFont="1" applyFill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21" fillId="10" borderId="0" xfId="0" applyFont="1" applyFill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4" fontId="11" fillId="0" borderId="0" xfId="1" applyNumberFormat="1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3" fontId="14" fillId="0" borderId="0" xfId="1" applyNumberFormat="1" applyFont="1" applyFill="1" applyBorder="1" applyAlignment="1">
      <alignment horizontal="right" vertical="center"/>
    </xf>
    <xf numFmtId="3" fontId="14" fillId="0" borderId="0" xfId="1" applyNumberFormat="1" applyFont="1" applyFill="1" applyBorder="1" applyAlignment="1">
      <alignment vertical="center"/>
    </xf>
    <xf numFmtId="4" fontId="14" fillId="0" borderId="0" xfId="1" applyNumberFormat="1" applyFont="1" applyFill="1" applyBorder="1" applyAlignment="1">
      <alignment vertical="center"/>
    </xf>
    <xf numFmtId="3" fontId="11" fillId="0" borderId="0" xfId="1" applyNumberFormat="1" applyFont="1" applyFill="1" applyBorder="1" applyAlignment="1">
      <alignment vertical="center"/>
    </xf>
    <xf numFmtId="9" fontId="11" fillId="0" borderId="0" xfId="2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168" fontId="21" fillId="0" borderId="0" xfId="0" applyNumberFormat="1" applyFont="1" applyAlignment="1">
      <alignment vertical="center"/>
    </xf>
    <xf numFmtId="168" fontId="24" fillId="0" borderId="0" xfId="0" applyNumberFormat="1" applyFont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0" fillId="12" borderId="11" xfId="0" applyFont="1" applyFill="1" applyBorder="1" applyAlignment="1">
      <alignment horizontal="left" vertical="center"/>
    </xf>
    <xf numFmtId="3" fontId="13" fillId="12" borderId="11" xfId="1" applyNumberFormat="1" applyFont="1" applyFill="1" applyBorder="1" applyAlignment="1">
      <alignment horizontal="right" vertical="center"/>
    </xf>
    <xf numFmtId="0" fontId="13" fillId="12" borderId="11" xfId="1" applyNumberFormat="1" applyFont="1" applyFill="1" applyBorder="1" applyAlignment="1">
      <alignment horizontal="center" vertical="center" wrapText="1"/>
    </xf>
    <xf numFmtId="167" fontId="13" fillId="12" borderId="11" xfId="1" applyNumberFormat="1" applyFont="1" applyFill="1" applyBorder="1" applyAlignment="1">
      <alignment horizontal="left" vertical="center" wrapText="1"/>
    </xf>
    <xf numFmtId="167" fontId="13" fillId="12" borderId="11" xfId="1" applyNumberFormat="1" applyFont="1" applyFill="1" applyBorder="1" applyAlignment="1">
      <alignment horizontal="left" vertical="center"/>
    </xf>
    <xf numFmtId="167" fontId="13" fillId="12" borderId="11" xfId="1" applyNumberFormat="1" applyFont="1" applyFill="1" applyBorder="1" applyAlignment="1">
      <alignment horizontal="center" vertical="center"/>
    </xf>
    <xf numFmtId="4" fontId="13" fillId="12" borderId="11" xfId="1" applyNumberFormat="1" applyFont="1" applyFill="1" applyBorder="1" applyAlignment="1">
      <alignment horizontal="right" vertical="center"/>
    </xf>
    <xf numFmtId="3" fontId="13" fillId="12" borderId="11" xfId="1" applyNumberFormat="1" applyFont="1" applyFill="1" applyBorder="1" applyAlignment="1">
      <alignment vertical="center"/>
    </xf>
    <xf numFmtId="167" fontId="13" fillId="12" borderId="11" xfId="1" applyNumberFormat="1" applyFont="1" applyFill="1" applyBorder="1" applyAlignment="1">
      <alignment vertical="center"/>
    </xf>
    <xf numFmtId="167" fontId="13" fillId="12" borderId="11" xfId="1" applyNumberFormat="1" applyFont="1" applyFill="1" applyBorder="1" applyAlignment="1">
      <alignment horizontal="right" vertical="center"/>
    </xf>
    <xf numFmtId="167" fontId="10" fillId="12" borderId="11" xfId="1" applyNumberFormat="1" applyFont="1" applyFill="1" applyBorder="1" applyAlignment="1">
      <alignment vertical="center"/>
    </xf>
    <xf numFmtId="0" fontId="10" fillId="12" borderId="0" xfId="0" applyFont="1" applyFill="1" applyAlignment="1">
      <alignment vertical="center"/>
    </xf>
    <xf numFmtId="167" fontId="10" fillId="12" borderId="11" xfId="0" applyNumberFormat="1" applyFont="1" applyFill="1" applyBorder="1" applyAlignment="1">
      <alignment horizontal="center" vertical="center"/>
    </xf>
    <xf numFmtId="167" fontId="16" fillId="12" borderId="11" xfId="0" applyNumberFormat="1" applyFont="1" applyFill="1" applyBorder="1" applyAlignment="1">
      <alignment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left" vertical="center"/>
    </xf>
    <xf numFmtId="3" fontId="13" fillId="12" borderId="1" xfId="1" applyNumberFormat="1" applyFont="1" applyFill="1" applyBorder="1" applyAlignment="1">
      <alignment horizontal="right" vertical="center"/>
    </xf>
    <xf numFmtId="0" fontId="13" fillId="12" borderId="1" xfId="1" applyNumberFormat="1" applyFont="1" applyFill="1" applyBorder="1" applyAlignment="1">
      <alignment horizontal="center" vertical="center" wrapText="1"/>
    </xf>
    <xf numFmtId="167" fontId="13" fillId="12" borderId="1" xfId="1" applyNumberFormat="1" applyFont="1" applyFill="1" applyBorder="1" applyAlignment="1">
      <alignment horizontal="left" vertical="center" wrapText="1"/>
    </xf>
    <xf numFmtId="167" fontId="13" fillId="12" borderId="1" xfId="1" applyNumberFormat="1" applyFont="1" applyFill="1" applyBorder="1" applyAlignment="1">
      <alignment horizontal="left" vertical="center"/>
    </xf>
    <xf numFmtId="167" fontId="13" fillId="12" borderId="1" xfId="1" applyNumberFormat="1" applyFont="1" applyFill="1" applyBorder="1" applyAlignment="1">
      <alignment horizontal="center" vertical="center"/>
    </xf>
    <xf numFmtId="4" fontId="13" fillId="12" borderId="1" xfId="1" applyNumberFormat="1" applyFont="1" applyFill="1" applyBorder="1" applyAlignment="1">
      <alignment horizontal="right" vertical="center"/>
    </xf>
    <xf numFmtId="3" fontId="13" fillId="12" borderId="1" xfId="1" applyNumberFormat="1" applyFont="1" applyFill="1" applyBorder="1" applyAlignment="1">
      <alignment vertical="center"/>
    </xf>
    <xf numFmtId="167" fontId="13" fillId="12" borderId="1" xfId="1" applyNumberFormat="1" applyFont="1" applyFill="1" applyBorder="1" applyAlignment="1">
      <alignment vertical="center"/>
    </xf>
    <xf numFmtId="167" fontId="13" fillId="12" borderId="1" xfId="1" applyNumberFormat="1" applyFont="1" applyFill="1" applyBorder="1" applyAlignment="1">
      <alignment horizontal="right" vertical="center"/>
    </xf>
    <xf numFmtId="167" fontId="10" fillId="12" borderId="1" xfId="1" applyNumberFormat="1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3" fontId="3" fillId="7" borderId="1" xfId="1" applyNumberFormat="1" applyFont="1" applyFill="1" applyBorder="1" applyAlignment="1">
      <alignment horizontal="right" vertical="center"/>
    </xf>
    <xf numFmtId="0" fontId="3" fillId="7" borderId="1" xfId="1" applyNumberFormat="1" applyFont="1" applyFill="1" applyBorder="1" applyAlignment="1">
      <alignment horizontal="center" vertical="center" wrapText="1"/>
    </xf>
    <xf numFmtId="167" fontId="3" fillId="7" borderId="1" xfId="1" applyNumberFormat="1" applyFont="1" applyFill="1" applyBorder="1" applyAlignment="1">
      <alignment horizontal="left" vertical="center" wrapText="1"/>
    </xf>
    <xf numFmtId="167" fontId="3" fillId="7" borderId="1" xfId="1" applyNumberFormat="1" applyFont="1" applyFill="1" applyBorder="1" applyAlignment="1">
      <alignment horizontal="left" vertical="center"/>
    </xf>
    <xf numFmtId="167" fontId="3" fillId="7" borderId="1" xfId="1" applyNumberFormat="1" applyFont="1" applyFill="1" applyBorder="1" applyAlignment="1">
      <alignment horizontal="center" vertical="center"/>
    </xf>
    <xf numFmtId="4" fontId="3" fillId="7" borderId="1" xfId="1" applyNumberFormat="1" applyFont="1" applyFill="1" applyBorder="1" applyAlignment="1">
      <alignment horizontal="right" vertical="center"/>
    </xf>
    <xf numFmtId="3" fontId="3" fillId="7" borderId="1" xfId="1" applyNumberFormat="1" applyFont="1" applyFill="1" applyBorder="1" applyAlignment="1">
      <alignment vertical="center"/>
    </xf>
    <xf numFmtId="167" fontId="3" fillId="7" borderId="1" xfId="1" applyNumberFormat="1" applyFont="1" applyFill="1" applyBorder="1" applyAlignment="1">
      <alignment vertical="center"/>
    </xf>
    <xf numFmtId="167" fontId="3" fillId="7" borderId="1" xfId="1" applyNumberFormat="1" applyFont="1" applyFill="1" applyBorder="1" applyAlignment="1">
      <alignment horizontal="right" vertical="center"/>
    </xf>
    <xf numFmtId="3" fontId="13" fillId="4" borderId="1" xfId="1" applyNumberFormat="1" applyFont="1" applyFill="1" applyBorder="1" applyAlignment="1">
      <alignment horizontal="right" vertical="center"/>
    </xf>
    <xf numFmtId="0" fontId="13" fillId="4" borderId="1" xfId="1" applyNumberFormat="1" applyFont="1" applyFill="1" applyBorder="1" applyAlignment="1">
      <alignment horizontal="center" vertical="center" wrapText="1"/>
    </xf>
    <xf numFmtId="3" fontId="13" fillId="4" borderId="1" xfId="1" applyNumberFormat="1" applyFont="1" applyFill="1" applyBorder="1" applyAlignment="1">
      <alignment vertical="center"/>
    </xf>
    <xf numFmtId="167" fontId="13" fillId="4" borderId="1" xfId="1" applyNumberFormat="1" applyFont="1" applyFill="1" applyBorder="1" applyAlignment="1">
      <alignment horizontal="left" vertical="center"/>
    </xf>
    <xf numFmtId="167" fontId="13" fillId="4" borderId="1" xfId="1" applyNumberFormat="1" applyFont="1" applyFill="1" applyBorder="1" applyAlignment="1">
      <alignment horizontal="center" vertical="center"/>
    </xf>
    <xf numFmtId="4" fontId="13" fillId="4" borderId="1" xfId="1" applyNumberFormat="1" applyFont="1" applyFill="1" applyBorder="1" applyAlignment="1">
      <alignment horizontal="right" vertical="center"/>
    </xf>
    <xf numFmtId="167" fontId="13" fillId="4" borderId="1" xfId="1" applyNumberFormat="1" applyFont="1" applyFill="1" applyBorder="1" applyAlignment="1">
      <alignment vertical="center"/>
    </xf>
    <xf numFmtId="167" fontId="13" fillId="4" borderId="1" xfId="1" applyNumberFormat="1" applyFont="1" applyFill="1" applyBorder="1" applyAlignment="1">
      <alignment horizontal="right" vertical="center"/>
    </xf>
    <xf numFmtId="0" fontId="3" fillId="0" borderId="1" xfId="1" applyNumberFormat="1" applyFont="1" applyBorder="1" applyAlignment="1">
      <alignment horizontal="center" vertical="center" wrapText="1"/>
    </xf>
    <xf numFmtId="167" fontId="3" fillId="0" borderId="1" xfId="1" applyNumberFormat="1" applyFont="1" applyBorder="1" applyAlignment="1">
      <alignment horizontal="left" vertical="center" wrapText="1"/>
    </xf>
    <xf numFmtId="167" fontId="2" fillId="0" borderId="1" xfId="1" applyNumberFormat="1" applyFont="1" applyBorder="1" applyAlignment="1">
      <alignment horizontal="center" vertical="center"/>
    </xf>
    <xf numFmtId="4" fontId="10" fillId="0" borderId="1" xfId="1" applyNumberFormat="1" applyFont="1" applyBorder="1" applyAlignment="1">
      <alignment horizontal="right" vertical="center"/>
    </xf>
    <xf numFmtId="167" fontId="10" fillId="0" borderId="1" xfId="1" applyNumberFormat="1" applyFont="1" applyBorder="1" applyAlignment="1">
      <alignment horizontal="left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4" fontId="2" fillId="0" borderId="1" xfId="1" applyNumberFormat="1" applyFont="1" applyBorder="1" applyAlignment="1">
      <alignment horizontal="right" vertical="center"/>
    </xf>
    <xf numFmtId="167" fontId="2" fillId="0" borderId="1" xfId="1" applyNumberFormat="1" applyFont="1" applyBorder="1" applyAlignment="1">
      <alignment horizontal="left" vertical="center" wrapText="1"/>
    </xf>
    <xf numFmtId="3" fontId="3" fillId="0" borderId="1" xfId="0" applyNumberFormat="1" applyFont="1" applyBorder="1"/>
    <xf numFmtId="3" fontId="3" fillId="0" borderId="1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3" fontId="13" fillId="0" borderId="1" xfId="0" applyNumberFormat="1" applyFont="1" applyBorder="1" applyAlignment="1">
      <alignment horizontal="right" vertical="center" wrapText="1"/>
    </xf>
    <xf numFmtId="0" fontId="13" fillId="0" borderId="1" xfId="0" applyFont="1" applyBorder="1" applyAlignment="1">
      <alignment horizontal="center" vertical="center" wrapText="1"/>
    </xf>
    <xf numFmtId="3" fontId="13" fillId="0" borderId="1" xfId="0" applyNumberFormat="1" applyFont="1" applyBorder="1"/>
    <xf numFmtId="3" fontId="10" fillId="0" borderId="1" xfId="1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0" fontId="10" fillId="4" borderId="2" xfId="0" applyFont="1" applyFill="1" applyBorder="1" applyAlignment="1">
      <alignment horizontal="left" vertical="center"/>
    </xf>
    <xf numFmtId="3" fontId="13" fillId="4" borderId="2" xfId="1" applyNumberFormat="1" applyFont="1" applyFill="1" applyBorder="1" applyAlignment="1">
      <alignment horizontal="right" vertical="center"/>
    </xf>
    <xf numFmtId="0" fontId="13" fillId="4" borderId="2" xfId="1" applyNumberFormat="1" applyFont="1" applyFill="1" applyBorder="1" applyAlignment="1">
      <alignment horizontal="center" vertical="center" wrapText="1"/>
    </xf>
    <xf numFmtId="167" fontId="13" fillId="4" borderId="2" xfId="1" applyNumberFormat="1" applyFont="1" applyFill="1" applyBorder="1" applyAlignment="1">
      <alignment horizontal="left" vertical="center" wrapText="1"/>
    </xf>
    <xf numFmtId="167" fontId="13" fillId="4" borderId="2" xfId="1" applyNumberFormat="1" applyFont="1" applyFill="1" applyBorder="1" applyAlignment="1">
      <alignment horizontal="left" vertical="center"/>
    </xf>
    <xf numFmtId="167" fontId="13" fillId="4" borderId="2" xfId="1" applyNumberFormat="1" applyFont="1" applyFill="1" applyBorder="1" applyAlignment="1">
      <alignment horizontal="center" vertical="center"/>
    </xf>
    <xf numFmtId="4" fontId="13" fillId="4" borderId="2" xfId="1" applyNumberFormat="1" applyFont="1" applyFill="1" applyBorder="1" applyAlignment="1">
      <alignment horizontal="right" vertical="center"/>
    </xf>
    <xf numFmtId="167" fontId="13" fillId="4" borderId="2" xfId="1" applyNumberFormat="1" applyFont="1" applyFill="1" applyBorder="1" applyAlignment="1">
      <alignment horizontal="right" vertical="center"/>
    </xf>
    <xf numFmtId="167" fontId="13" fillId="4" borderId="2" xfId="1" applyNumberFormat="1" applyFont="1" applyFill="1" applyBorder="1" applyAlignment="1">
      <alignment vertical="center"/>
    </xf>
    <xf numFmtId="167" fontId="10" fillId="4" borderId="2" xfId="1" applyNumberFormat="1" applyFont="1" applyFill="1" applyBorder="1" applyAlignment="1">
      <alignment vertical="center"/>
    </xf>
    <xf numFmtId="0" fontId="16" fillId="0" borderId="2" xfId="0" applyFont="1" applyBorder="1" applyAlignment="1">
      <alignment vertical="center"/>
    </xf>
    <xf numFmtId="3" fontId="10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 wrapText="1"/>
    </xf>
    <xf numFmtId="4" fontId="6" fillId="0" borderId="0" xfId="0" applyNumberFormat="1" applyFont="1" applyAlignment="1">
      <alignment vertical="center"/>
    </xf>
    <xf numFmtId="3" fontId="6" fillId="0" borderId="0" xfId="1" applyNumberFormat="1" applyFont="1" applyAlignment="1">
      <alignment horizontal="right" vertical="center"/>
    </xf>
    <xf numFmtId="4" fontId="6" fillId="0" borderId="0" xfId="1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vertical="center"/>
    </xf>
    <xf numFmtId="3" fontId="25" fillId="3" borderId="0" xfId="6" applyNumberFormat="1" applyFont="1" applyFill="1" applyAlignment="1">
      <alignment horizontal="left" vertical="center"/>
    </xf>
    <xf numFmtId="167" fontId="2" fillId="0" borderId="0" xfId="1" applyNumberFormat="1" applyFont="1" applyAlignment="1">
      <alignment horizontal="left" vertical="center" wrapText="1"/>
    </xf>
    <xf numFmtId="3" fontId="2" fillId="0" borderId="0" xfId="1" applyNumberFormat="1" applyFont="1" applyAlignment="1">
      <alignment vertical="center"/>
    </xf>
    <xf numFmtId="3" fontId="25" fillId="3" borderId="0" xfId="6" applyNumberFormat="1" applyFont="1" applyFill="1" applyAlignment="1">
      <alignment horizontal="right" vertical="center"/>
    </xf>
    <xf numFmtId="167" fontId="2" fillId="0" borderId="0" xfId="1" applyNumberFormat="1" applyFont="1" applyAlignment="1">
      <alignment horizontal="center" vertical="center"/>
    </xf>
    <xf numFmtId="167" fontId="3" fillId="0" borderId="0" xfId="1" applyNumberFormat="1" applyFont="1" applyAlignment="1">
      <alignment horizontal="left" vertical="center"/>
    </xf>
    <xf numFmtId="167" fontId="2" fillId="0" borderId="0" xfId="1" applyNumberFormat="1" applyFont="1" applyAlignment="1">
      <alignment horizontal="left" vertical="center"/>
    </xf>
    <xf numFmtId="4" fontId="2" fillId="0" borderId="0" xfId="1" applyNumberFormat="1" applyFont="1" applyAlignment="1">
      <alignment vertical="center"/>
    </xf>
    <xf numFmtId="4" fontId="25" fillId="3" borderId="0" xfId="6" applyNumberFormat="1" applyFont="1" applyFill="1" applyAlignment="1">
      <alignment vertical="center"/>
    </xf>
    <xf numFmtId="0" fontId="26" fillId="0" borderId="0" xfId="0" applyFont="1"/>
    <xf numFmtId="3" fontId="27" fillId="0" borderId="0" xfId="0" applyNumberFormat="1" applyFont="1" applyAlignment="1">
      <alignment horizontal="left"/>
    </xf>
    <xf numFmtId="3" fontId="3" fillId="3" borderId="0" xfId="6" applyNumberFormat="1" applyFont="1" applyFill="1" applyAlignment="1">
      <alignment horizontal="left" vertical="center"/>
    </xf>
    <xf numFmtId="0" fontId="6" fillId="0" borderId="0" xfId="0" applyFont="1" applyAlignment="1">
      <alignment vertical="center" wrapText="1"/>
    </xf>
    <xf numFmtId="3" fontId="27" fillId="0" borderId="0" xfId="0" applyNumberFormat="1" applyFont="1"/>
    <xf numFmtId="3" fontId="27" fillId="0" borderId="0" xfId="0" applyNumberFormat="1" applyFont="1" applyAlignment="1">
      <alignment horizontal="center"/>
    </xf>
    <xf numFmtId="3" fontId="28" fillId="0" borderId="0" xfId="0" applyNumberFormat="1" applyFont="1" applyAlignment="1">
      <alignment horizontal="left"/>
    </xf>
    <xf numFmtId="4" fontId="27" fillId="0" borderId="0" xfId="0" applyNumberFormat="1" applyFont="1"/>
    <xf numFmtId="3" fontId="27" fillId="0" borderId="0" xfId="0" applyNumberFormat="1" applyFont="1" applyAlignment="1">
      <alignment horizontal="left" wrapText="1"/>
    </xf>
    <xf numFmtId="3" fontId="2" fillId="9" borderId="1" xfId="1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1" applyNumberFormat="1" applyFont="1" applyFill="1" applyBorder="1" applyAlignment="1">
      <alignment vertical="center" wrapText="1"/>
    </xf>
    <xf numFmtId="3" fontId="3" fillId="4" borderId="1" xfId="1" applyNumberFormat="1" applyFont="1" applyFill="1" applyBorder="1" applyAlignment="1">
      <alignment horizontal="right" vertical="center"/>
    </xf>
    <xf numFmtId="3" fontId="2" fillId="4" borderId="1" xfId="1" applyNumberFormat="1" applyFont="1" applyFill="1" applyBorder="1" applyAlignment="1">
      <alignment vertical="center"/>
    </xf>
    <xf numFmtId="3" fontId="10" fillId="13" borderId="1" xfId="1" applyNumberFormat="1" applyFont="1" applyFill="1" applyBorder="1" applyAlignment="1">
      <alignment vertical="center"/>
    </xf>
    <xf numFmtId="3" fontId="10" fillId="3" borderId="1" xfId="1" applyNumberFormat="1" applyFont="1" applyFill="1" applyBorder="1" applyAlignment="1">
      <alignment vertical="center"/>
    </xf>
    <xf numFmtId="0" fontId="2" fillId="3" borderId="11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left" vertical="center" wrapText="1"/>
    </xf>
    <xf numFmtId="4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horizontal="left" vertical="center" wrapText="1"/>
    </xf>
    <xf numFmtId="3" fontId="2" fillId="3" borderId="0" xfId="1" applyNumberFormat="1" applyFont="1" applyFill="1" applyAlignment="1">
      <alignment horizontal="right" vertical="center"/>
    </xf>
    <xf numFmtId="0" fontId="2" fillId="3" borderId="0" xfId="0" applyFont="1" applyFill="1" applyAlignment="1">
      <alignment horizontal="right" vertical="center"/>
    </xf>
    <xf numFmtId="3" fontId="4" fillId="3" borderId="0" xfId="0" applyNumberFormat="1" applyFont="1" applyFill="1" applyAlignment="1">
      <alignment horizontal="right" vertical="center"/>
    </xf>
    <xf numFmtId="0" fontId="5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horizontal="left" vertical="center"/>
    </xf>
    <xf numFmtId="3" fontId="7" fillId="3" borderId="0" xfId="0" applyNumberFormat="1" applyFont="1" applyFill="1" applyAlignment="1">
      <alignment vertical="center"/>
    </xf>
    <xf numFmtId="3" fontId="9" fillId="3" borderId="0" xfId="0" applyNumberFormat="1" applyFont="1" applyFill="1" applyAlignment="1">
      <alignment vertical="center"/>
    </xf>
    <xf numFmtId="3" fontId="7" fillId="3" borderId="0" xfId="1" applyNumberFormat="1" applyFont="1" applyFill="1" applyAlignment="1">
      <alignment horizontal="right" vertical="center"/>
    </xf>
    <xf numFmtId="165" fontId="10" fillId="3" borderId="1" xfId="2" applyNumberFormat="1" applyFont="1" applyFill="1" applyBorder="1" applyAlignment="1">
      <alignment vertical="center"/>
    </xf>
    <xf numFmtId="0" fontId="7" fillId="3" borderId="0" xfId="0" applyFont="1" applyFill="1" applyAlignment="1">
      <alignment horizontal="right" vertical="center"/>
    </xf>
    <xf numFmtId="3" fontId="7" fillId="3" borderId="0" xfId="0" applyNumberFormat="1" applyFont="1" applyFill="1" applyAlignment="1">
      <alignment horizontal="right" vertical="center"/>
    </xf>
    <xf numFmtId="0" fontId="7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3" fontId="13" fillId="3" borderId="3" xfId="3" applyNumberFormat="1" applyFont="1" applyFill="1" applyBorder="1" applyAlignment="1">
      <alignment horizontal="center" vertical="center" wrapText="1"/>
    </xf>
    <xf numFmtId="3" fontId="13" fillId="3" borderId="1" xfId="3" applyNumberFormat="1" applyFont="1" applyFill="1" applyBorder="1" applyAlignment="1">
      <alignment horizontal="center" vertical="center" wrapText="1"/>
    </xf>
    <xf numFmtId="3" fontId="13" fillId="3" borderId="5" xfId="3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3" fontId="13" fillId="3" borderId="1" xfId="1" applyNumberFormat="1" applyFont="1" applyFill="1" applyBorder="1" applyAlignment="1">
      <alignment horizontal="center" vertical="center" wrapText="1"/>
    </xf>
    <xf numFmtId="4" fontId="13" fillId="3" borderId="1" xfId="3" applyNumberFormat="1" applyFont="1" applyFill="1" applyBorder="1" applyAlignment="1">
      <alignment horizontal="center" vertical="center" wrapText="1"/>
    </xf>
    <xf numFmtId="3" fontId="15" fillId="3" borderId="1" xfId="3" applyNumberFormat="1" applyFont="1" applyFill="1" applyBorder="1" applyAlignment="1">
      <alignment horizontal="center" vertical="center" wrapText="1"/>
    </xf>
    <xf numFmtId="3" fontId="3" fillId="3" borderId="1" xfId="3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3" fontId="2" fillId="3" borderId="1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/>
    </xf>
    <xf numFmtId="3" fontId="10" fillId="3" borderId="1" xfId="1" applyNumberFormat="1" applyFont="1" applyFill="1" applyBorder="1" applyAlignment="1">
      <alignment horizontal="right" vertical="center"/>
    </xf>
    <xf numFmtId="167" fontId="10" fillId="3" borderId="1" xfId="1" applyNumberFormat="1" applyFont="1" applyFill="1" applyBorder="1" applyAlignment="1">
      <alignment horizontal="right" vertical="center"/>
    </xf>
    <xf numFmtId="167" fontId="10" fillId="3" borderId="1" xfId="1" applyNumberFormat="1" applyFont="1" applyFill="1" applyBorder="1" applyAlignment="1">
      <alignment horizontal="right" vertical="center" wrapText="1"/>
    </xf>
    <xf numFmtId="4" fontId="10" fillId="3" borderId="1" xfId="1" applyNumberFormat="1" applyFont="1" applyFill="1" applyBorder="1" applyAlignment="1">
      <alignment horizontal="right" vertical="center"/>
    </xf>
    <xf numFmtId="167" fontId="10" fillId="3" borderId="1" xfId="1" applyNumberFormat="1" applyFont="1" applyFill="1" applyBorder="1" applyAlignment="1">
      <alignment vertical="center"/>
    </xf>
    <xf numFmtId="167" fontId="2" fillId="3" borderId="1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vertical="center"/>
    </xf>
    <xf numFmtId="9" fontId="10" fillId="3" borderId="1" xfId="2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3" fontId="2" fillId="3" borderId="1" xfId="1" applyNumberFormat="1" applyFont="1" applyFill="1" applyBorder="1" applyAlignment="1">
      <alignment horizontal="right" vertical="center"/>
    </xf>
    <xf numFmtId="167" fontId="2" fillId="3" borderId="1" xfId="1" applyNumberFormat="1" applyFont="1" applyFill="1" applyBorder="1" applyAlignment="1">
      <alignment horizontal="right" vertical="center"/>
    </xf>
    <xf numFmtId="167" fontId="2" fillId="3" borderId="1" xfId="1" applyNumberFormat="1" applyFont="1" applyFill="1" applyBorder="1" applyAlignment="1">
      <alignment horizontal="right" vertical="center" wrapText="1"/>
    </xf>
    <xf numFmtId="4" fontId="2" fillId="3" borderId="1" xfId="1" applyNumberFormat="1" applyFont="1" applyFill="1" applyBorder="1" applyAlignment="1">
      <alignment horizontal="right" vertical="center"/>
    </xf>
    <xf numFmtId="167" fontId="2" fillId="3" borderId="1" xfId="1" applyNumberFormat="1" applyFont="1" applyFill="1" applyBorder="1" applyAlignment="1">
      <alignment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1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1" applyNumberFormat="1" applyFont="1" applyFill="1" applyBorder="1" applyAlignment="1">
      <alignment horizontal="center" vertical="center" wrapText="1"/>
    </xf>
    <xf numFmtId="167" fontId="13" fillId="3" borderId="1" xfId="1" applyNumberFormat="1" applyFont="1" applyFill="1" applyBorder="1" applyAlignment="1">
      <alignment horizontal="left" vertical="center" wrapText="1"/>
    </xf>
    <xf numFmtId="167" fontId="10" fillId="3" borderId="1" xfId="1" applyNumberFormat="1" applyFont="1" applyFill="1" applyBorder="1" applyAlignment="1">
      <alignment horizontal="left" vertical="center"/>
    </xf>
    <xf numFmtId="167" fontId="10" fillId="3" borderId="1" xfId="1" applyNumberFormat="1" applyFont="1" applyFill="1" applyBorder="1" applyAlignment="1">
      <alignment horizontal="center" vertical="center"/>
    </xf>
    <xf numFmtId="4" fontId="10" fillId="3" borderId="1" xfId="1" applyNumberFormat="1" applyFont="1" applyFill="1" applyBorder="1" applyAlignment="1">
      <alignment vertical="center"/>
    </xf>
    <xf numFmtId="167" fontId="10" fillId="3" borderId="1" xfId="1" applyNumberFormat="1" applyFont="1" applyFill="1" applyBorder="1" applyAlignment="1">
      <alignment horizontal="left" vertical="center" wrapText="1"/>
    </xf>
    <xf numFmtId="0" fontId="10" fillId="3" borderId="0" xfId="0" applyFont="1" applyFill="1" applyAlignment="1">
      <alignment vertical="center"/>
    </xf>
    <xf numFmtId="0" fontId="10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2" fillId="3" borderId="1" xfId="1" applyNumberFormat="1" applyFont="1" applyFill="1" applyBorder="1" applyAlignment="1">
      <alignment horizontal="center" vertical="center" wrapText="1"/>
    </xf>
    <xf numFmtId="3" fontId="2" fillId="3" borderId="1" xfId="1" applyNumberFormat="1" applyFont="1" applyFill="1" applyBorder="1" applyAlignment="1">
      <alignment vertical="center"/>
    </xf>
    <xf numFmtId="167" fontId="3" fillId="3" borderId="1" xfId="1" applyNumberFormat="1" applyFont="1" applyFill="1" applyBorder="1" applyAlignment="1">
      <alignment horizontal="left" vertical="center" wrapText="1"/>
    </xf>
    <xf numFmtId="167" fontId="2" fillId="3" borderId="1" xfId="1" applyNumberFormat="1" applyFont="1" applyFill="1" applyBorder="1" applyAlignment="1">
      <alignment horizontal="left" vertical="center"/>
    </xf>
    <xf numFmtId="167" fontId="2" fillId="3" borderId="1" xfId="1" applyNumberFormat="1" applyFont="1" applyFill="1" applyBorder="1" applyAlignment="1">
      <alignment horizontal="center" vertical="center"/>
    </xf>
    <xf numFmtId="4" fontId="2" fillId="3" borderId="1" xfId="1" applyNumberFormat="1" applyFont="1" applyFill="1" applyBorder="1" applyAlignment="1">
      <alignment vertical="center"/>
    </xf>
    <xf numFmtId="9" fontId="2" fillId="3" borderId="1" xfId="2" applyFont="1" applyFill="1" applyBorder="1" applyAlignment="1">
      <alignment vertical="center"/>
    </xf>
    <xf numFmtId="3" fontId="2" fillId="3" borderId="6" xfId="1" applyNumberFormat="1" applyFont="1" applyFill="1" applyBorder="1" applyAlignment="1">
      <alignment horizontal="right" vertical="center"/>
    </xf>
    <xf numFmtId="167" fontId="2" fillId="3" borderId="1" xfId="1" applyNumberFormat="1" applyFont="1" applyFill="1" applyBorder="1" applyAlignment="1">
      <alignment horizontal="left" vertical="center" wrapText="1"/>
    </xf>
    <xf numFmtId="4" fontId="13" fillId="3" borderId="1" xfId="1" applyNumberFormat="1" applyFont="1" applyFill="1" applyBorder="1" applyAlignment="1">
      <alignment vertical="center"/>
    </xf>
    <xf numFmtId="3" fontId="13" fillId="3" borderId="1" xfId="1" applyNumberFormat="1" applyFont="1" applyFill="1" applyBorder="1" applyAlignment="1">
      <alignment vertical="center"/>
    </xf>
    <xf numFmtId="167" fontId="2" fillId="3" borderId="2" xfId="1" applyNumberFormat="1" applyFont="1" applyFill="1" applyBorder="1" applyAlignment="1">
      <alignment vertical="center" wrapText="1"/>
    </xf>
    <xf numFmtId="0" fontId="2" fillId="3" borderId="6" xfId="0" applyFont="1" applyFill="1" applyBorder="1" applyAlignment="1">
      <alignment horizontal="center" vertical="center" wrapText="1"/>
    </xf>
    <xf numFmtId="167" fontId="2" fillId="3" borderId="6" xfId="1" applyNumberFormat="1" applyFont="1" applyFill="1" applyBorder="1" applyAlignment="1">
      <alignment vertical="center" wrapText="1"/>
    </xf>
    <xf numFmtId="0" fontId="17" fillId="3" borderId="1" xfId="0" applyFont="1" applyFill="1" applyBorder="1" applyAlignment="1">
      <alignment horizontal="left" vertical="center"/>
    </xf>
    <xf numFmtId="3" fontId="17" fillId="3" borderId="1" xfId="1" applyNumberFormat="1" applyFont="1" applyFill="1" applyBorder="1" applyAlignment="1">
      <alignment horizontal="right" vertical="center"/>
    </xf>
    <xf numFmtId="3" fontId="17" fillId="3" borderId="1" xfId="1" applyNumberFormat="1" applyFont="1" applyFill="1" applyBorder="1" applyAlignment="1">
      <alignment vertical="center"/>
    </xf>
    <xf numFmtId="167" fontId="4" fillId="3" borderId="1" xfId="1" applyNumberFormat="1" applyFont="1" applyFill="1" applyBorder="1" applyAlignment="1">
      <alignment vertical="center"/>
    </xf>
    <xf numFmtId="4" fontId="17" fillId="3" borderId="1" xfId="1" applyNumberFormat="1" applyFont="1" applyFill="1" applyBorder="1" applyAlignment="1">
      <alignment vertical="center"/>
    </xf>
    <xf numFmtId="9" fontId="17" fillId="3" borderId="1" xfId="2" applyFont="1" applyFill="1" applyBorder="1" applyAlignment="1">
      <alignment vertical="center"/>
    </xf>
    <xf numFmtId="167" fontId="17" fillId="3" borderId="1" xfId="1" applyNumberFormat="1" applyFont="1" applyFill="1" applyBorder="1" applyAlignment="1">
      <alignment horizontal="right" vertical="center"/>
    </xf>
    <xf numFmtId="167" fontId="17" fillId="3" borderId="1" xfId="1" applyNumberFormat="1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7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left" vertical="center"/>
    </xf>
    <xf numFmtId="3" fontId="4" fillId="3" borderId="1" xfId="1" applyNumberFormat="1" applyFont="1" applyFill="1" applyBorder="1" applyAlignment="1">
      <alignment horizontal="right" vertical="center"/>
    </xf>
    <xf numFmtId="3" fontId="4" fillId="3" borderId="1" xfId="1" applyNumberFormat="1" applyFont="1" applyFill="1" applyBorder="1" applyAlignment="1">
      <alignment vertical="center"/>
    </xf>
    <xf numFmtId="4" fontId="4" fillId="3" borderId="1" xfId="1" applyNumberFormat="1" applyFont="1" applyFill="1" applyBorder="1" applyAlignment="1">
      <alignment vertical="center"/>
    </xf>
    <xf numFmtId="9" fontId="4" fillId="3" borderId="1" xfId="2" applyFont="1" applyFill="1" applyBorder="1" applyAlignment="1">
      <alignment vertical="center"/>
    </xf>
    <xf numFmtId="167" fontId="4" fillId="3" borderId="1" xfId="1" applyNumberFormat="1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/>
    </xf>
    <xf numFmtId="167" fontId="3" fillId="3" borderId="1" xfId="1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67" fontId="2" fillId="3" borderId="1" xfId="1" applyNumberFormat="1" applyFont="1" applyFill="1" applyBorder="1" applyAlignment="1">
      <alignment vertical="center" wrapText="1"/>
    </xf>
    <xf numFmtId="167" fontId="3" fillId="3" borderId="6" xfId="1" applyNumberFormat="1" applyFont="1" applyFill="1" applyBorder="1" applyAlignment="1">
      <alignment vertical="center" wrapText="1"/>
    </xf>
    <xf numFmtId="3" fontId="4" fillId="3" borderId="2" xfId="1" applyNumberFormat="1" applyFont="1" applyFill="1" applyBorder="1" applyAlignment="1">
      <alignment horizontal="left" vertical="center" wrapText="1"/>
    </xf>
    <xf numFmtId="3" fontId="4" fillId="3" borderId="6" xfId="1" applyNumberFormat="1" applyFont="1" applyFill="1" applyBorder="1" applyAlignment="1">
      <alignment horizontal="left" vertical="center" wrapText="1"/>
    </xf>
    <xf numFmtId="3" fontId="4" fillId="3" borderId="11" xfId="1" applyNumberFormat="1" applyFont="1" applyFill="1" applyBorder="1" applyAlignment="1">
      <alignment horizontal="left" vertical="center" wrapText="1"/>
    </xf>
    <xf numFmtId="3" fontId="16" fillId="3" borderId="1" xfId="1" applyNumberFormat="1" applyFont="1" applyFill="1" applyBorder="1" applyAlignment="1">
      <alignment horizontal="right" vertical="center"/>
    </xf>
    <xf numFmtId="3" fontId="5" fillId="3" borderId="1" xfId="1" applyNumberFormat="1" applyFont="1" applyFill="1" applyBorder="1" applyAlignment="1">
      <alignment horizontal="right" vertical="center"/>
    </xf>
    <xf numFmtId="3" fontId="3" fillId="3" borderId="2" xfId="1" applyNumberFormat="1" applyFont="1" applyFill="1" applyBorder="1" applyAlignment="1">
      <alignment horizontal="right" vertical="center"/>
    </xf>
    <xf numFmtId="3" fontId="13" fillId="3" borderId="1" xfId="1" applyNumberFormat="1" applyFont="1" applyFill="1" applyBorder="1" applyAlignment="1">
      <alignment horizontal="right" vertical="center"/>
    </xf>
    <xf numFmtId="9" fontId="13" fillId="3" borderId="1" xfId="2" applyFont="1" applyFill="1" applyBorder="1" applyAlignment="1">
      <alignment vertical="center"/>
    </xf>
    <xf numFmtId="3" fontId="3" fillId="3" borderId="1" xfId="1" applyNumberFormat="1" applyFont="1" applyFill="1" applyBorder="1" applyAlignment="1">
      <alignment horizontal="right" vertical="center"/>
    </xf>
    <xf numFmtId="9" fontId="3" fillId="3" borderId="1" xfId="2" applyFont="1" applyFill="1" applyBorder="1" applyAlignment="1">
      <alignment vertical="center"/>
    </xf>
    <xf numFmtId="0" fontId="3" fillId="3" borderId="6" xfId="1" applyNumberFormat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vertical="center"/>
    </xf>
    <xf numFmtId="0" fontId="3" fillId="3" borderId="11" xfId="1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4" fontId="13" fillId="3" borderId="1" xfId="4" applyNumberFormat="1" applyFont="1" applyFill="1" applyBorder="1" applyAlignment="1">
      <alignment horizontal="right" vertical="center" wrapText="1"/>
    </xf>
    <xf numFmtId="4" fontId="3" fillId="3" borderId="1" xfId="4" applyNumberFormat="1" applyFont="1" applyFill="1" applyBorder="1" applyAlignment="1">
      <alignment horizontal="right" vertical="center" wrapText="1"/>
    </xf>
    <xf numFmtId="3" fontId="10" fillId="3" borderId="1" xfId="1" applyNumberFormat="1" applyFont="1" applyFill="1" applyBorder="1" applyAlignment="1" applyProtection="1">
      <alignment horizontal="right" vertical="center"/>
      <protection hidden="1"/>
    </xf>
    <xf numFmtId="167" fontId="16" fillId="3" borderId="1" xfId="1" applyNumberFormat="1" applyFont="1" applyFill="1" applyBorder="1" applyAlignment="1">
      <alignment horizontal="right" vertical="center"/>
    </xf>
    <xf numFmtId="167" fontId="5" fillId="3" borderId="1" xfId="1" applyNumberFormat="1" applyFont="1" applyFill="1" applyBorder="1" applyAlignment="1">
      <alignment vertical="center"/>
    </xf>
    <xf numFmtId="10" fontId="10" fillId="3" borderId="1" xfId="2" applyNumberFormat="1" applyFont="1" applyFill="1" applyBorder="1" applyAlignment="1">
      <alignment vertical="center"/>
    </xf>
    <xf numFmtId="3" fontId="10" fillId="3" borderId="1" xfId="1" applyNumberFormat="1" applyFont="1" applyFill="1" applyBorder="1" applyAlignment="1">
      <alignment vertical="center" wrapText="1"/>
    </xf>
    <xf numFmtId="167" fontId="10" fillId="3" borderId="1" xfId="1" applyNumberFormat="1" applyFont="1" applyFill="1" applyBorder="1" applyAlignment="1">
      <alignment vertical="center" wrapText="1"/>
    </xf>
    <xf numFmtId="4" fontId="10" fillId="3" borderId="1" xfId="1" applyNumberFormat="1" applyFont="1" applyFill="1" applyBorder="1" applyAlignment="1">
      <alignment vertical="center" wrapText="1"/>
    </xf>
    <xf numFmtId="3" fontId="13" fillId="3" borderId="1" xfId="3" applyNumberFormat="1" applyFont="1" applyFill="1" applyBorder="1" applyAlignment="1">
      <alignment vertical="center" wrapText="1"/>
    </xf>
    <xf numFmtId="3" fontId="10" fillId="3" borderId="1" xfId="1" applyNumberFormat="1" applyFont="1" applyFill="1" applyBorder="1" applyAlignment="1">
      <alignment horizontal="right" vertical="center" wrapText="1"/>
    </xf>
    <xf numFmtId="3" fontId="3" fillId="3" borderId="1" xfId="3" applyNumberFormat="1" applyFont="1" applyFill="1" applyBorder="1" applyAlignment="1">
      <alignment vertical="center" wrapText="1"/>
    </xf>
    <xf numFmtId="3" fontId="13" fillId="3" borderId="3" xfId="1" applyNumberFormat="1" applyFont="1" applyFill="1" applyBorder="1" applyAlignment="1">
      <alignment vertical="center"/>
    </xf>
    <xf numFmtId="4" fontId="10" fillId="3" borderId="5" xfId="1" applyNumberFormat="1" applyFont="1" applyFill="1" applyBorder="1" applyAlignment="1">
      <alignment vertical="center"/>
    </xf>
    <xf numFmtId="3" fontId="3" fillId="3" borderId="3" xfId="1" applyNumberFormat="1" applyFont="1" applyFill="1" applyBorder="1" applyAlignment="1">
      <alignment vertical="center"/>
    </xf>
    <xf numFmtId="4" fontId="2" fillId="3" borderId="5" xfId="1" applyNumberFormat="1" applyFont="1" applyFill="1" applyBorder="1" applyAlignment="1">
      <alignment vertical="center"/>
    </xf>
    <xf numFmtId="4" fontId="10" fillId="3" borderId="1" xfId="1" applyNumberFormat="1" applyFont="1" applyFill="1" applyBorder="1" applyAlignment="1">
      <alignment horizontal="center" vertical="center"/>
    </xf>
    <xf numFmtId="3" fontId="13" fillId="3" borderId="1" xfId="1" applyNumberFormat="1" applyFont="1" applyFill="1" applyBorder="1" applyAlignment="1">
      <alignment horizontal="right" vertical="center" wrapText="1"/>
    </xf>
    <xf numFmtId="3" fontId="13" fillId="3" borderId="1" xfId="1" applyNumberFormat="1" applyFont="1" applyFill="1" applyBorder="1" applyAlignment="1">
      <alignment vertical="center" wrapText="1"/>
    </xf>
    <xf numFmtId="3" fontId="3" fillId="3" borderId="1" xfId="1" applyNumberFormat="1" applyFont="1" applyFill="1" applyBorder="1" applyAlignment="1">
      <alignment horizontal="right" vertical="center" wrapText="1"/>
    </xf>
    <xf numFmtId="3" fontId="3" fillId="3" borderId="1" xfId="1" applyNumberFormat="1" applyFont="1" applyFill="1" applyBorder="1" applyAlignment="1">
      <alignment vertical="center" wrapText="1"/>
    </xf>
    <xf numFmtId="4" fontId="3" fillId="3" borderId="1" xfId="1" applyNumberFormat="1" applyFont="1" applyFill="1" applyBorder="1" applyAlignment="1">
      <alignment vertical="center"/>
    </xf>
    <xf numFmtId="3" fontId="2" fillId="3" borderId="1" xfId="1" applyNumberFormat="1" applyFont="1" applyFill="1" applyBorder="1" applyAlignment="1">
      <alignment vertical="center" wrapText="1"/>
    </xf>
    <xf numFmtId="4" fontId="16" fillId="3" borderId="1" xfId="1" applyNumberFormat="1" applyFont="1" applyFill="1" applyBorder="1" applyAlignment="1">
      <alignment vertical="center"/>
    </xf>
    <xf numFmtId="0" fontId="2" fillId="3" borderId="12" xfId="0" applyFont="1" applyFill="1" applyBorder="1" applyAlignment="1">
      <alignment horizontal="center" vertical="center"/>
    </xf>
    <xf numFmtId="3" fontId="3" fillId="3" borderId="12" xfId="1" applyNumberFormat="1" applyFont="1" applyFill="1" applyBorder="1" applyAlignment="1">
      <alignment horizontal="right" vertical="center"/>
    </xf>
    <xf numFmtId="0" fontId="3" fillId="3" borderId="13" xfId="0" applyFont="1" applyFill="1" applyBorder="1" applyAlignment="1">
      <alignment horizontal="left" vertical="center" wrapText="1"/>
    </xf>
    <xf numFmtId="0" fontId="2" fillId="3" borderId="12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3" fontId="3" fillId="3" borderId="0" xfId="1" applyNumberFormat="1" applyFont="1" applyFill="1" applyBorder="1" applyAlignment="1">
      <alignment horizontal="right" vertical="center"/>
    </xf>
    <xf numFmtId="0" fontId="3" fillId="3" borderId="0" xfId="1" applyNumberFormat="1" applyFont="1" applyFill="1" applyBorder="1" applyAlignment="1">
      <alignment vertical="center" wrapText="1"/>
    </xf>
    <xf numFmtId="3" fontId="3" fillId="3" borderId="0" xfId="1" applyNumberFormat="1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 wrapText="1"/>
    </xf>
    <xf numFmtId="4" fontId="2" fillId="3" borderId="0" xfId="1" applyNumberFormat="1" applyFont="1" applyFill="1" applyBorder="1" applyAlignment="1">
      <alignment vertical="center"/>
    </xf>
    <xf numFmtId="4" fontId="3" fillId="3" borderId="0" xfId="1" applyNumberFormat="1" applyFont="1" applyFill="1" applyBorder="1" applyAlignment="1">
      <alignment vertical="center"/>
    </xf>
    <xf numFmtId="3" fontId="2" fillId="3" borderId="0" xfId="1" applyNumberFormat="1" applyFont="1" applyFill="1" applyBorder="1" applyAlignment="1">
      <alignment horizontal="right" vertical="center"/>
    </xf>
    <xf numFmtId="3" fontId="2" fillId="3" borderId="0" xfId="1" applyNumberFormat="1" applyFont="1" applyFill="1" applyBorder="1" applyAlignment="1">
      <alignment vertical="center"/>
    </xf>
    <xf numFmtId="9" fontId="2" fillId="3" borderId="0" xfId="2" applyFont="1" applyFill="1" applyBorder="1" applyAlignment="1">
      <alignment vertical="center"/>
    </xf>
    <xf numFmtId="167" fontId="2" fillId="3" borderId="0" xfId="1" applyNumberFormat="1" applyFont="1" applyFill="1" applyBorder="1" applyAlignment="1">
      <alignment horizontal="right" vertical="center"/>
    </xf>
    <xf numFmtId="3" fontId="10" fillId="3" borderId="0" xfId="1" applyNumberFormat="1" applyFont="1" applyFill="1" applyBorder="1" applyAlignment="1">
      <alignment horizontal="right" vertical="center"/>
    </xf>
    <xf numFmtId="0" fontId="10" fillId="3" borderId="0" xfId="0" applyFont="1" applyFill="1" applyAlignment="1">
      <alignment horizontal="left"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3" borderId="0" xfId="1" applyNumberFormat="1" applyFont="1" applyFill="1" applyBorder="1" applyAlignment="1">
      <alignment vertical="center"/>
    </xf>
    <xf numFmtId="4" fontId="10" fillId="3" borderId="0" xfId="1" applyNumberFormat="1" applyFont="1" applyFill="1" applyBorder="1" applyAlignment="1">
      <alignment vertical="center"/>
    </xf>
    <xf numFmtId="4" fontId="13" fillId="3" borderId="0" xfId="1" applyNumberFormat="1" applyFont="1" applyFill="1" applyBorder="1" applyAlignment="1">
      <alignment vertical="center"/>
    </xf>
    <xf numFmtId="3" fontId="10" fillId="3" borderId="0" xfId="1" applyNumberFormat="1" applyFont="1" applyFill="1" applyBorder="1" applyAlignment="1">
      <alignment vertical="center"/>
    </xf>
    <xf numFmtId="9" fontId="10" fillId="3" borderId="0" xfId="2" applyFont="1" applyFill="1" applyBorder="1" applyAlignment="1">
      <alignment vertical="center"/>
    </xf>
    <xf numFmtId="167" fontId="10" fillId="3" borderId="0" xfId="1" applyNumberFormat="1" applyFont="1" applyFill="1" applyBorder="1" applyAlignment="1">
      <alignment horizontal="right" vertical="center"/>
    </xf>
    <xf numFmtId="1" fontId="10" fillId="3" borderId="0" xfId="0" applyNumberFormat="1" applyFont="1" applyFill="1" applyAlignment="1">
      <alignment vertical="center"/>
    </xf>
    <xf numFmtId="1" fontId="5" fillId="3" borderId="0" xfId="0" applyNumberFormat="1" applyFont="1" applyFill="1" applyAlignment="1">
      <alignment vertical="center"/>
    </xf>
    <xf numFmtId="3" fontId="16" fillId="3" borderId="0" xfId="1" applyNumberFormat="1" applyFont="1" applyFill="1" applyBorder="1" applyAlignment="1">
      <alignment horizontal="right" vertical="center"/>
    </xf>
    <xf numFmtId="168" fontId="10" fillId="3" borderId="0" xfId="0" applyNumberFormat="1" applyFont="1" applyFill="1" applyAlignment="1">
      <alignment vertical="center"/>
    </xf>
    <xf numFmtId="168" fontId="5" fillId="3" borderId="0" xfId="0" applyNumberFormat="1" applyFont="1" applyFill="1" applyAlignment="1">
      <alignment vertical="center"/>
    </xf>
    <xf numFmtId="0" fontId="3" fillId="3" borderId="0" xfId="1" applyNumberFormat="1" applyFont="1" applyFill="1" applyBorder="1" applyAlignment="1">
      <alignment horizontal="center" vertical="center" wrapText="1"/>
    </xf>
    <xf numFmtId="4" fontId="16" fillId="3" borderId="0" xfId="1" applyNumberFormat="1" applyFont="1" applyFill="1" applyBorder="1" applyAlignment="1">
      <alignment vertical="center"/>
    </xf>
    <xf numFmtId="3" fontId="16" fillId="3" borderId="0" xfId="1" applyNumberFormat="1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3" fontId="10" fillId="3" borderId="0" xfId="0" applyNumberFormat="1" applyFont="1" applyFill="1" applyAlignment="1">
      <alignment vertical="center"/>
    </xf>
    <xf numFmtId="3" fontId="5" fillId="3" borderId="0" xfId="0" applyNumberFormat="1" applyFont="1" applyFill="1" applyAlignment="1">
      <alignment vertical="center"/>
    </xf>
    <xf numFmtId="0" fontId="21" fillId="3" borderId="0" xfId="0" applyFont="1" applyFill="1" applyAlignment="1">
      <alignment horizontal="left" vertical="center"/>
    </xf>
    <xf numFmtId="3" fontId="22" fillId="3" borderId="0" xfId="1" applyNumberFormat="1" applyFont="1" applyFill="1" applyBorder="1" applyAlignment="1">
      <alignment horizontal="right" vertical="center"/>
    </xf>
    <xf numFmtId="3" fontId="22" fillId="3" borderId="0" xfId="1" applyNumberFormat="1" applyFont="1" applyFill="1" applyBorder="1" applyAlignment="1">
      <alignment vertical="center"/>
    </xf>
    <xf numFmtId="0" fontId="14" fillId="3" borderId="0" xfId="0" applyFont="1" applyFill="1" applyAlignment="1">
      <alignment horizontal="left" vertical="center" wrapText="1"/>
    </xf>
    <xf numFmtId="0" fontId="11" fillId="3" borderId="0" xfId="0" applyFont="1" applyFill="1" applyAlignment="1">
      <alignment horizontal="center" vertical="center" wrapText="1"/>
    </xf>
    <xf numFmtId="4" fontId="21" fillId="3" borderId="0" xfId="1" applyNumberFormat="1" applyFont="1" applyFill="1" applyBorder="1" applyAlignment="1">
      <alignment vertical="center"/>
    </xf>
    <xf numFmtId="4" fontId="22" fillId="3" borderId="0" xfId="1" applyNumberFormat="1" applyFont="1" applyFill="1" applyBorder="1" applyAlignment="1">
      <alignment vertical="center"/>
    </xf>
    <xf numFmtId="0" fontId="11" fillId="3" borderId="0" xfId="0" applyFont="1" applyFill="1" applyAlignment="1">
      <alignment horizontal="left" vertical="center" wrapText="1"/>
    </xf>
    <xf numFmtId="3" fontId="11" fillId="3" borderId="0" xfId="1" applyNumberFormat="1" applyFont="1" applyFill="1" applyBorder="1" applyAlignment="1">
      <alignment horizontal="right" vertical="center"/>
    </xf>
    <xf numFmtId="3" fontId="21" fillId="3" borderId="0" xfId="1" applyNumberFormat="1" applyFont="1" applyFill="1" applyBorder="1" applyAlignment="1">
      <alignment vertical="center"/>
    </xf>
    <xf numFmtId="3" fontId="21" fillId="3" borderId="0" xfId="1" applyNumberFormat="1" applyFont="1" applyFill="1" applyBorder="1" applyAlignment="1">
      <alignment horizontal="right" vertical="center"/>
    </xf>
    <xf numFmtId="3" fontId="23" fillId="3" borderId="0" xfId="1" applyNumberFormat="1" applyFont="1" applyFill="1" applyBorder="1" applyAlignment="1">
      <alignment horizontal="right" vertical="center"/>
    </xf>
    <xf numFmtId="9" fontId="21" fillId="3" borderId="0" xfId="2" applyFont="1" applyFill="1" applyBorder="1" applyAlignment="1">
      <alignment vertical="center"/>
    </xf>
    <xf numFmtId="167" fontId="21" fillId="3" borderId="0" xfId="1" applyNumberFormat="1" applyFont="1" applyFill="1" applyBorder="1" applyAlignment="1">
      <alignment horizontal="right" vertical="center"/>
    </xf>
    <xf numFmtId="0" fontId="21" fillId="3" borderId="0" xfId="0" applyFont="1" applyFill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4" fontId="11" fillId="3" borderId="0" xfId="1" applyNumberFormat="1" applyFont="1" applyFill="1" applyBorder="1" applyAlignment="1">
      <alignment vertical="center"/>
    </xf>
    <xf numFmtId="0" fontId="11" fillId="3" borderId="0" xfId="0" applyFont="1" applyFill="1" applyAlignment="1">
      <alignment horizontal="left" vertical="center"/>
    </xf>
    <xf numFmtId="3" fontId="14" fillId="3" borderId="0" xfId="1" applyNumberFormat="1" applyFont="1" applyFill="1" applyBorder="1" applyAlignment="1">
      <alignment horizontal="right" vertical="center"/>
    </xf>
    <xf numFmtId="3" fontId="14" fillId="3" borderId="0" xfId="1" applyNumberFormat="1" applyFont="1" applyFill="1" applyBorder="1" applyAlignment="1">
      <alignment vertical="center"/>
    </xf>
    <xf numFmtId="4" fontId="14" fillId="3" borderId="0" xfId="1" applyNumberFormat="1" applyFont="1" applyFill="1" applyBorder="1" applyAlignment="1">
      <alignment vertical="center"/>
    </xf>
    <xf numFmtId="3" fontId="11" fillId="3" borderId="0" xfId="1" applyNumberFormat="1" applyFont="1" applyFill="1" applyBorder="1" applyAlignment="1">
      <alignment vertical="center"/>
    </xf>
    <xf numFmtId="9" fontId="11" fillId="3" borderId="0" xfId="2" applyFont="1" applyFill="1" applyBorder="1" applyAlignment="1">
      <alignment vertical="center"/>
    </xf>
    <xf numFmtId="167" fontId="11" fillId="3" borderId="0" xfId="1" applyNumberFormat="1" applyFont="1" applyFill="1" applyBorder="1" applyAlignment="1">
      <alignment horizontal="right" vertical="center"/>
    </xf>
    <xf numFmtId="168" fontId="21" fillId="3" borderId="0" xfId="0" applyNumberFormat="1" applyFont="1" applyFill="1" applyAlignment="1">
      <alignment vertical="center"/>
    </xf>
    <xf numFmtId="168" fontId="24" fillId="3" borderId="0" xfId="0" applyNumberFormat="1" applyFon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3" fontId="13" fillId="3" borderId="11" xfId="1" applyNumberFormat="1" applyFont="1" applyFill="1" applyBorder="1" applyAlignment="1">
      <alignment horizontal="right" vertical="center"/>
    </xf>
    <xf numFmtId="0" fontId="13" fillId="3" borderId="11" xfId="1" applyNumberFormat="1" applyFont="1" applyFill="1" applyBorder="1" applyAlignment="1">
      <alignment horizontal="center" vertical="center" wrapText="1"/>
    </xf>
    <xf numFmtId="167" fontId="13" fillId="3" borderId="11" xfId="1" applyNumberFormat="1" applyFont="1" applyFill="1" applyBorder="1" applyAlignment="1">
      <alignment horizontal="left" vertical="center" wrapText="1"/>
    </xf>
    <xf numFmtId="167" fontId="13" fillId="3" borderId="11" xfId="1" applyNumberFormat="1" applyFont="1" applyFill="1" applyBorder="1" applyAlignment="1">
      <alignment horizontal="left" vertical="center"/>
    </xf>
    <xf numFmtId="167" fontId="13" fillId="3" borderId="11" xfId="1" applyNumberFormat="1" applyFont="1" applyFill="1" applyBorder="1" applyAlignment="1">
      <alignment horizontal="center" vertical="center"/>
    </xf>
    <xf numFmtId="4" fontId="13" fillId="3" borderId="11" xfId="1" applyNumberFormat="1" applyFont="1" applyFill="1" applyBorder="1" applyAlignment="1">
      <alignment horizontal="right" vertical="center"/>
    </xf>
    <xf numFmtId="3" fontId="13" fillId="3" borderId="11" xfId="1" applyNumberFormat="1" applyFont="1" applyFill="1" applyBorder="1" applyAlignment="1">
      <alignment vertical="center"/>
    </xf>
    <xf numFmtId="167" fontId="13" fillId="3" borderId="11" xfId="1" applyNumberFormat="1" applyFont="1" applyFill="1" applyBorder="1" applyAlignment="1">
      <alignment vertical="center"/>
    </xf>
    <xf numFmtId="167" fontId="13" fillId="3" borderId="11" xfId="1" applyNumberFormat="1" applyFont="1" applyFill="1" applyBorder="1" applyAlignment="1">
      <alignment horizontal="right" vertical="center"/>
    </xf>
    <xf numFmtId="167" fontId="10" fillId="3" borderId="11" xfId="1" applyNumberFormat="1" applyFont="1" applyFill="1" applyBorder="1" applyAlignment="1">
      <alignment vertical="center"/>
    </xf>
    <xf numFmtId="167" fontId="10" fillId="3" borderId="11" xfId="0" applyNumberFormat="1" applyFont="1" applyFill="1" applyBorder="1" applyAlignment="1">
      <alignment horizontal="center" vertical="center"/>
    </xf>
    <xf numFmtId="167" fontId="16" fillId="3" borderId="11" xfId="0" applyNumberFormat="1" applyFont="1" applyFill="1" applyBorder="1" applyAlignment="1">
      <alignment vertical="center"/>
    </xf>
    <xf numFmtId="0" fontId="13" fillId="3" borderId="1" xfId="1" applyNumberFormat="1" applyFont="1" applyFill="1" applyBorder="1" applyAlignment="1">
      <alignment horizontal="center" vertical="center" wrapText="1"/>
    </xf>
    <xf numFmtId="167" fontId="13" fillId="3" borderId="1" xfId="1" applyNumberFormat="1" applyFont="1" applyFill="1" applyBorder="1" applyAlignment="1">
      <alignment horizontal="left" vertical="center"/>
    </xf>
    <xf numFmtId="167" fontId="13" fillId="3" borderId="1" xfId="1" applyNumberFormat="1" applyFont="1" applyFill="1" applyBorder="1" applyAlignment="1">
      <alignment horizontal="center" vertical="center"/>
    </xf>
    <xf numFmtId="4" fontId="13" fillId="3" borderId="1" xfId="1" applyNumberFormat="1" applyFont="1" applyFill="1" applyBorder="1" applyAlignment="1">
      <alignment horizontal="right" vertical="center"/>
    </xf>
    <xf numFmtId="167" fontId="13" fillId="3" borderId="1" xfId="1" applyNumberFormat="1" applyFont="1" applyFill="1" applyBorder="1" applyAlignment="1">
      <alignment vertical="center"/>
    </xf>
    <xf numFmtId="167" fontId="13" fillId="3" borderId="1" xfId="1" applyNumberFormat="1" applyFont="1" applyFill="1" applyBorder="1" applyAlignment="1">
      <alignment horizontal="right" vertical="center"/>
    </xf>
    <xf numFmtId="0" fontId="3" fillId="3" borderId="1" xfId="1" applyNumberFormat="1" applyFont="1" applyFill="1" applyBorder="1" applyAlignment="1">
      <alignment horizontal="center" vertical="center" wrapText="1"/>
    </xf>
    <xf numFmtId="167" fontId="3" fillId="3" borderId="1" xfId="1" applyNumberFormat="1" applyFont="1" applyFill="1" applyBorder="1" applyAlignment="1">
      <alignment horizontal="left" vertical="center"/>
    </xf>
    <xf numFmtId="167" fontId="3" fillId="3" borderId="1" xfId="1" applyNumberFormat="1" applyFont="1" applyFill="1" applyBorder="1" applyAlignment="1">
      <alignment horizontal="center" vertical="center"/>
    </xf>
    <xf numFmtId="4" fontId="3" fillId="3" borderId="1" xfId="1" applyNumberFormat="1" applyFont="1" applyFill="1" applyBorder="1" applyAlignment="1">
      <alignment horizontal="right" vertical="center"/>
    </xf>
    <xf numFmtId="167" fontId="3" fillId="3" borderId="1" xfId="1" applyNumberFormat="1" applyFont="1" applyFill="1" applyBorder="1" applyAlignment="1">
      <alignment vertical="center"/>
    </xf>
    <xf numFmtId="167" fontId="3" fillId="3" borderId="1" xfId="1" applyNumberFormat="1" applyFont="1" applyFill="1" applyBorder="1" applyAlignment="1">
      <alignment horizontal="right" vertical="center"/>
    </xf>
    <xf numFmtId="3" fontId="13" fillId="3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/>
    <xf numFmtId="3" fontId="3" fillId="3" borderId="1" xfId="0" applyNumberFormat="1" applyFont="1" applyFill="1" applyBorder="1" applyAlignment="1">
      <alignment horizontal="right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0" fontId="13" fillId="3" borderId="1" xfId="0" applyFont="1" applyFill="1" applyBorder="1" applyAlignment="1">
      <alignment horizontal="center" vertical="center" wrapText="1"/>
    </xf>
    <xf numFmtId="3" fontId="13" fillId="3" borderId="1" xfId="0" applyNumberFormat="1" applyFont="1" applyFill="1" applyBorder="1"/>
    <xf numFmtId="3" fontId="10" fillId="3" borderId="1" xfId="1" applyNumberFormat="1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horizontal="right" vertical="center"/>
    </xf>
    <xf numFmtId="3" fontId="2" fillId="3" borderId="1" xfId="0" applyNumberFormat="1" applyFont="1" applyFill="1" applyBorder="1" applyAlignment="1">
      <alignment horizontal="right" vertical="center"/>
    </xf>
    <xf numFmtId="3" fontId="13" fillId="3" borderId="2" xfId="1" applyNumberFormat="1" applyFont="1" applyFill="1" applyBorder="1" applyAlignment="1">
      <alignment horizontal="right" vertical="center"/>
    </xf>
    <xf numFmtId="0" fontId="13" fillId="3" borderId="2" xfId="1" applyNumberFormat="1" applyFont="1" applyFill="1" applyBorder="1" applyAlignment="1">
      <alignment horizontal="center" vertical="center" wrapText="1"/>
    </xf>
    <xf numFmtId="167" fontId="13" fillId="3" borderId="2" xfId="1" applyNumberFormat="1" applyFont="1" applyFill="1" applyBorder="1" applyAlignment="1">
      <alignment horizontal="left" vertical="center" wrapText="1"/>
    </xf>
    <xf numFmtId="167" fontId="13" fillId="3" borderId="2" xfId="1" applyNumberFormat="1" applyFont="1" applyFill="1" applyBorder="1" applyAlignment="1">
      <alignment horizontal="left" vertical="center"/>
    </xf>
    <xf numFmtId="167" fontId="13" fillId="3" borderId="2" xfId="1" applyNumberFormat="1" applyFont="1" applyFill="1" applyBorder="1" applyAlignment="1">
      <alignment horizontal="center" vertical="center"/>
    </xf>
    <xf numFmtId="4" fontId="13" fillId="3" borderId="2" xfId="1" applyNumberFormat="1" applyFont="1" applyFill="1" applyBorder="1" applyAlignment="1">
      <alignment horizontal="right" vertical="center"/>
    </xf>
    <xf numFmtId="167" fontId="13" fillId="3" borderId="2" xfId="1" applyNumberFormat="1" applyFont="1" applyFill="1" applyBorder="1" applyAlignment="1">
      <alignment horizontal="right" vertical="center"/>
    </xf>
    <xf numFmtId="167" fontId="13" fillId="3" borderId="2" xfId="1" applyNumberFormat="1" applyFont="1" applyFill="1" applyBorder="1" applyAlignment="1">
      <alignment vertical="center"/>
    </xf>
    <xf numFmtId="167" fontId="10" fillId="3" borderId="2" xfId="1" applyNumberFormat="1" applyFont="1" applyFill="1" applyBorder="1" applyAlignment="1">
      <alignment vertical="center"/>
    </xf>
    <xf numFmtId="0" fontId="16" fillId="3" borderId="2" xfId="0" applyFont="1" applyFill="1" applyBorder="1" applyAlignment="1">
      <alignment vertical="center"/>
    </xf>
    <xf numFmtId="3" fontId="10" fillId="3" borderId="1" xfId="0" applyNumberFormat="1" applyFont="1" applyFill="1" applyBorder="1" applyAlignment="1">
      <alignment horizontal="right" vertical="center"/>
    </xf>
    <xf numFmtId="0" fontId="13" fillId="3" borderId="1" xfId="0" applyFont="1" applyFill="1" applyBorder="1" applyAlignment="1">
      <alignment horizontal="left" vertical="center" wrapText="1"/>
    </xf>
    <xf numFmtId="3" fontId="10" fillId="3" borderId="1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/>
    </xf>
    <xf numFmtId="3" fontId="6" fillId="3" borderId="0" xfId="0" applyNumberFormat="1" applyFont="1" applyFill="1" applyAlignment="1">
      <alignment vertical="center"/>
    </xf>
    <xf numFmtId="3" fontId="6" fillId="3" borderId="0" xfId="0" applyNumberFormat="1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 wrapText="1"/>
    </xf>
    <xf numFmtId="4" fontId="6" fillId="3" borderId="0" xfId="0" applyNumberFormat="1" applyFont="1" applyFill="1" applyAlignment="1">
      <alignment vertical="center"/>
    </xf>
    <xf numFmtId="3" fontId="6" fillId="3" borderId="0" xfId="1" applyNumberFormat="1" applyFont="1" applyFill="1" applyAlignment="1">
      <alignment horizontal="right" vertical="center"/>
    </xf>
    <xf numFmtId="4" fontId="6" fillId="3" borderId="0" xfId="1" applyNumberFormat="1" applyFont="1" applyFill="1" applyAlignment="1">
      <alignment horizontal="right" vertical="center"/>
    </xf>
    <xf numFmtId="0" fontId="6" fillId="3" borderId="0" xfId="0" applyFont="1" applyFill="1" applyAlignment="1">
      <alignment horizontal="right" vertical="center"/>
    </xf>
    <xf numFmtId="3" fontId="3" fillId="3" borderId="0" xfId="0" applyNumberFormat="1" applyFont="1" applyFill="1" applyAlignment="1">
      <alignment horizontal="right" vertical="center"/>
    </xf>
    <xf numFmtId="3" fontId="3" fillId="3" borderId="0" xfId="0" applyNumberFormat="1" applyFont="1" applyFill="1" applyAlignment="1">
      <alignment vertical="center"/>
    </xf>
    <xf numFmtId="167" fontId="2" fillId="3" borderId="0" xfId="1" applyNumberFormat="1" applyFont="1" applyFill="1" applyAlignment="1">
      <alignment horizontal="left" vertical="center" wrapText="1"/>
    </xf>
    <xf numFmtId="3" fontId="2" fillId="3" borderId="0" xfId="1" applyNumberFormat="1" applyFont="1" applyFill="1" applyAlignment="1">
      <alignment vertical="center"/>
    </xf>
    <xf numFmtId="167" fontId="2" fillId="3" borderId="0" xfId="1" applyNumberFormat="1" applyFont="1" applyFill="1" applyAlignment="1">
      <alignment horizontal="center" vertical="center"/>
    </xf>
    <xf numFmtId="167" fontId="3" fillId="3" borderId="0" xfId="1" applyNumberFormat="1" applyFont="1" applyFill="1" applyAlignment="1">
      <alignment horizontal="left" vertical="center"/>
    </xf>
    <xf numFmtId="167" fontId="2" fillId="3" borderId="0" xfId="1" applyNumberFormat="1" applyFont="1" applyFill="1" applyAlignment="1">
      <alignment horizontal="left" vertical="center"/>
    </xf>
    <xf numFmtId="4" fontId="2" fillId="3" borderId="0" xfId="1" applyNumberFormat="1" applyFont="1" applyFill="1" applyAlignment="1">
      <alignment vertical="center"/>
    </xf>
    <xf numFmtId="0" fontId="26" fillId="3" borderId="0" xfId="0" applyFont="1" applyFill="1"/>
    <xf numFmtId="3" fontId="27" fillId="3" borderId="0" xfId="0" applyNumberFormat="1" applyFont="1" applyFill="1" applyAlignment="1">
      <alignment horizontal="left"/>
    </xf>
    <xf numFmtId="0" fontId="6" fillId="3" borderId="0" xfId="0" applyFont="1" applyFill="1" applyAlignment="1">
      <alignment vertical="center" wrapText="1"/>
    </xf>
    <xf numFmtId="3" fontId="27" fillId="3" borderId="0" xfId="0" applyNumberFormat="1" applyFont="1" applyFill="1"/>
    <xf numFmtId="3" fontId="27" fillId="3" borderId="0" xfId="0" applyNumberFormat="1" applyFont="1" applyFill="1" applyAlignment="1">
      <alignment horizontal="center"/>
    </xf>
    <xf numFmtId="3" fontId="28" fillId="3" borderId="0" xfId="0" applyNumberFormat="1" applyFont="1" applyFill="1" applyAlignment="1">
      <alignment horizontal="left"/>
    </xf>
    <xf numFmtId="4" fontId="27" fillId="3" borderId="0" xfId="0" applyNumberFormat="1" applyFont="1" applyFill="1"/>
    <xf numFmtId="3" fontId="27" fillId="3" borderId="0" xfId="0" applyNumberFormat="1" applyFont="1" applyFill="1" applyAlignment="1">
      <alignment horizontal="left" wrapText="1"/>
    </xf>
    <xf numFmtId="3" fontId="13" fillId="3" borderId="5" xfId="3" applyNumberFormat="1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/>
    </xf>
    <xf numFmtId="167" fontId="10" fillId="3" borderId="2" xfId="1" applyNumberFormat="1" applyFont="1" applyFill="1" applyBorder="1" applyAlignment="1">
      <alignment horizontal="center" vertical="center"/>
    </xf>
    <xf numFmtId="167" fontId="10" fillId="3" borderId="11" xfId="1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3" fontId="13" fillId="0" borderId="1" xfId="3" applyNumberFormat="1" applyFont="1" applyBorder="1" applyAlignment="1">
      <alignment horizontal="center" vertical="center" wrapText="1"/>
    </xf>
    <xf numFmtId="4" fontId="13" fillId="0" borderId="3" xfId="3" applyNumberFormat="1" applyFont="1" applyBorder="1" applyAlignment="1">
      <alignment horizontal="center" vertical="center" wrapText="1"/>
    </xf>
    <xf numFmtId="4" fontId="13" fillId="0" borderId="5" xfId="3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3" fillId="3" borderId="1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 vertical="center" wrapText="1"/>
    </xf>
    <xf numFmtId="0" fontId="13" fillId="3" borderId="6" xfId="3" applyFont="1" applyFill="1" applyBorder="1" applyAlignment="1">
      <alignment horizontal="center" vertical="center" wrapText="1"/>
    </xf>
    <xf numFmtId="0" fontId="13" fillId="3" borderId="11" xfId="3" applyFont="1" applyFill="1" applyBorder="1" applyAlignment="1">
      <alignment horizontal="center" vertical="center" wrapText="1"/>
    </xf>
    <xf numFmtId="3" fontId="13" fillId="0" borderId="3" xfId="3" applyNumberFormat="1" applyFont="1" applyBorder="1" applyAlignment="1">
      <alignment horizontal="center" vertical="center" wrapText="1"/>
    </xf>
    <xf numFmtId="3" fontId="13" fillId="0" borderId="4" xfId="3" applyNumberFormat="1" applyFont="1" applyBorder="1" applyAlignment="1">
      <alignment horizontal="center" vertical="center" wrapText="1"/>
    </xf>
    <xf numFmtId="3" fontId="13" fillId="0" borderId="5" xfId="3" applyNumberFormat="1" applyFont="1" applyBorder="1" applyAlignment="1">
      <alignment horizontal="center" vertical="center" wrapText="1"/>
    </xf>
    <xf numFmtId="3" fontId="13" fillId="0" borderId="2" xfId="3" applyNumberFormat="1" applyFont="1" applyBorder="1" applyAlignment="1">
      <alignment horizontal="center" vertical="center" wrapText="1"/>
    </xf>
    <xf numFmtId="3" fontId="13" fillId="0" borderId="6" xfId="3" applyNumberFormat="1" applyFont="1" applyBorder="1" applyAlignment="1">
      <alignment horizontal="center" vertical="center" wrapText="1"/>
    </xf>
    <xf numFmtId="3" fontId="13" fillId="0" borderId="11" xfId="3" applyNumberFormat="1" applyFont="1" applyBorder="1" applyAlignment="1">
      <alignment horizontal="center" vertical="center" wrapText="1"/>
    </xf>
    <xf numFmtId="4" fontId="13" fillId="0" borderId="4" xfId="3" applyNumberFormat="1" applyFont="1" applyBorder="1" applyAlignment="1">
      <alignment horizontal="center" vertical="center" wrapText="1"/>
    </xf>
    <xf numFmtId="166" fontId="13" fillId="0" borderId="2" xfId="3" applyNumberFormat="1" applyFont="1" applyBorder="1" applyAlignment="1">
      <alignment horizontal="center" vertical="center" wrapText="1"/>
    </xf>
    <xf numFmtId="166" fontId="13" fillId="0" borderId="6" xfId="3" applyNumberFormat="1" applyFont="1" applyBorder="1" applyAlignment="1">
      <alignment horizontal="center" vertical="center" wrapText="1"/>
    </xf>
    <xf numFmtId="166" fontId="13" fillId="0" borderId="11" xfId="3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3" fontId="13" fillId="3" borderId="7" xfId="3" applyNumberFormat="1" applyFont="1" applyFill="1" applyBorder="1" applyAlignment="1">
      <alignment horizontal="center" vertical="center" wrapText="1"/>
    </xf>
    <xf numFmtId="3" fontId="13" fillId="3" borderId="8" xfId="3" applyNumberFormat="1" applyFont="1" applyFill="1" applyBorder="1" applyAlignment="1">
      <alignment horizontal="center" vertical="center" wrapText="1"/>
    </xf>
    <xf numFmtId="3" fontId="13" fillId="3" borderId="9" xfId="3" applyNumberFormat="1" applyFont="1" applyFill="1" applyBorder="1" applyAlignment="1">
      <alignment horizontal="center" vertical="center" wrapText="1"/>
    </xf>
    <xf numFmtId="3" fontId="13" fillId="3" borderId="10" xfId="3" applyNumberFormat="1" applyFont="1" applyFill="1" applyBorder="1" applyAlignment="1">
      <alignment horizontal="center" vertical="center" wrapText="1"/>
    </xf>
    <xf numFmtId="3" fontId="13" fillId="3" borderId="2" xfId="3" applyNumberFormat="1" applyFont="1" applyFill="1" applyBorder="1" applyAlignment="1">
      <alignment horizontal="center" vertical="center" wrapText="1"/>
    </xf>
    <xf numFmtId="3" fontId="13" fillId="3" borderId="6" xfId="3" applyNumberFormat="1" applyFont="1" applyFill="1" applyBorder="1" applyAlignment="1">
      <alignment horizontal="center" vertical="center" wrapText="1"/>
    </xf>
    <xf numFmtId="3" fontId="13" fillId="3" borderId="11" xfId="3" applyNumberFormat="1" applyFont="1" applyFill="1" applyBorder="1" applyAlignment="1">
      <alignment horizontal="center" vertical="center" wrapText="1"/>
    </xf>
    <xf numFmtId="3" fontId="13" fillId="0" borderId="7" xfId="3" applyNumberFormat="1" applyFont="1" applyBorder="1" applyAlignment="1">
      <alignment horizontal="center" vertical="center" wrapText="1"/>
    </xf>
    <xf numFmtId="3" fontId="13" fillId="0" borderId="8" xfId="3" applyNumberFormat="1" applyFont="1" applyBorder="1" applyAlignment="1">
      <alignment horizontal="center" vertical="center" wrapText="1"/>
    </xf>
    <xf numFmtId="3" fontId="13" fillId="0" borderId="9" xfId="3" applyNumberFormat="1" applyFont="1" applyBorder="1" applyAlignment="1">
      <alignment horizontal="center" vertical="center" wrapText="1"/>
    </xf>
    <xf numFmtId="3" fontId="13" fillId="0" borderId="10" xfId="3" applyNumberFormat="1" applyFont="1" applyBorder="1" applyAlignment="1">
      <alignment horizontal="center" vertical="center" wrapText="1"/>
    </xf>
    <xf numFmtId="3" fontId="13" fillId="4" borderId="1" xfId="3" applyNumberFormat="1" applyFont="1" applyFill="1" applyBorder="1" applyAlignment="1">
      <alignment horizontal="center" vertical="center" wrapText="1"/>
    </xf>
    <xf numFmtId="3" fontId="13" fillId="0" borderId="1" xfId="1" applyNumberFormat="1" applyFont="1" applyFill="1" applyBorder="1" applyAlignment="1">
      <alignment horizontal="center" vertical="center" wrapText="1"/>
    </xf>
    <xf numFmtId="3" fontId="13" fillId="0" borderId="2" xfId="1" applyNumberFormat="1" applyFont="1" applyFill="1" applyBorder="1" applyAlignment="1">
      <alignment horizontal="center" vertical="center" wrapText="1"/>
    </xf>
    <xf numFmtId="3" fontId="13" fillId="0" borderId="11" xfId="1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/>
    </xf>
    <xf numFmtId="0" fontId="2" fillId="5" borderId="11" xfId="0" applyFont="1" applyFill="1" applyBorder="1" applyAlignment="1">
      <alignment horizontal="left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0" fontId="10" fillId="6" borderId="6" xfId="0" applyFont="1" applyFill="1" applyBorder="1" applyAlignment="1">
      <alignment horizontal="left" vertical="center"/>
    </xf>
    <xf numFmtId="0" fontId="10" fillId="6" borderId="11" xfId="0" applyFont="1" applyFill="1" applyBorder="1" applyAlignment="1">
      <alignment horizontal="left" vertical="center"/>
    </xf>
    <xf numFmtId="0" fontId="2" fillId="7" borderId="2" xfId="0" applyFont="1" applyFill="1" applyBorder="1" applyAlignment="1">
      <alignment horizontal="left" vertical="center"/>
    </xf>
    <xf numFmtId="0" fontId="2" fillId="7" borderId="11" xfId="0" applyFont="1" applyFill="1" applyBorder="1" applyAlignment="1">
      <alignment horizontal="left" vertical="center"/>
    </xf>
    <xf numFmtId="167" fontId="3" fillId="0" borderId="2" xfId="1" applyNumberFormat="1" applyFont="1" applyBorder="1" applyAlignment="1">
      <alignment horizontal="left" vertical="center" wrapText="1"/>
    </xf>
    <xf numFmtId="167" fontId="3" fillId="0" borderId="6" xfId="1" applyNumberFormat="1" applyFont="1" applyBorder="1" applyAlignment="1">
      <alignment horizontal="left" vertical="center" wrapText="1"/>
    </xf>
    <xf numFmtId="167" fontId="3" fillId="0" borderId="11" xfId="1" applyNumberFormat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167" fontId="2" fillId="0" borderId="2" xfId="1" applyNumberFormat="1" applyFont="1" applyBorder="1" applyAlignment="1">
      <alignment horizontal="center" vertical="center"/>
    </xf>
    <xf numFmtId="167" fontId="2" fillId="0" borderId="6" xfId="1" applyNumberFormat="1" applyFont="1" applyBorder="1" applyAlignment="1">
      <alignment horizontal="center" vertical="center"/>
    </xf>
    <xf numFmtId="167" fontId="2" fillId="0" borderId="11" xfId="1" applyNumberFormat="1" applyFont="1" applyBorder="1" applyAlignment="1">
      <alignment horizontal="center" vertical="center"/>
    </xf>
    <xf numFmtId="167" fontId="2" fillId="0" borderId="2" xfId="1" applyNumberFormat="1" applyFont="1" applyBorder="1" applyAlignment="1">
      <alignment horizontal="left" vertical="center" wrapText="1"/>
    </xf>
    <xf numFmtId="167" fontId="2" fillId="0" borderId="6" xfId="1" applyNumberFormat="1" applyFont="1" applyBorder="1" applyAlignment="1">
      <alignment horizontal="left" vertical="center" wrapText="1"/>
    </xf>
    <xf numFmtId="167" fontId="2" fillId="0" borderId="11" xfId="1" applyNumberFormat="1" applyFont="1" applyBorder="1" applyAlignment="1">
      <alignment horizontal="left" vertical="center" wrapText="1"/>
    </xf>
    <xf numFmtId="3" fontId="2" fillId="0" borderId="2" xfId="1" applyNumberFormat="1" applyFont="1" applyBorder="1" applyAlignment="1">
      <alignment horizontal="right" vertical="center"/>
    </xf>
    <xf numFmtId="3" fontId="2" fillId="0" borderId="6" xfId="1" applyNumberFormat="1" applyFont="1" applyBorder="1" applyAlignment="1">
      <alignment horizontal="right" vertical="center"/>
    </xf>
    <xf numFmtId="3" fontId="2" fillId="0" borderId="11" xfId="1" applyNumberFormat="1" applyFont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" xfId="1" applyNumberFormat="1" applyFont="1" applyBorder="1" applyAlignment="1">
      <alignment horizontal="center" vertical="center" wrapText="1"/>
    </xf>
    <xf numFmtId="0" fontId="2" fillId="0" borderId="6" xfId="1" applyNumberFormat="1" applyFont="1" applyBorder="1" applyAlignment="1">
      <alignment horizontal="center" vertical="center" wrapText="1"/>
    </xf>
    <xf numFmtId="0" fontId="2" fillId="0" borderId="11" xfId="1" applyNumberFormat="1" applyFont="1" applyBorder="1" applyAlignment="1">
      <alignment horizontal="center" vertical="center" wrapText="1"/>
    </xf>
    <xf numFmtId="167" fontId="10" fillId="0" borderId="2" xfId="1" applyNumberFormat="1" applyFont="1" applyBorder="1" applyAlignment="1">
      <alignment horizontal="left" vertical="center"/>
    </xf>
    <xf numFmtId="167" fontId="10" fillId="0" borderId="6" xfId="1" applyNumberFormat="1" applyFont="1" applyBorder="1" applyAlignment="1">
      <alignment horizontal="left" vertical="center"/>
    </xf>
    <xf numFmtId="167" fontId="10" fillId="0" borderId="11" xfId="1" applyNumberFormat="1" applyFont="1" applyBorder="1" applyAlignment="1">
      <alignment horizontal="left" vertical="center"/>
    </xf>
    <xf numFmtId="167" fontId="3" fillId="0" borderId="2" xfId="1" applyNumberFormat="1" applyFont="1" applyBorder="1" applyAlignment="1">
      <alignment horizontal="center" vertical="center" wrapText="1"/>
    </xf>
    <xf numFmtId="167" fontId="3" fillId="0" borderId="6" xfId="1" applyNumberFormat="1" applyFont="1" applyBorder="1" applyAlignment="1">
      <alignment horizontal="center" vertical="center" wrapText="1"/>
    </xf>
    <xf numFmtId="167" fontId="3" fillId="0" borderId="11" xfId="1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" fontId="4" fillId="0" borderId="2" xfId="1" applyNumberFormat="1" applyFont="1" applyFill="1" applyBorder="1" applyAlignment="1">
      <alignment horizontal="right" vertical="center"/>
    </xf>
    <xf numFmtId="3" fontId="4" fillId="0" borderId="6" xfId="1" applyNumberFormat="1" applyFont="1" applyFill="1" applyBorder="1" applyAlignment="1">
      <alignment horizontal="right" vertical="center"/>
    </xf>
    <xf numFmtId="3" fontId="4" fillId="0" borderId="11" xfId="1" applyNumberFormat="1" applyFont="1" applyFill="1" applyBorder="1" applyAlignment="1">
      <alignment horizontal="right" vertical="center"/>
    </xf>
    <xf numFmtId="3" fontId="4" fillId="0" borderId="2" xfId="1" applyNumberFormat="1" applyFont="1" applyBorder="1" applyAlignment="1">
      <alignment horizontal="right" vertical="center"/>
    </xf>
    <xf numFmtId="3" fontId="4" fillId="0" borderId="6" xfId="1" applyNumberFormat="1" applyFont="1" applyBorder="1" applyAlignment="1">
      <alignment horizontal="right" vertical="center"/>
    </xf>
    <xf numFmtId="3" fontId="4" fillId="0" borderId="11" xfId="1" applyNumberFormat="1" applyFont="1" applyBorder="1" applyAlignment="1">
      <alignment horizontal="righ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6" xfId="1" applyNumberFormat="1" applyFont="1" applyBorder="1" applyAlignment="1">
      <alignment horizontal="center" vertical="center"/>
    </xf>
    <xf numFmtId="167" fontId="4" fillId="0" borderId="11" xfId="1" applyNumberFormat="1" applyFont="1" applyBorder="1" applyAlignment="1">
      <alignment horizontal="center" vertical="center"/>
    </xf>
    <xf numFmtId="167" fontId="10" fillId="0" borderId="2" xfId="1" applyNumberFormat="1" applyFont="1" applyBorder="1" applyAlignment="1">
      <alignment vertical="center" wrapText="1"/>
    </xf>
    <xf numFmtId="167" fontId="10" fillId="0" borderId="6" xfId="1" applyNumberFormat="1" applyFont="1" applyBorder="1" applyAlignment="1">
      <alignment vertical="center" wrapText="1"/>
    </xf>
    <xf numFmtId="167" fontId="10" fillId="0" borderId="11" xfId="1" applyNumberFormat="1" applyFont="1" applyBorder="1" applyAlignment="1">
      <alignment vertical="center" wrapText="1"/>
    </xf>
    <xf numFmtId="167" fontId="3" fillId="0" borderId="2" xfId="1" applyNumberFormat="1" applyFont="1" applyFill="1" applyBorder="1" applyAlignment="1">
      <alignment horizontal="center" vertical="center" wrapText="1"/>
    </xf>
    <xf numFmtId="167" fontId="3" fillId="0" borderId="6" xfId="1" applyNumberFormat="1" applyFont="1" applyFill="1" applyBorder="1" applyAlignment="1">
      <alignment horizontal="center" vertical="center" wrapText="1"/>
    </xf>
    <xf numFmtId="167" fontId="3" fillId="0" borderId="11" xfId="1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167" fontId="2" fillId="0" borderId="2" xfId="1" applyNumberFormat="1" applyFont="1" applyBorder="1" applyAlignment="1">
      <alignment horizontal="center" vertical="center" wrapText="1"/>
    </xf>
    <xf numFmtId="167" fontId="2" fillId="0" borderId="6" xfId="1" applyNumberFormat="1" applyFont="1" applyBorder="1" applyAlignment="1">
      <alignment horizontal="center" vertical="center" wrapText="1"/>
    </xf>
    <xf numFmtId="167" fontId="2" fillId="0" borderId="11" xfId="1" applyNumberFormat="1" applyFont="1" applyBorder="1" applyAlignment="1">
      <alignment horizontal="center" vertical="center" wrapText="1"/>
    </xf>
    <xf numFmtId="167" fontId="17" fillId="0" borderId="2" xfId="1" applyNumberFormat="1" applyFont="1" applyBorder="1" applyAlignment="1">
      <alignment horizontal="left" vertical="center" wrapText="1"/>
    </xf>
    <xf numFmtId="167" fontId="17" fillId="0" borderId="6" xfId="1" applyNumberFormat="1" applyFont="1" applyBorder="1" applyAlignment="1">
      <alignment horizontal="left" vertical="center" wrapText="1"/>
    </xf>
    <xf numFmtId="167" fontId="17" fillId="0" borderId="11" xfId="1" applyNumberFormat="1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167" fontId="17" fillId="0" borderId="2" xfId="1" applyNumberFormat="1" applyFont="1" applyFill="1" applyBorder="1" applyAlignment="1">
      <alignment horizontal="left" vertical="center" wrapText="1"/>
    </xf>
    <xf numFmtId="167" fontId="17" fillId="0" borderId="6" xfId="1" applyNumberFormat="1" applyFont="1" applyFill="1" applyBorder="1" applyAlignment="1">
      <alignment horizontal="left" vertical="center" wrapText="1"/>
    </xf>
    <xf numFmtId="167" fontId="17" fillId="0" borderId="11" xfId="1" applyNumberFormat="1" applyFont="1" applyFill="1" applyBorder="1" applyAlignment="1">
      <alignment horizontal="left" vertical="center" wrapText="1"/>
    </xf>
    <xf numFmtId="167" fontId="10" fillId="0" borderId="2" xfId="1" applyNumberFormat="1" applyFont="1" applyBorder="1" applyAlignment="1">
      <alignment horizontal="left" vertical="center" wrapText="1"/>
    </xf>
    <xf numFmtId="167" fontId="10" fillId="0" borderId="6" xfId="1" applyNumberFormat="1" applyFont="1" applyBorder="1" applyAlignment="1">
      <alignment horizontal="left" vertical="center" wrapText="1"/>
    </xf>
    <xf numFmtId="167" fontId="10" fillId="0" borderId="11" xfId="1" applyNumberFormat="1" applyFont="1" applyBorder="1" applyAlignment="1">
      <alignment horizontal="left" vertical="center" wrapText="1"/>
    </xf>
    <xf numFmtId="167" fontId="4" fillId="0" borderId="2" xfId="1" applyNumberFormat="1" applyFont="1" applyBorder="1" applyAlignment="1">
      <alignment horizontal="left" vertical="center" wrapText="1"/>
    </xf>
    <xf numFmtId="167" fontId="4" fillId="0" borderId="6" xfId="1" applyNumberFormat="1" applyFont="1" applyBorder="1" applyAlignment="1">
      <alignment horizontal="left" vertical="center" wrapText="1"/>
    </xf>
    <xf numFmtId="167" fontId="4" fillId="0" borderId="11" xfId="1" applyNumberFormat="1" applyFont="1" applyBorder="1" applyAlignment="1">
      <alignment horizontal="left" vertical="center" wrapText="1"/>
    </xf>
    <xf numFmtId="3" fontId="3" fillId="0" borderId="2" xfId="1" applyNumberFormat="1" applyFont="1" applyBorder="1" applyAlignment="1">
      <alignment horizontal="right" vertical="center"/>
    </xf>
    <xf numFmtId="3" fontId="3" fillId="0" borderId="6" xfId="1" applyNumberFormat="1" applyFont="1" applyBorder="1" applyAlignment="1">
      <alignment horizontal="right" vertical="center"/>
    </xf>
    <xf numFmtId="3" fontId="3" fillId="0" borderId="11" xfId="1" applyNumberFormat="1" applyFont="1" applyBorder="1" applyAlignment="1">
      <alignment horizontal="right" vertical="center"/>
    </xf>
    <xf numFmtId="167" fontId="2" fillId="0" borderId="2" xfId="1" applyNumberFormat="1" applyFont="1" applyBorder="1" applyAlignment="1">
      <alignment horizontal="left" vertical="center"/>
    </xf>
    <xf numFmtId="167" fontId="2" fillId="0" borderId="6" xfId="1" applyNumberFormat="1" applyFont="1" applyBorder="1" applyAlignment="1">
      <alignment horizontal="left" vertical="center"/>
    </xf>
    <xf numFmtId="167" fontId="2" fillId="0" borderId="11" xfId="1" applyNumberFormat="1" applyFont="1" applyBorder="1" applyAlignment="1">
      <alignment horizontal="left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left" vertical="center" wrapText="1"/>
    </xf>
    <xf numFmtId="0" fontId="10" fillId="4" borderId="6" xfId="0" applyFont="1" applyFill="1" applyBorder="1" applyAlignment="1">
      <alignment horizontal="left" vertical="center" wrapText="1"/>
    </xf>
    <xf numFmtId="0" fontId="10" fillId="4" borderId="11" xfId="0" applyFont="1" applyFill="1" applyBorder="1" applyAlignment="1">
      <alignment horizontal="left" vertical="center" wrapText="1"/>
    </xf>
    <xf numFmtId="0" fontId="2" fillId="8" borderId="2" xfId="0" applyFont="1" applyFill="1" applyBorder="1" applyAlignment="1">
      <alignment horizontal="left" vertical="center"/>
    </xf>
    <xf numFmtId="0" fontId="2" fillId="8" borderId="11" xfId="0" applyFont="1" applyFill="1" applyBorder="1" applyAlignment="1">
      <alignment horizontal="left" vertical="center"/>
    </xf>
    <xf numFmtId="0" fontId="3" fillId="0" borderId="2" xfId="1" applyNumberFormat="1" applyFont="1" applyBorder="1" applyAlignment="1">
      <alignment horizontal="center" vertical="center" wrapText="1"/>
    </xf>
    <xf numFmtId="0" fontId="3" fillId="0" borderId="6" xfId="1" applyNumberFormat="1" applyFont="1" applyBorder="1" applyAlignment="1">
      <alignment horizontal="center" vertical="center" wrapText="1"/>
    </xf>
    <xf numFmtId="0" fontId="3" fillId="0" borderId="11" xfId="1" applyNumberFormat="1" applyFont="1" applyBorder="1" applyAlignment="1">
      <alignment horizontal="center" vertical="center" wrapText="1"/>
    </xf>
    <xf numFmtId="3" fontId="3" fillId="0" borderId="2" xfId="4" applyNumberFormat="1" applyFont="1" applyBorder="1" applyAlignment="1">
      <alignment horizontal="left" vertical="center" wrapText="1"/>
    </xf>
    <xf numFmtId="3" fontId="3" fillId="0" borderId="6" xfId="4" applyNumberFormat="1" applyFont="1" applyBorder="1" applyAlignment="1">
      <alignment horizontal="left" vertical="center" wrapText="1"/>
    </xf>
    <xf numFmtId="3" fontId="3" fillId="0" borderId="11" xfId="4" applyNumberFormat="1" applyFont="1" applyBorder="1" applyAlignment="1">
      <alignment horizontal="left" vertical="center" wrapText="1"/>
    </xf>
    <xf numFmtId="167" fontId="5" fillId="0" borderId="2" xfId="1" applyNumberFormat="1" applyFont="1" applyBorder="1" applyAlignment="1">
      <alignment horizontal="left" vertical="center" wrapText="1"/>
    </xf>
    <xf numFmtId="167" fontId="5" fillId="0" borderId="6" xfId="1" applyNumberFormat="1" applyFont="1" applyBorder="1" applyAlignment="1">
      <alignment horizontal="left" vertical="center" wrapText="1"/>
    </xf>
    <xf numFmtId="167" fontId="5" fillId="0" borderId="11" xfId="1" applyNumberFormat="1" applyFont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/>
    </xf>
    <xf numFmtId="167" fontId="10" fillId="4" borderId="2" xfId="1" applyNumberFormat="1" applyFont="1" applyFill="1" applyBorder="1" applyAlignment="1">
      <alignment horizontal="left" vertical="center"/>
    </xf>
    <xf numFmtId="167" fontId="10" fillId="4" borderId="6" xfId="1" applyNumberFormat="1" applyFont="1" applyFill="1" applyBorder="1" applyAlignment="1">
      <alignment horizontal="left" vertical="center"/>
    </xf>
    <xf numFmtId="167" fontId="10" fillId="4" borderId="11" xfId="1" applyNumberFormat="1" applyFont="1" applyFill="1" applyBorder="1" applyAlignment="1">
      <alignment horizontal="left" vertical="center"/>
    </xf>
    <xf numFmtId="167" fontId="14" fillId="0" borderId="2" xfId="1" applyNumberFormat="1" applyFont="1" applyBorder="1" applyAlignment="1">
      <alignment horizontal="left" vertical="center" wrapText="1"/>
    </xf>
    <xf numFmtId="167" fontId="14" fillId="0" borderId="6" xfId="1" applyNumberFormat="1" applyFont="1" applyBorder="1" applyAlignment="1">
      <alignment horizontal="left" vertical="center" wrapText="1"/>
    </xf>
    <xf numFmtId="167" fontId="14" fillId="0" borderId="11" xfId="1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10" fillId="9" borderId="7" xfId="0" applyFont="1" applyFill="1" applyBorder="1" applyAlignment="1">
      <alignment horizontal="left" vertical="center" wrapText="1"/>
    </xf>
    <xf numFmtId="0" fontId="10" fillId="9" borderId="8" xfId="0" applyFont="1" applyFill="1" applyBorder="1" applyAlignment="1">
      <alignment horizontal="left" vertical="center" wrapText="1"/>
    </xf>
    <xf numFmtId="0" fontId="10" fillId="9" borderId="9" xfId="0" applyFont="1" applyFill="1" applyBorder="1" applyAlignment="1">
      <alignment horizontal="left" vertical="center" wrapText="1"/>
    </xf>
    <xf numFmtId="0" fontId="10" fillId="9" borderId="10" xfId="0" applyFont="1" applyFill="1" applyBorder="1" applyAlignment="1">
      <alignment horizontal="left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0" fillId="9" borderId="11" xfId="0" applyFont="1" applyFill="1" applyBorder="1" applyAlignment="1">
      <alignment horizontal="center" vertical="center" wrapText="1"/>
    </xf>
    <xf numFmtId="3" fontId="10" fillId="9" borderId="2" xfId="1" applyNumberFormat="1" applyFont="1" applyFill="1" applyBorder="1" applyAlignment="1">
      <alignment horizontal="right" vertical="center"/>
    </xf>
    <xf numFmtId="3" fontId="10" fillId="9" borderId="11" xfId="1" applyNumberFormat="1" applyFont="1" applyFill="1" applyBorder="1" applyAlignment="1">
      <alignment horizontal="right" vertical="center"/>
    </xf>
    <xf numFmtId="0" fontId="3" fillId="0" borderId="2" xfId="4" applyFont="1" applyBorder="1" applyAlignment="1">
      <alignment horizontal="left" vertical="center" wrapText="1"/>
    </xf>
    <xf numFmtId="0" fontId="3" fillId="0" borderId="6" xfId="4" applyFont="1" applyBorder="1" applyAlignment="1">
      <alignment horizontal="left" vertical="center" wrapText="1"/>
    </xf>
    <xf numFmtId="0" fontId="3" fillId="0" borderId="11" xfId="4" applyFont="1" applyBorder="1" applyAlignment="1">
      <alignment horizontal="left" vertical="center" wrapText="1"/>
    </xf>
    <xf numFmtId="167" fontId="10" fillId="9" borderId="7" xfId="1" applyNumberFormat="1" applyFont="1" applyFill="1" applyBorder="1" applyAlignment="1">
      <alignment horizontal="left" vertical="center" wrapText="1"/>
    </xf>
    <xf numFmtId="167" fontId="10" fillId="9" borderId="8" xfId="1" applyNumberFormat="1" applyFont="1" applyFill="1" applyBorder="1" applyAlignment="1">
      <alignment horizontal="left" vertical="center" wrapText="1"/>
    </xf>
    <xf numFmtId="167" fontId="10" fillId="9" borderId="9" xfId="1" applyNumberFormat="1" applyFont="1" applyFill="1" applyBorder="1" applyAlignment="1">
      <alignment horizontal="left" vertical="center" wrapText="1"/>
    </xf>
    <xf numFmtId="167" fontId="10" fillId="9" borderId="10" xfId="1" applyNumberFormat="1" applyFont="1" applyFill="1" applyBorder="1" applyAlignment="1">
      <alignment horizontal="left" vertical="center" wrapText="1"/>
    </xf>
    <xf numFmtId="167" fontId="10" fillId="9" borderId="2" xfId="1" applyNumberFormat="1" applyFont="1" applyFill="1" applyBorder="1" applyAlignment="1">
      <alignment horizontal="center" vertical="center"/>
    </xf>
    <xf numFmtId="167" fontId="10" fillId="9" borderId="11" xfId="1" applyNumberFormat="1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left" vertical="center" wrapText="1"/>
    </xf>
    <xf numFmtId="0" fontId="3" fillId="11" borderId="6" xfId="0" applyFont="1" applyFill="1" applyBorder="1" applyAlignment="1">
      <alignment horizontal="left" vertical="center" wrapText="1"/>
    </xf>
    <xf numFmtId="0" fontId="3" fillId="11" borderId="11" xfId="0" applyFont="1" applyFill="1" applyBorder="1" applyAlignment="1">
      <alignment horizontal="left" vertical="center" wrapText="1"/>
    </xf>
    <xf numFmtId="0" fontId="2" fillId="11" borderId="2" xfId="0" applyFont="1" applyFill="1" applyBorder="1" applyAlignment="1">
      <alignment horizontal="left" vertical="center" wrapText="1"/>
    </xf>
    <xf numFmtId="0" fontId="2" fillId="11" borderId="6" xfId="0" applyFont="1" applyFill="1" applyBorder="1" applyAlignment="1">
      <alignment horizontal="left" vertical="center" wrapText="1"/>
    </xf>
    <xf numFmtId="0" fontId="2" fillId="11" borderId="11" xfId="0" applyFont="1" applyFill="1" applyBorder="1" applyAlignment="1">
      <alignment horizontal="left" vertical="center" wrapText="1"/>
    </xf>
    <xf numFmtId="0" fontId="2" fillId="9" borderId="2" xfId="0" applyFont="1" applyFill="1" applyBorder="1" applyAlignment="1">
      <alignment horizontal="left" vertical="center" wrapText="1"/>
    </xf>
    <xf numFmtId="0" fontId="2" fillId="9" borderId="6" xfId="0" applyFont="1" applyFill="1" applyBorder="1" applyAlignment="1">
      <alignment horizontal="left" vertical="center" wrapText="1"/>
    </xf>
    <xf numFmtId="0" fontId="2" fillId="9" borderId="11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3" fontId="2" fillId="3" borderId="2" xfId="1" applyNumberFormat="1" applyFont="1" applyFill="1" applyBorder="1" applyAlignment="1">
      <alignment horizontal="center" vertical="center" wrapText="1"/>
    </xf>
    <xf numFmtId="3" fontId="10" fillId="3" borderId="6" xfId="1" applyNumberFormat="1" applyFont="1" applyFill="1" applyBorder="1" applyAlignment="1">
      <alignment horizontal="center" vertical="center" wrapText="1"/>
    </xf>
    <xf numFmtId="3" fontId="10" fillId="3" borderId="11" xfId="1" applyNumberFormat="1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left" vertical="center" wrapText="1"/>
    </xf>
    <xf numFmtId="0" fontId="10" fillId="4" borderId="8" xfId="0" applyFont="1" applyFill="1" applyBorder="1" applyAlignment="1">
      <alignment horizontal="left" vertical="center" wrapText="1"/>
    </xf>
    <xf numFmtId="0" fontId="10" fillId="4" borderId="9" xfId="0" applyFont="1" applyFill="1" applyBorder="1" applyAlignment="1">
      <alignment horizontal="left" vertical="center" wrapText="1"/>
    </xf>
    <xf numFmtId="0" fontId="10" fillId="4" borderId="10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10" fillId="3" borderId="7" xfId="0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horizontal="left" vertical="center" wrapText="1"/>
    </xf>
    <xf numFmtId="0" fontId="10" fillId="3" borderId="9" xfId="0" applyFont="1" applyFill="1" applyBorder="1" applyAlignment="1">
      <alignment horizontal="left" vertical="center" wrapText="1"/>
    </xf>
    <xf numFmtId="0" fontId="10" fillId="3" borderId="1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3" fontId="2" fillId="0" borderId="0" xfId="1" applyNumberFormat="1" applyFont="1" applyFill="1" applyBorder="1" applyAlignment="1">
      <alignment horizontal="right" vertical="center"/>
    </xf>
    <xf numFmtId="167" fontId="10" fillId="10" borderId="1" xfId="0" applyNumberFormat="1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3" fontId="10" fillId="1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3" fontId="11" fillId="0" borderId="0" xfId="1" applyNumberFormat="1" applyFont="1" applyFill="1" applyBorder="1" applyAlignment="1">
      <alignment horizontal="right" vertical="center"/>
    </xf>
    <xf numFmtId="0" fontId="10" fillId="12" borderId="1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11" xfId="0" applyFont="1" applyFill="1" applyBorder="1" applyAlignment="1">
      <alignment horizontal="left" vertical="center"/>
    </xf>
    <xf numFmtId="0" fontId="10" fillId="1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3" fontId="3" fillId="0" borderId="0" xfId="1" applyNumberFormat="1" applyFont="1" applyFill="1" applyBorder="1" applyAlignment="1">
      <alignment horizontal="right" vertical="center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11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67" fontId="2" fillId="3" borderId="2" xfId="1" applyNumberFormat="1" applyFont="1" applyFill="1" applyBorder="1" applyAlignment="1">
      <alignment horizontal="center" vertical="center" wrapText="1"/>
    </xf>
    <xf numFmtId="167" fontId="2" fillId="3" borderId="6" xfId="1" applyNumberFormat="1" applyFont="1" applyFill="1" applyBorder="1" applyAlignment="1">
      <alignment horizontal="center" vertical="center" wrapText="1"/>
    </xf>
    <xf numFmtId="167" fontId="2" fillId="3" borderId="11" xfId="1" applyNumberFormat="1" applyFont="1" applyFill="1" applyBorder="1" applyAlignment="1">
      <alignment horizontal="center" vertical="center" wrapText="1"/>
    </xf>
    <xf numFmtId="167" fontId="2" fillId="9" borderId="1" xfId="1" applyNumberFormat="1" applyFont="1" applyFill="1" applyBorder="1" applyAlignment="1">
      <alignment horizontal="center" vertical="center" wrapText="1"/>
    </xf>
    <xf numFmtId="3" fontId="10" fillId="9" borderId="8" xfId="1" applyNumberFormat="1" applyFont="1" applyFill="1" applyBorder="1" applyAlignment="1">
      <alignment horizontal="center" vertical="center" wrapText="1"/>
    </xf>
    <xf numFmtId="3" fontId="10" fillId="9" borderId="12" xfId="1" applyNumberFormat="1" applyFont="1" applyFill="1" applyBorder="1" applyAlignment="1">
      <alignment horizontal="center" vertical="center" wrapText="1"/>
    </xf>
    <xf numFmtId="3" fontId="10" fillId="9" borderId="10" xfId="1" applyNumberFormat="1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167" fontId="10" fillId="3" borderId="2" xfId="1" applyNumberFormat="1" applyFont="1" applyFill="1" applyBorder="1" applyAlignment="1">
      <alignment horizontal="left" vertical="center"/>
    </xf>
    <xf numFmtId="167" fontId="10" fillId="3" borderId="11" xfId="1" applyNumberFormat="1" applyFont="1" applyFill="1" applyBorder="1" applyAlignment="1">
      <alignment horizontal="left" vertical="center"/>
    </xf>
    <xf numFmtId="49" fontId="3" fillId="3" borderId="2" xfId="0" applyNumberFormat="1" applyFont="1" applyFill="1" applyBorder="1" applyAlignment="1">
      <alignment horizontal="left" vertical="center" wrapText="1"/>
    </xf>
    <xf numFmtId="49" fontId="3" fillId="3" borderId="11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3" fontId="2" fillId="3" borderId="2" xfId="1" applyNumberFormat="1" applyFont="1" applyFill="1" applyBorder="1" applyAlignment="1">
      <alignment horizontal="right" vertical="center"/>
    </xf>
    <xf numFmtId="3" fontId="2" fillId="3" borderId="11" xfId="1" applyNumberFormat="1" applyFont="1" applyFill="1" applyBorder="1" applyAlignment="1">
      <alignment horizontal="right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left" vertical="center" wrapText="1"/>
    </xf>
    <xf numFmtId="0" fontId="11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 wrapText="1"/>
    </xf>
    <xf numFmtId="0" fontId="3" fillId="3" borderId="0" xfId="1" applyNumberFormat="1" applyFont="1" applyFill="1" applyBorder="1" applyAlignment="1">
      <alignment horizontal="center" vertical="center" wrapText="1"/>
    </xf>
    <xf numFmtId="3" fontId="3" fillId="3" borderId="0" xfId="1" applyNumberFormat="1" applyFont="1" applyFill="1" applyBorder="1" applyAlignment="1">
      <alignment horizontal="right" vertical="center"/>
    </xf>
    <xf numFmtId="0" fontId="11" fillId="3" borderId="0" xfId="0" applyFont="1" applyFill="1" applyAlignment="1">
      <alignment horizontal="left" vertical="center" wrapText="1"/>
    </xf>
    <xf numFmtId="3" fontId="11" fillId="3" borderId="0" xfId="1" applyNumberFormat="1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 wrapText="1"/>
    </xf>
    <xf numFmtId="3" fontId="2" fillId="3" borderId="0" xfId="1" applyNumberFormat="1" applyFont="1" applyFill="1" applyBorder="1" applyAlignment="1">
      <alignment horizontal="right" vertical="center"/>
    </xf>
    <xf numFmtId="167" fontId="10" fillId="3" borderId="1" xfId="0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center" wrapText="1"/>
    </xf>
    <xf numFmtId="3" fontId="10" fillId="3" borderId="2" xfId="1" applyNumberFormat="1" applyFont="1" applyFill="1" applyBorder="1" applyAlignment="1">
      <alignment horizontal="right" vertical="center"/>
    </xf>
    <xf numFmtId="3" fontId="10" fillId="3" borderId="11" xfId="1" applyNumberFormat="1" applyFont="1" applyFill="1" applyBorder="1" applyAlignment="1">
      <alignment horizontal="right" vertical="center"/>
    </xf>
    <xf numFmtId="3" fontId="2" fillId="3" borderId="6" xfId="1" applyNumberFormat="1" applyFont="1" applyFill="1" applyBorder="1" applyAlignment="1">
      <alignment horizontal="right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3" fontId="10" fillId="3" borderId="2" xfId="1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3" fillId="3" borderId="2" xfId="1" applyNumberFormat="1" applyFont="1" applyFill="1" applyBorder="1" applyAlignment="1">
      <alignment horizontal="center" vertical="center" wrapText="1"/>
    </xf>
    <xf numFmtId="0" fontId="3" fillId="3" borderId="6" xfId="1" applyNumberFormat="1" applyFont="1" applyFill="1" applyBorder="1" applyAlignment="1">
      <alignment horizontal="center" vertical="center" wrapText="1"/>
    </xf>
    <xf numFmtId="0" fontId="3" fillId="3" borderId="11" xfId="1" applyNumberFormat="1" applyFont="1" applyFill="1" applyBorder="1" applyAlignment="1">
      <alignment horizontal="center" vertical="center" wrapText="1"/>
    </xf>
    <xf numFmtId="3" fontId="3" fillId="3" borderId="2" xfId="1" applyNumberFormat="1" applyFont="1" applyFill="1" applyBorder="1" applyAlignment="1">
      <alignment horizontal="right" vertical="center"/>
    </xf>
    <xf numFmtId="3" fontId="3" fillId="3" borderId="6" xfId="1" applyNumberFormat="1" applyFont="1" applyFill="1" applyBorder="1" applyAlignment="1">
      <alignment horizontal="right" vertical="center"/>
    </xf>
    <xf numFmtId="3" fontId="3" fillId="3" borderId="11" xfId="1" applyNumberFormat="1" applyFont="1" applyFill="1" applyBorder="1" applyAlignment="1">
      <alignment horizontal="right" vertical="center"/>
    </xf>
    <xf numFmtId="0" fontId="3" fillId="3" borderId="2" xfId="4" applyFont="1" applyFill="1" applyBorder="1" applyAlignment="1">
      <alignment horizontal="left" vertical="center" wrapText="1"/>
    </xf>
    <xf numFmtId="0" fontId="3" fillId="3" borderId="6" xfId="4" applyFont="1" applyFill="1" applyBorder="1" applyAlignment="1">
      <alignment horizontal="left" vertical="center" wrapText="1"/>
    </xf>
    <xf numFmtId="0" fontId="3" fillId="3" borderId="11" xfId="4" applyFont="1" applyFill="1" applyBorder="1" applyAlignment="1">
      <alignment horizontal="left" vertical="center" wrapText="1"/>
    </xf>
    <xf numFmtId="167" fontId="10" fillId="3" borderId="7" xfId="1" applyNumberFormat="1" applyFont="1" applyFill="1" applyBorder="1" applyAlignment="1">
      <alignment horizontal="left" vertical="center" wrapText="1"/>
    </xf>
    <xf numFmtId="167" fontId="10" fillId="3" borderId="8" xfId="1" applyNumberFormat="1" applyFont="1" applyFill="1" applyBorder="1" applyAlignment="1">
      <alignment horizontal="left" vertical="center" wrapText="1"/>
    </xf>
    <xf numFmtId="167" fontId="10" fillId="3" borderId="9" xfId="1" applyNumberFormat="1" applyFont="1" applyFill="1" applyBorder="1" applyAlignment="1">
      <alignment horizontal="left" vertical="center" wrapText="1"/>
    </xf>
    <xf numFmtId="167" fontId="10" fillId="3" borderId="10" xfId="1" applyNumberFormat="1" applyFont="1" applyFill="1" applyBorder="1" applyAlignment="1">
      <alignment horizontal="left" vertical="center" wrapText="1"/>
    </xf>
    <xf numFmtId="167" fontId="10" fillId="3" borderId="2" xfId="1" applyNumberFormat="1" applyFont="1" applyFill="1" applyBorder="1" applyAlignment="1">
      <alignment horizontal="center" vertical="center"/>
    </xf>
    <xf numFmtId="167" fontId="10" fillId="3" borderId="11" xfId="1" applyNumberFormat="1" applyFont="1" applyFill="1" applyBorder="1" applyAlignment="1">
      <alignment horizontal="center" vertical="center"/>
    </xf>
    <xf numFmtId="167" fontId="10" fillId="3" borderId="6" xfId="1" applyNumberFormat="1" applyFont="1" applyFill="1" applyBorder="1" applyAlignment="1">
      <alignment horizontal="left" vertical="center"/>
    </xf>
    <xf numFmtId="167" fontId="2" fillId="3" borderId="2" xfId="1" applyNumberFormat="1" applyFont="1" applyFill="1" applyBorder="1" applyAlignment="1">
      <alignment horizontal="center" vertical="center"/>
    </xf>
    <xf numFmtId="167" fontId="2" fillId="3" borderId="6" xfId="1" applyNumberFormat="1" applyFont="1" applyFill="1" applyBorder="1" applyAlignment="1">
      <alignment horizontal="center" vertical="center"/>
    </xf>
    <xf numFmtId="167" fontId="2" fillId="3" borderId="11" xfId="1" applyNumberFormat="1" applyFont="1" applyFill="1" applyBorder="1" applyAlignment="1">
      <alignment horizontal="center" vertical="center"/>
    </xf>
    <xf numFmtId="167" fontId="2" fillId="3" borderId="2" xfId="1" applyNumberFormat="1" applyFont="1" applyFill="1" applyBorder="1" applyAlignment="1">
      <alignment horizontal="left" vertical="center" wrapText="1"/>
    </xf>
    <xf numFmtId="167" fontId="2" fillId="3" borderId="6" xfId="1" applyNumberFormat="1" applyFont="1" applyFill="1" applyBorder="1" applyAlignment="1">
      <alignment horizontal="left" vertical="center" wrapText="1"/>
    </xf>
    <xf numFmtId="167" fontId="2" fillId="3" borderId="11" xfId="1" applyNumberFormat="1" applyFont="1" applyFill="1" applyBorder="1" applyAlignment="1">
      <alignment horizontal="left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0" fontId="2" fillId="3" borderId="6" xfId="1" applyNumberFormat="1" applyFont="1" applyFill="1" applyBorder="1" applyAlignment="1">
      <alignment horizontal="center" vertical="center" wrapText="1"/>
    </xf>
    <xf numFmtId="0" fontId="2" fillId="3" borderId="11" xfId="1" applyNumberFormat="1" applyFont="1" applyFill="1" applyBorder="1" applyAlignment="1">
      <alignment horizontal="center" vertical="center" wrapText="1"/>
    </xf>
    <xf numFmtId="167" fontId="3" fillId="3" borderId="2" xfId="1" applyNumberFormat="1" applyFont="1" applyFill="1" applyBorder="1" applyAlignment="1">
      <alignment horizontal="left" vertical="center" wrapText="1"/>
    </xf>
    <xf numFmtId="167" fontId="3" fillId="3" borderId="6" xfId="1" applyNumberFormat="1" applyFont="1" applyFill="1" applyBorder="1" applyAlignment="1">
      <alignment horizontal="left" vertical="center" wrapText="1"/>
    </xf>
    <xf numFmtId="167" fontId="3" fillId="3" borderId="11" xfId="1" applyNumberFormat="1" applyFont="1" applyFill="1" applyBorder="1" applyAlignment="1">
      <alignment horizontal="left" vertical="center" wrapText="1"/>
    </xf>
    <xf numFmtId="167" fontId="14" fillId="3" borderId="2" xfId="1" applyNumberFormat="1" applyFont="1" applyFill="1" applyBorder="1" applyAlignment="1">
      <alignment horizontal="left" vertical="center" wrapText="1"/>
    </xf>
    <xf numFmtId="167" fontId="14" fillId="3" borderId="6" xfId="1" applyNumberFormat="1" applyFont="1" applyFill="1" applyBorder="1" applyAlignment="1">
      <alignment horizontal="left" vertical="center" wrapText="1"/>
    </xf>
    <xf numFmtId="167" fontId="14" fillId="3" borderId="11" xfId="1" applyNumberFormat="1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3" fontId="3" fillId="3" borderId="2" xfId="4" applyNumberFormat="1" applyFont="1" applyFill="1" applyBorder="1" applyAlignment="1">
      <alignment horizontal="left" vertical="center" wrapText="1"/>
    </xf>
    <xf numFmtId="3" fontId="3" fillId="3" borderId="6" xfId="4" applyNumberFormat="1" applyFont="1" applyFill="1" applyBorder="1" applyAlignment="1">
      <alignment horizontal="left" vertical="center" wrapText="1"/>
    </xf>
    <xf numFmtId="3" fontId="3" fillId="3" borderId="11" xfId="4" applyNumberFormat="1" applyFont="1" applyFill="1" applyBorder="1" applyAlignment="1">
      <alignment horizontal="left" vertical="center" wrapText="1"/>
    </xf>
    <xf numFmtId="167" fontId="5" fillId="3" borderId="2" xfId="1" applyNumberFormat="1" applyFont="1" applyFill="1" applyBorder="1" applyAlignment="1">
      <alignment horizontal="left" vertical="center" wrapText="1"/>
    </xf>
    <xf numFmtId="167" fontId="5" fillId="3" borderId="6" xfId="1" applyNumberFormat="1" applyFont="1" applyFill="1" applyBorder="1" applyAlignment="1">
      <alignment horizontal="left" vertical="center" wrapText="1"/>
    </xf>
    <xf numFmtId="167" fontId="5" fillId="3" borderId="11" xfId="1" applyNumberFormat="1" applyFont="1" applyFill="1" applyBorder="1" applyAlignment="1">
      <alignment horizontal="left" vertical="center" wrapText="1"/>
    </xf>
    <xf numFmtId="167" fontId="2" fillId="3" borderId="2" xfId="1" applyNumberFormat="1" applyFont="1" applyFill="1" applyBorder="1" applyAlignment="1">
      <alignment horizontal="left" vertical="center"/>
    </xf>
    <xf numFmtId="167" fontId="2" fillId="3" borderId="6" xfId="1" applyNumberFormat="1" applyFont="1" applyFill="1" applyBorder="1" applyAlignment="1">
      <alignment horizontal="left" vertical="center"/>
    </xf>
    <xf numFmtId="167" fontId="2" fillId="3" borderId="11" xfId="1" applyNumberFormat="1" applyFont="1" applyFill="1" applyBorder="1" applyAlignment="1">
      <alignment horizontal="left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left" vertical="center" wrapText="1"/>
    </xf>
    <xf numFmtId="0" fontId="10" fillId="3" borderId="1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167" fontId="3" fillId="3" borderId="2" xfId="1" applyNumberFormat="1" applyFont="1" applyFill="1" applyBorder="1" applyAlignment="1">
      <alignment horizontal="center" vertical="center" wrapText="1"/>
    </xf>
    <xf numFmtId="167" fontId="3" fillId="3" borderId="6" xfId="1" applyNumberFormat="1" applyFont="1" applyFill="1" applyBorder="1" applyAlignment="1">
      <alignment horizontal="center" vertical="center" wrapText="1"/>
    </xf>
    <xf numFmtId="167" fontId="3" fillId="3" borderId="11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11" fillId="3" borderId="11" xfId="0" applyFont="1" applyFill="1" applyBorder="1" applyAlignment="1">
      <alignment horizontal="left" vertical="center" wrapText="1"/>
    </xf>
    <xf numFmtId="0" fontId="17" fillId="3" borderId="2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3" fontId="4" fillId="3" borderId="2" xfId="1" applyNumberFormat="1" applyFont="1" applyFill="1" applyBorder="1" applyAlignment="1">
      <alignment horizontal="right" vertical="center"/>
    </xf>
    <xf numFmtId="3" fontId="4" fillId="3" borderId="6" xfId="1" applyNumberFormat="1" applyFont="1" applyFill="1" applyBorder="1" applyAlignment="1">
      <alignment horizontal="right" vertical="center"/>
    </xf>
    <xf numFmtId="3" fontId="4" fillId="3" borderId="11" xfId="1" applyNumberFormat="1" applyFont="1" applyFill="1" applyBorder="1" applyAlignment="1">
      <alignment horizontal="right" vertical="center"/>
    </xf>
    <xf numFmtId="167" fontId="4" fillId="3" borderId="2" xfId="1" applyNumberFormat="1" applyFont="1" applyFill="1" applyBorder="1" applyAlignment="1">
      <alignment horizontal="center" vertical="center"/>
    </xf>
    <xf numFmtId="167" fontId="4" fillId="3" borderId="6" xfId="1" applyNumberFormat="1" applyFont="1" applyFill="1" applyBorder="1" applyAlignment="1">
      <alignment horizontal="center" vertical="center"/>
    </xf>
    <xf numFmtId="167" fontId="4" fillId="3" borderId="11" xfId="1" applyNumberFormat="1" applyFont="1" applyFill="1" applyBorder="1" applyAlignment="1">
      <alignment horizontal="center" vertical="center"/>
    </xf>
    <xf numFmtId="167" fontId="4" fillId="3" borderId="2" xfId="1" applyNumberFormat="1" applyFont="1" applyFill="1" applyBorder="1" applyAlignment="1">
      <alignment horizontal="left" vertical="center" wrapText="1"/>
    </xf>
    <xf numFmtId="167" fontId="4" fillId="3" borderId="6" xfId="1" applyNumberFormat="1" applyFont="1" applyFill="1" applyBorder="1" applyAlignment="1">
      <alignment horizontal="left" vertical="center" wrapText="1"/>
    </xf>
    <xf numFmtId="167" fontId="4" fillId="3" borderId="11" xfId="1" applyNumberFormat="1" applyFont="1" applyFill="1" applyBorder="1" applyAlignment="1">
      <alignment horizontal="left" vertical="center" wrapText="1"/>
    </xf>
    <xf numFmtId="167" fontId="17" fillId="3" borderId="2" xfId="1" applyNumberFormat="1" applyFont="1" applyFill="1" applyBorder="1" applyAlignment="1">
      <alignment horizontal="left" vertical="center" wrapText="1"/>
    </xf>
    <xf numFmtId="167" fontId="17" fillId="3" borderId="6" xfId="1" applyNumberFormat="1" applyFont="1" applyFill="1" applyBorder="1" applyAlignment="1">
      <alignment horizontal="left" vertical="center" wrapText="1"/>
    </xf>
    <xf numFmtId="167" fontId="17" fillId="3" borderId="11" xfId="1" applyNumberFormat="1" applyFont="1" applyFill="1" applyBorder="1" applyAlignment="1">
      <alignment horizontal="left" vertical="center" wrapText="1"/>
    </xf>
    <xf numFmtId="167" fontId="10" fillId="3" borderId="2" xfId="1" applyNumberFormat="1" applyFont="1" applyFill="1" applyBorder="1" applyAlignment="1">
      <alignment horizontal="left" vertical="center" wrapText="1"/>
    </xf>
    <xf numFmtId="167" fontId="10" fillId="3" borderId="6" xfId="1" applyNumberFormat="1" applyFont="1" applyFill="1" applyBorder="1" applyAlignment="1">
      <alignment horizontal="left" vertical="center" wrapText="1"/>
    </xf>
    <xf numFmtId="167" fontId="10" fillId="3" borderId="11" xfId="1" applyNumberFormat="1" applyFont="1" applyFill="1" applyBorder="1" applyAlignment="1">
      <alignment horizontal="left" vertical="center" wrapText="1"/>
    </xf>
    <xf numFmtId="167" fontId="10" fillId="3" borderId="2" xfId="1" applyNumberFormat="1" applyFont="1" applyFill="1" applyBorder="1" applyAlignment="1">
      <alignment vertical="center" wrapText="1"/>
    </xf>
    <xf numFmtId="167" fontId="10" fillId="3" borderId="6" xfId="1" applyNumberFormat="1" applyFont="1" applyFill="1" applyBorder="1" applyAlignment="1">
      <alignment vertical="center" wrapText="1"/>
    </xf>
    <xf numFmtId="167" fontId="10" fillId="3" borderId="11" xfId="1" applyNumberFormat="1" applyFont="1" applyFill="1" applyBorder="1" applyAlignment="1">
      <alignment vertical="center" wrapText="1"/>
    </xf>
    <xf numFmtId="0" fontId="10" fillId="3" borderId="2" xfId="0" applyFont="1" applyFill="1" applyBorder="1" applyAlignment="1">
      <alignment horizontal="left" vertical="center"/>
    </xf>
    <xf numFmtId="0" fontId="10" fillId="3" borderId="6" xfId="0" applyFont="1" applyFill="1" applyBorder="1" applyAlignment="1">
      <alignment horizontal="left" vertical="center"/>
    </xf>
    <xf numFmtId="3" fontId="13" fillId="3" borderId="1" xfId="3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3" fontId="13" fillId="3" borderId="3" xfId="3" applyNumberFormat="1" applyFont="1" applyFill="1" applyBorder="1" applyAlignment="1">
      <alignment horizontal="center" vertical="center" wrapText="1"/>
    </xf>
    <xf numFmtId="3" fontId="13" fillId="3" borderId="4" xfId="3" applyNumberFormat="1" applyFont="1" applyFill="1" applyBorder="1" applyAlignment="1">
      <alignment horizontal="center" vertical="center" wrapText="1"/>
    </xf>
    <xf numFmtId="3" fontId="13" fillId="3" borderId="5" xfId="3" applyNumberFormat="1" applyFont="1" applyFill="1" applyBorder="1" applyAlignment="1">
      <alignment horizontal="center" vertical="center" wrapText="1"/>
    </xf>
    <xf numFmtId="3" fontId="13" fillId="3" borderId="1" xfId="1" applyNumberFormat="1" applyFont="1" applyFill="1" applyBorder="1" applyAlignment="1">
      <alignment horizontal="center" vertical="center" wrapText="1"/>
    </xf>
    <xf numFmtId="3" fontId="13" fillId="3" borderId="2" xfId="1" applyNumberFormat="1" applyFont="1" applyFill="1" applyBorder="1" applyAlignment="1">
      <alignment horizontal="center" vertical="center" wrapText="1"/>
    </xf>
    <xf numFmtId="3" fontId="13" fillId="3" borderId="11" xfId="1" applyNumberFormat="1" applyFont="1" applyFill="1" applyBorder="1" applyAlignment="1">
      <alignment horizontal="center" vertical="center" wrapText="1"/>
    </xf>
    <xf numFmtId="4" fontId="13" fillId="3" borderId="3" xfId="3" applyNumberFormat="1" applyFont="1" applyFill="1" applyBorder="1" applyAlignment="1">
      <alignment horizontal="center" vertical="center" wrapText="1"/>
    </xf>
    <xf numFmtId="4" fontId="13" fillId="3" borderId="5" xfId="3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 vertical="center" wrapText="1"/>
    </xf>
    <xf numFmtId="4" fontId="13" fillId="3" borderId="4" xfId="3" applyNumberFormat="1" applyFont="1" applyFill="1" applyBorder="1" applyAlignment="1">
      <alignment horizontal="center" vertical="center" wrapText="1"/>
    </xf>
    <xf numFmtId="166" fontId="13" fillId="3" borderId="2" xfId="3" applyNumberFormat="1" applyFont="1" applyFill="1" applyBorder="1" applyAlignment="1">
      <alignment horizontal="center" vertical="center" wrapText="1"/>
    </xf>
    <xf numFmtId="166" fontId="13" fillId="3" borderId="6" xfId="3" applyNumberFormat="1" applyFont="1" applyFill="1" applyBorder="1" applyAlignment="1">
      <alignment horizontal="center" vertical="center" wrapText="1"/>
    </xf>
    <xf numFmtId="166" fontId="13" fillId="3" borderId="11" xfId="3" applyNumberFormat="1" applyFont="1" applyFill="1" applyBorder="1" applyAlignment="1">
      <alignment horizontal="center" vertical="center" wrapText="1"/>
    </xf>
    <xf numFmtId="3" fontId="2" fillId="3" borderId="0" xfId="0" applyNumberFormat="1" applyFont="1" applyFill="1" applyAlignment="1">
      <alignment horizontal="center" vertical="center"/>
    </xf>
    <xf numFmtId="3" fontId="2" fillId="3" borderId="0" xfId="1" applyNumberFormat="1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/>
    </xf>
    <xf numFmtId="3" fontId="9" fillId="3" borderId="0" xfId="0" applyNumberFormat="1" applyFont="1" applyFill="1" applyAlignment="1">
      <alignment horizontal="center" vertical="center"/>
    </xf>
    <xf numFmtId="3" fontId="7" fillId="3" borderId="0" xfId="1" applyNumberFormat="1" applyFont="1" applyFill="1" applyAlignment="1">
      <alignment horizontal="center" vertical="center"/>
    </xf>
    <xf numFmtId="165" fontId="10" fillId="3" borderId="1" xfId="2" applyNumberFormat="1" applyFont="1" applyFill="1" applyBorder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9" fontId="10" fillId="3" borderId="1" xfId="2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9" fontId="2" fillId="3" borderId="1" xfId="2" applyFont="1" applyFill="1" applyBorder="1" applyAlignment="1">
      <alignment horizontal="center" vertical="center"/>
    </xf>
    <xf numFmtId="3" fontId="13" fillId="3" borderId="1" xfId="1" applyNumberFormat="1" applyFont="1" applyFill="1" applyBorder="1" applyAlignment="1">
      <alignment horizontal="center" vertical="center"/>
    </xf>
    <xf numFmtId="167" fontId="10" fillId="3" borderId="6" xfId="1" applyNumberFormat="1" applyFont="1" applyFill="1" applyBorder="1" applyAlignment="1">
      <alignment horizontal="center" vertical="center"/>
    </xf>
    <xf numFmtId="167" fontId="10" fillId="3" borderId="2" xfId="1" applyNumberFormat="1" applyFont="1" applyFill="1" applyBorder="1" applyAlignment="1">
      <alignment horizontal="center" vertical="center" wrapText="1"/>
    </xf>
    <xf numFmtId="167" fontId="10" fillId="3" borderId="6" xfId="1" applyNumberFormat="1" applyFont="1" applyFill="1" applyBorder="1" applyAlignment="1">
      <alignment horizontal="center" vertical="center" wrapText="1"/>
    </xf>
    <xf numFmtId="167" fontId="10" fillId="3" borderId="11" xfId="1" applyNumberFormat="1" applyFont="1" applyFill="1" applyBorder="1" applyAlignment="1">
      <alignment horizontal="center" vertical="center" wrapText="1"/>
    </xf>
    <xf numFmtId="3" fontId="17" fillId="3" borderId="1" xfId="1" applyNumberFormat="1" applyFont="1" applyFill="1" applyBorder="1" applyAlignment="1">
      <alignment horizontal="center" vertical="center"/>
    </xf>
    <xf numFmtId="9" fontId="17" fillId="3" borderId="1" xfId="2" applyFont="1" applyFill="1" applyBorder="1" applyAlignment="1">
      <alignment horizontal="center" vertical="center"/>
    </xf>
    <xf numFmtId="167" fontId="17" fillId="3" borderId="1" xfId="1" applyNumberFormat="1" applyFont="1" applyFill="1" applyBorder="1" applyAlignment="1">
      <alignment horizontal="center" vertical="center"/>
    </xf>
    <xf numFmtId="167" fontId="17" fillId="3" borderId="2" xfId="1" applyNumberFormat="1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7" fontId="17" fillId="3" borderId="6" xfId="1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/>
    </xf>
    <xf numFmtId="9" fontId="4" fillId="3" borderId="1" xfId="2" applyFont="1" applyFill="1" applyBorder="1" applyAlignment="1">
      <alignment horizontal="center" vertical="center"/>
    </xf>
    <xf numFmtId="167" fontId="4" fillId="3" borderId="1" xfId="1" applyNumberFormat="1" applyFont="1" applyFill="1" applyBorder="1" applyAlignment="1">
      <alignment horizontal="center" vertical="center"/>
    </xf>
    <xf numFmtId="167" fontId="17" fillId="3" borderId="11" xfId="1" applyNumberFormat="1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167" fontId="4" fillId="3" borderId="2" xfId="1" applyNumberFormat="1" applyFont="1" applyFill="1" applyBorder="1" applyAlignment="1">
      <alignment horizontal="center" vertical="center" wrapText="1"/>
    </xf>
    <xf numFmtId="167" fontId="4" fillId="3" borderId="6" xfId="1" applyNumberFormat="1" applyFont="1" applyFill="1" applyBorder="1" applyAlignment="1">
      <alignment horizontal="center" vertical="center" wrapText="1"/>
    </xf>
    <xf numFmtId="167" fontId="4" fillId="3" borderId="11" xfId="1" applyNumberFormat="1" applyFont="1" applyFill="1" applyBorder="1" applyAlignment="1">
      <alignment horizontal="center" vertical="center" wrapText="1"/>
    </xf>
    <xf numFmtId="3" fontId="16" fillId="3" borderId="1" xfId="1" applyNumberFormat="1" applyFont="1" applyFill="1" applyBorder="1" applyAlignment="1">
      <alignment horizontal="center" vertical="center"/>
    </xf>
    <xf numFmtId="3" fontId="5" fillId="3" borderId="1" xfId="1" applyNumberFormat="1" applyFont="1" applyFill="1" applyBorder="1" applyAlignment="1">
      <alignment horizontal="center" vertical="center"/>
    </xf>
    <xf numFmtId="9" fontId="13" fillId="3" borderId="1" xfId="2" applyFont="1" applyFill="1" applyBorder="1" applyAlignment="1">
      <alignment horizontal="center" vertical="center"/>
    </xf>
    <xf numFmtId="3" fontId="3" fillId="3" borderId="1" xfId="1" applyNumberFormat="1" applyFont="1" applyFill="1" applyBorder="1" applyAlignment="1">
      <alignment horizontal="center" vertical="center"/>
    </xf>
    <xf numFmtId="9" fontId="3" fillId="3" borderId="1" xfId="2" applyFont="1" applyFill="1" applyBorder="1" applyAlignment="1">
      <alignment horizontal="center" vertical="center"/>
    </xf>
    <xf numFmtId="167" fontId="16" fillId="3" borderId="1" xfId="1" applyNumberFormat="1" applyFont="1" applyFill="1" applyBorder="1" applyAlignment="1">
      <alignment horizontal="center" vertical="center"/>
    </xf>
    <xf numFmtId="167" fontId="5" fillId="3" borderId="1" xfId="1" applyNumberFormat="1" applyFont="1" applyFill="1" applyBorder="1" applyAlignment="1">
      <alignment horizontal="center" vertical="center"/>
    </xf>
    <xf numFmtId="10" fontId="10" fillId="3" borderId="1" xfId="2" applyNumberFormat="1" applyFont="1" applyFill="1" applyBorder="1" applyAlignment="1">
      <alignment horizontal="center" vertical="center"/>
    </xf>
    <xf numFmtId="3" fontId="10" fillId="3" borderId="1" xfId="1" applyNumberFormat="1" applyFont="1" applyFill="1" applyBorder="1" applyAlignment="1">
      <alignment horizontal="center" vertical="center" wrapText="1"/>
    </xf>
    <xf numFmtId="0" fontId="3" fillId="3" borderId="2" xfId="4" applyFont="1" applyFill="1" applyBorder="1" applyAlignment="1">
      <alignment horizontal="center" vertical="center" wrapText="1"/>
    </xf>
    <xf numFmtId="0" fontId="3" fillId="3" borderId="6" xfId="4" applyFont="1" applyFill="1" applyBorder="1" applyAlignment="1">
      <alignment horizontal="center" vertical="center" wrapText="1"/>
    </xf>
    <xf numFmtId="167" fontId="10" fillId="3" borderId="1" xfId="1" applyNumberFormat="1" applyFont="1" applyFill="1" applyBorder="1" applyAlignment="1">
      <alignment horizontal="center" vertical="center" wrapText="1"/>
    </xf>
    <xf numFmtId="0" fontId="3" fillId="3" borderId="11" xfId="4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 wrapText="1"/>
    </xf>
    <xf numFmtId="3" fontId="2" fillId="3" borderId="0" xfId="1" applyNumberFormat="1" applyFont="1" applyFill="1" applyBorder="1" applyAlignment="1">
      <alignment horizontal="center" vertical="center"/>
    </xf>
    <xf numFmtId="9" fontId="2" fillId="3" borderId="0" xfId="2" applyFont="1" applyFill="1" applyBorder="1" applyAlignment="1">
      <alignment horizontal="center" vertical="center"/>
    </xf>
    <xf numFmtId="167" fontId="2" fillId="3" borderId="0" xfId="1" applyNumberFormat="1" applyFont="1" applyFill="1" applyBorder="1" applyAlignment="1">
      <alignment horizontal="center" vertical="center"/>
    </xf>
    <xf numFmtId="3" fontId="10" fillId="3" borderId="0" xfId="1" applyNumberFormat="1" applyFont="1" applyFill="1" applyBorder="1" applyAlignment="1">
      <alignment horizontal="center" vertical="center"/>
    </xf>
    <xf numFmtId="3" fontId="13" fillId="3" borderId="0" xfId="1" applyNumberFormat="1" applyFont="1" applyFill="1" applyBorder="1" applyAlignment="1">
      <alignment horizontal="center" vertical="center"/>
    </xf>
    <xf numFmtId="9" fontId="10" fillId="3" borderId="0" xfId="2" applyFont="1" applyFill="1" applyBorder="1" applyAlignment="1">
      <alignment horizontal="center" vertical="center"/>
    </xf>
    <xf numFmtId="167" fontId="10" fillId="3" borderId="0" xfId="1" applyNumberFormat="1" applyFont="1" applyFill="1" applyBorder="1" applyAlignment="1">
      <alignment horizontal="center" vertical="center"/>
    </xf>
    <xf numFmtId="1" fontId="10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3" fontId="16" fillId="3" borderId="0" xfId="1" applyNumberFormat="1" applyFont="1" applyFill="1" applyBorder="1" applyAlignment="1">
      <alignment horizontal="center" vertical="center"/>
    </xf>
    <xf numFmtId="168" fontId="10" fillId="3" borderId="0" xfId="0" applyNumberFormat="1" applyFont="1" applyFill="1" applyAlignment="1">
      <alignment horizontal="center" vertical="center"/>
    </xf>
    <xf numFmtId="168" fontId="5" fillId="3" borderId="0" xfId="0" applyNumberFormat="1" applyFont="1" applyFill="1" applyAlignment="1">
      <alignment horizontal="center" vertical="center"/>
    </xf>
    <xf numFmtId="3" fontId="3" fillId="3" borderId="0" xfId="1" applyNumberFormat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3" fontId="10" fillId="3" borderId="0" xfId="0" applyNumberFormat="1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3" fontId="21" fillId="3" borderId="0" xfId="1" applyNumberFormat="1" applyFont="1" applyFill="1" applyBorder="1" applyAlignment="1">
      <alignment horizontal="center" vertical="center"/>
    </xf>
    <xf numFmtId="3" fontId="23" fillId="3" borderId="0" xfId="1" applyNumberFormat="1" applyFont="1" applyFill="1" applyBorder="1" applyAlignment="1">
      <alignment horizontal="center" vertical="center"/>
    </xf>
    <xf numFmtId="9" fontId="21" fillId="3" borderId="0" xfId="2" applyFont="1" applyFill="1" applyBorder="1" applyAlignment="1">
      <alignment horizontal="center" vertical="center"/>
    </xf>
    <xf numFmtId="167" fontId="21" fillId="3" borderId="0" xfId="1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3" fontId="11" fillId="3" borderId="0" xfId="1" applyNumberFormat="1" applyFont="1" applyFill="1" applyBorder="1" applyAlignment="1">
      <alignment horizontal="center" vertical="center"/>
    </xf>
    <xf numFmtId="9" fontId="11" fillId="3" borderId="0" xfId="2" applyFont="1" applyFill="1" applyBorder="1" applyAlignment="1">
      <alignment horizontal="center" vertical="center"/>
    </xf>
    <xf numFmtId="167" fontId="11" fillId="3" borderId="0" xfId="1" applyNumberFormat="1" applyFont="1" applyFill="1" applyBorder="1" applyAlignment="1">
      <alignment horizontal="center" vertical="center"/>
    </xf>
    <xf numFmtId="3" fontId="22" fillId="3" borderId="0" xfId="1" applyNumberFormat="1" applyFont="1" applyFill="1" applyBorder="1" applyAlignment="1">
      <alignment horizontal="center" vertical="center"/>
    </xf>
    <xf numFmtId="168" fontId="21" fillId="3" borderId="0" xfId="0" applyNumberFormat="1" applyFont="1" applyFill="1" applyAlignment="1">
      <alignment horizontal="center" vertical="center"/>
    </xf>
    <xf numFmtId="168" fontId="24" fillId="3" borderId="0" xfId="0" applyNumberFormat="1" applyFont="1" applyFill="1" applyAlignment="1">
      <alignment horizontal="center" vertical="center"/>
    </xf>
    <xf numFmtId="3" fontId="14" fillId="3" borderId="0" xfId="1" applyNumberFormat="1" applyFont="1" applyFill="1" applyBorder="1" applyAlignment="1">
      <alignment horizontal="center" vertical="center"/>
    </xf>
    <xf numFmtId="3" fontId="13" fillId="3" borderId="11" xfId="1" applyNumberFormat="1" applyFont="1" applyFill="1" applyBorder="1" applyAlignment="1">
      <alignment horizontal="center" vertical="center"/>
    </xf>
    <xf numFmtId="167" fontId="16" fillId="3" borderId="11" xfId="0" applyNumberFormat="1" applyFont="1" applyFill="1" applyBorder="1" applyAlignment="1">
      <alignment horizontal="center" vertical="center"/>
    </xf>
    <xf numFmtId="3" fontId="13" fillId="3" borderId="2" xfId="1" applyNumberFormat="1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3" fontId="6" fillId="3" borderId="0" xfId="1" applyNumberFormat="1" applyFont="1" applyFill="1" applyAlignment="1">
      <alignment horizontal="center" vertical="center"/>
    </xf>
    <xf numFmtId="4" fontId="6" fillId="3" borderId="0" xfId="1" applyNumberFormat="1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3" fontId="25" fillId="3" borderId="0" xfId="6" applyNumberFormat="1" applyFont="1" applyFill="1" applyAlignment="1">
      <alignment horizontal="center" vertical="center"/>
    </xf>
    <xf numFmtId="167" fontId="3" fillId="3" borderId="0" xfId="1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4" fontId="2" fillId="3" borderId="0" xfId="1" applyNumberFormat="1" applyFont="1" applyFill="1" applyAlignment="1">
      <alignment horizontal="center" vertical="center"/>
    </xf>
    <xf numFmtId="4" fontId="25" fillId="3" borderId="0" xfId="6" applyNumberFormat="1" applyFont="1" applyFill="1" applyAlignment="1">
      <alignment horizontal="center" vertical="center"/>
    </xf>
    <xf numFmtId="167" fontId="2" fillId="3" borderId="0" xfId="1" applyNumberFormat="1" applyFont="1" applyFill="1" applyAlignment="1">
      <alignment horizontal="center" vertical="center" wrapText="1"/>
    </xf>
    <xf numFmtId="3" fontId="27" fillId="3" borderId="0" xfId="0" applyNumberFormat="1" applyFont="1" applyFill="1" applyAlignment="1">
      <alignment horizontal="center" vertical="center"/>
    </xf>
    <xf numFmtId="3" fontId="28" fillId="3" borderId="0" xfId="0" applyNumberFormat="1" applyFont="1" applyFill="1" applyAlignment="1">
      <alignment horizontal="center" vertical="center"/>
    </xf>
    <xf numFmtId="4" fontId="27" fillId="3" borderId="0" xfId="0" applyNumberFormat="1" applyFont="1" applyFill="1" applyAlignment="1">
      <alignment horizontal="center" vertical="center"/>
    </xf>
    <xf numFmtId="3" fontId="27" fillId="3" borderId="0" xfId="0" applyNumberFormat="1" applyFont="1" applyFill="1" applyAlignment="1">
      <alignment horizontal="center" vertical="center" wrapText="1"/>
    </xf>
    <xf numFmtId="0" fontId="26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left" vertical="center" wrapText="1"/>
    </xf>
    <xf numFmtId="0" fontId="31" fillId="3" borderId="0" xfId="0" applyFont="1" applyFill="1" applyAlignment="1">
      <alignment horizontal="center" vertical="center"/>
    </xf>
    <xf numFmtId="3" fontId="31" fillId="3" borderId="0" xfId="1" applyNumberFormat="1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167" fontId="31" fillId="3" borderId="0" xfId="1" applyNumberFormat="1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3" fontId="31" fillId="3" borderId="0" xfId="1" applyNumberFormat="1" applyFont="1" applyFill="1" applyBorder="1" applyAlignment="1">
      <alignment horizontal="right" vertical="center"/>
    </xf>
  </cellXfs>
  <cellStyles count="7">
    <cellStyle name="Normal_формы ПР утвержденные" xfId="3" xr:uid="{D984733A-127D-47C8-B326-D0B2FFE8239D}"/>
    <cellStyle name="КАНДАГАЧ тел3-33-96" xfId="6" xr:uid="{5FFB7920-AD3B-4DDD-A7F4-166A3F36146C}"/>
    <cellStyle name="Обычный" xfId="0" builtinId="0"/>
    <cellStyle name="Обычный 10 10" xfId="5" xr:uid="{0BAAEAA0-1D7D-4801-B42D-02D8080808D2}"/>
    <cellStyle name="Обычный 2" xfId="4" xr:uid="{E926FC2A-3F45-4934-AA86-9237D4801937}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61" Type="http://schemas.openxmlformats.org/officeDocument/2006/relationships/externalLink" Target="externalLinks/externalLink5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ukhamadiyarovIF\Local%20Settings\Temporary%20Internet%20Files\OLK70A\reporting%20package%2031.12.04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Financial%20Reporting\Lyazzat\Monthend\2002\March\AR\AR%20to%20be%20replac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kuanbay\My%20Documents\PKI%20M&amp;T\UK\Master%20Consolidated%20HHL%20Januar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8.120\&#1089;&#1091;&#1090;&#1086;&#1095;&#1085;&#1099;&#1081;%20&#1086;&#1073;&#1084;&#1077;&#1085;%20&#1076;&#1072;&#1085;&#1085;&#1099;&#1084;&#1080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Long-Term%20Debt%20testing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NOS\Monthlyreports\Dec'01\ShNOS%20December%20Financial%20Package'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4.160\invest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~1\1\LOCALS~1\Temp\notes61B3DA\1.%20M_01_Reporting%20Pack%20v%201.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72;&#1082;&#1089;&#1072;&#1090;\&#1056;&#1072;&#1073;&#1086;&#1090;&#1072;\!&#1055;&#1088;&#1086;&#1077;&#1082;&#1090;&#1099;\&#1060;&#1080;&#1085;&#1072;&#1085;&#1089;&#1086;&#1074;&#1099;&#1077;%20&#1080;&#1085;&#1089;&#1090;&#1088;&#1091;&#1084;&#1077;&#1085;&#1090;&#1099;\&#1060;&#1080;&#1085;&#1072;&#1085;&#1089;&#1086;&#1074;&#1099;&#1077;%20&#1080;&#1085;&#1089;&#1090;&#1088;&#1091;&#1084;&#1077;&#1085;&#1090;&#1099;\&#1054;&#1090;&#1082;&#1088;&#1099;&#1090;&#1072;&#1103;%20&#1042;&#1055;%20&#1085;&#1072;%2001.01.09\&#1044;&#1072;&#1085;&#1085;&#1099;&#1077;\&#1060;&#1086;&#1088;&#1084;&#1072;&#1047;&#1072;&#1081;&#1084;&#1099;&#1043;&#1088;&#1091;&#1087;&#1087;&#1072;&#1050;&#1058;&#1046;-311208(15.01.2009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8.120\&#1089;&#1091;&#1090;&#1086;&#1095;&#1085;&#1099;&#1081;%20&#1086;&#1073;&#1084;&#1077;&#1085;%20&#1076;&#1072;&#1085;&#1085;&#1099;&#1084;&#1080;\Users\omarova_a\Desktop\&#1054;&#1058;&#1063;&#1045;&#1058;&#1067;%20&#1087;&#1086;%20&#1080;&#1085;&#1074;&#1077;&#1089;&#1090;&#1091;\&#1054;&#1090;&#1095;&#1077;&#1090;&#1099;%20&#1087;&#1086;%20&#1080;&#1085;&#1074;&#1077;&#1089;&#1090;&#1091;%202020\&#1045;&#1078;&#1077;&#1084;&#1077;&#1089;&#1103;&#1095;&#1085;&#1099;&#1081;%20&#1086;&#1090;&#1095;&#1077;&#1090;\&#1045;&#1078;&#1077;&#1084;&#1077;&#1089;&#1103;&#1095;&#1085;&#1099;&#1081;%20&#1086;&#1090;&#1095;&#1077;&#1090;%20&#1087;&#1086;%20&#1080;&#1085;&#1074;&#1077;&#1089;&#1090;&#1091;_2020%20&#1103;&#1085;&#1074;&#1072;&#1088;&#1100;-&#1080;&#1102;&#1085;&#1100;%20(version%20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Local%20Settings\Temporary%20Internet%20Files\Content.IE5\OTK6MW8D\4.%20Y_01_Reporting%20Pack%20v.1.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%20&#1074;%20&#1087;&#1086;&#1083;&#1085;&#1099;&#1081;%20&#1086;&#1090;&#1095;&#1077;&#1090;%205%20&#1084;&#1077;&#1089;&#1103;&#1094;&#1077;&#1074;%202017%20&#1075;&#1086;&#1076;%20(&#1056;&#1077;&#1078;&#1080;&#1084;%20&#1089;&#1086;&#1074;&#1084;&#1077;&#1089;&#1090;&#1080;&#1084;&#1086;&#1089;&#1090;&#1080;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ЛСЦ начисленное на 31.12.08"/>
      <sheetName val="ЛЛизинг начис. на 31.12.08"/>
      <sheetName val="Additions_Disposals"/>
      <sheetName val="Ôîðìà2"/>
      <sheetName val="Hidden"/>
      <sheetName val="1"/>
      <sheetName val="FA Movement Kyrg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ES"/>
      <sheetName val="Список документов"/>
      <sheetName val="PP&amp;E mvt for 2003"/>
      <sheetName val="Analytics"/>
      <sheetName val="Собственный капитал"/>
      <sheetName val="Anlagevermögen"/>
      <sheetName val="Livestock"/>
      <sheetName val="FA Movement "/>
      <sheetName val="depreciation testing"/>
      <sheetName val="Movements"/>
      <sheetName val="2017-2021 "/>
      <sheetName val="2017помес"/>
      <sheetName val="Income_tax"/>
      <sheetName val="Taxes_receivable"/>
      <sheetName val="Other_RP"/>
      <sheetName val="Other_RP_loans"/>
      <sheetName val="Unutilised_loans"/>
      <sheetName val="Restr_tax"/>
      <sheetName val="Other_LTL"/>
      <sheetName val="Taxes_payable"/>
      <sheetName val="Sub_events"/>
      <sheetName val="ЛСЦ_начисленное_на_31_12_08"/>
      <sheetName val="ЛЛизинг_начис__на_31_12_08"/>
      <sheetName val="2_2_ОтклОТМ"/>
      <sheetName val="1_3_2_ОТМ"/>
      <sheetName val="Production_Ref_Q-1-3"/>
      <sheetName val="GAAP_TB_31_12_01__detail_p&amp;l"/>
      <sheetName val="GAAP_TB_30_09_01__detail_p&amp;l"/>
      <sheetName val="FA_Movement_Kyrg"/>
      <sheetName val="PP&amp;E_mvt_for_2003"/>
      <sheetName val="Список_документов"/>
      <sheetName val="Собственный_капитал"/>
      <sheetName val="FA_Movement_"/>
      <sheetName val="depreciation_testing"/>
      <sheetName val=""/>
      <sheetName val="reporting package 31.12.042"/>
      <sheetName val="Баланс (Ф1)"/>
      <sheetName val="7"/>
      <sheetName val="10"/>
      <sheetName val="$ IS"/>
      <sheetName val="Форма1"/>
      <sheetName val="ФОРМА (2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list"/>
      <sheetName val="AVANCT caissier"/>
      <sheetName val="Destinataire caissier"/>
      <sheetName val="PFA caissier"/>
      <sheetName val="Начисления процентов"/>
      <sheetName val="ДС МЗК"/>
      <sheetName val="Накл"/>
      <sheetName val="ОТиТБ"/>
      <sheetName val="Форма2"/>
      <sheetName val="Форма1"/>
      <sheetName val="summary"/>
      <sheetName val="Предпосылки"/>
      <sheetName val="Quarterly (P)"/>
      <sheetName val="AL2"/>
      <sheetName val="ЦХЛ 2004"/>
      <sheetName val="ТМЗ-6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Добыча_нефти4"/>
      <sheetName val="поставка_сравн13"/>
      <sheetName val="100_за_6_месяцев_2003_года"/>
      <sheetName val="Balance_Sheet"/>
      <sheetName val="из_сем"/>
      <sheetName val="9_мес_2006_Еркен_заполни_здесь"/>
      <sheetName val="AVANCT_caissier"/>
      <sheetName val="Destinataire_caissier"/>
      <sheetName val="PFA_caissier"/>
      <sheetName val="ДС_МЗК"/>
      <sheetName val="Начисления_процентов"/>
      <sheetName val="1-1"/>
      <sheetName val="Capex"/>
      <sheetName val="12 разд. все"/>
      <sheetName val="Ctr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Anlagevermögen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Saisie obligatoire"/>
      <sheetName val="Work_Packages_data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Threshold_Table"/>
      <sheetName val="1-1"/>
      <sheetName val="1"/>
      <sheetName val="XLR_NoRangeSheet"/>
      <sheetName val="Salary_test"/>
      <sheetName val="Cust_acc_2003"/>
      <sheetName val="8180_(8181,8182)"/>
      <sheetName val="д_7_001"/>
      <sheetName val="KEGOC_-_Global"/>
      <sheetName val="Sarbai_MES"/>
      <sheetName val="CMA_Calculations-_R_Factor"/>
      <sheetName val="CMA_Calculations-_Figure_5440_1"/>
      <sheetName val="Бонды_стр_341"/>
      <sheetName val="Additions_testing"/>
      <sheetName val="Movement_schedule"/>
      <sheetName val="depreciation_testing"/>
      <sheetName val="Worksheet_in_8341_Salaries_-_CH"/>
      <sheetName val="Saisie_obligatoire"/>
      <sheetName val="FS-97"/>
      <sheetName val="КР з.ч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  <sheetName val="Prov_(DM)"/>
      <sheetName val="Prov_(USD)"/>
      <sheetName val="obs_NTM_"/>
      <sheetName val="Obs_cig"/>
      <sheetName val="Str_costs"/>
      <sheetName val="Threshold_Table"/>
      <sheetName val="LE_05_attachment"/>
      <sheetName val="CMA_Calculations-_Figure_5440_1"/>
      <sheetName val="Loans_out"/>
      <sheetName val="д.7.001"/>
      <sheetName val="XREF"/>
      <sheetName val="gas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PP_E mvt for 2003"/>
      <sheetName val="Предпр"/>
      <sheetName val="ЦентрЗатр"/>
      <sheetName val="ЕдИзм"/>
      <sheetName val="Форма2"/>
      <sheetName val="Форма1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БРК 1"/>
      <sheetName val="БРК 2"/>
      <sheetName val="БРК 3"/>
      <sheetName val="Управление"/>
      <sheetName val="ГБРК"/>
      <sheetName val="Произв. затраты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XREF"/>
      <sheetName val="GAAP TB 30.09.01  detail p&amp;l"/>
      <sheetName val="Treatment Summary"/>
      <sheetName val="cash product. plan"/>
      <sheetName val="Controls"/>
      <sheetName val="PRECA citadis"/>
      <sheetName val="ЦХЛ 2004"/>
      <sheetName val="Read me first"/>
      <sheetName val="DB"/>
      <sheetName val="ОПГЗ"/>
      <sheetName val="План ГЗ"/>
      <sheetName val="Other software VCR"/>
      <sheetName val="Master Inputs Start here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Chart"/>
      <sheetName val="Depr"/>
      <sheetName val=" По скв"/>
      <sheetName val="Распределение"/>
      <sheetName val="13. Проверка"/>
      <sheetName val="11. Тест на обесценение"/>
      <sheetName val="Control Settings"/>
      <sheetName val="M1-Main Assu"/>
      <sheetName val="Cover"/>
      <sheetName val="I-Index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доп.дан."/>
      <sheetName val="База"/>
      <sheetName val="приложение№3"/>
      <sheetName val="Команда и роли"/>
      <sheetName val="NPV"/>
      <sheetName val="Служебный лист"/>
      <sheetName val="Master roll out plan"/>
      <sheetName val="WW"/>
      <sheetName val="loans out"/>
      <sheetName val="План_ГЗ"/>
      <sheetName val="Master_Inputs_Start_here"/>
      <sheetName val="консалт"/>
      <sheetName val="map_nat"/>
      <sheetName val="map_RPG"/>
      <sheetName val="январь"/>
      <sheetName val="ремонт 25"/>
      <sheetName val="CPI"/>
      <sheetName val="налоги"/>
      <sheetName val="потр"/>
      <sheetName val="Cash flows - PBC"/>
      <sheetName val="KAZAK RECO ST 99"/>
      <sheetName val=""/>
      <sheetName val="payments"/>
      <sheetName val="Ratios, Margins &amp; Multiples"/>
      <sheetName val="SA Procedures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База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  <sheetName val="FES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  <sheetName val="Sample"/>
    </sheetNames>
    <sheetDataSet>
      <sheetData sheetId="0" refreshError="1"/>
      <sheetData sheetId="1">
        <row r="16">
          <cell r="G16">
            <v>4073</v>
          </cell>
        </row>
      </sheetData>
      <sheetData sheetId="2">
        <row r="16">
          <cell r="G16">
            <v>4073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FS-97"/>
      <sheetName val="КР з.ч"/>
      <sheetName val="misc"/>
      <sheetName val="Anlagevermögen"/>
      <sheetName val="$ IS"/>
      <sheetName val="Income Statement"/>
      <sheetName val="Ratios"/>
      <sheetName val="Hidden"/>
      <sheetName val="5R"/>
      <sheetName val="Содержание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290"/>
      <sheetName val="05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Anlageverm_gen"/>
      <sheetName val="Курс.разн КТЖ"/>
      <sheetName val="КР материалы"/>
      <sheetName val="Info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misc"/>
      <sheetName val="Pro_Forma"/>
      <sheetName val="Pro_Forma1"/>
      <sheetName val="SA Procedures"/>
      <sheetName val="MetaData"/>
      <sheetName val="BS"/>
      <sheetName val="Balance Sh+Indices"/>
      <sheetName val="GAAP_TB_30_09_01__detail_p&amp;l"/>
      <sheetName val="$_IS"/>
      <sheetName val="std_tabel"/>
      <sheetName val="по_связ_карточки"/>
      <sheetName val="Список_документов"/>
      <sheetName val="Production_Ref_Q-1-3"/>
      <sheetName val="WBS_elements_RS-v_02A"/>
      <sheetName val="2_2_ОтклОТМ"/>
      <sheetName val="1_3_2_ОТМ"/>
      <sheetName val="Курс_разн_КТЖ"/>
      <sheetName val="КР_материалы"/>
      <sheetName val="Threshold_Table"/>
      <sheetName val="Облигации_Министерства_финансов"/>
      <sheetName val="Random_Report"/>
      <sheetName val="Index_list"/>
      <sheetName val="NIR_19"/>
      <sheetName val="NIR_20"/>
      <sheetName val="NIR_21"/>
      <sheetName val="NIR_22"/>
      <sheetName val="NIR_23"/>
      <sheetName val="NIR_24"/>
      <sheetName val="G-50_(GL)"/>
      <sheetName val="п_15"/>
      <sheetName val="д_7_001"/>
      <sheetName val="Rollforward_{pbe}"/>
      <sheetName val="Allow_-_SR&amp;D"/>
      <sheetName val="КР з.ч"/>
      <sheetName val="Summary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  <sheetName val="Assumptions and Inputs"/>
      <sheetName val="Income Statement"/>
      <sheetName val="Ratios"/>
      <sheetName val="SETUP"/>
      <sheetName val="Teh"/>
      <sheetName val="ВОЛС"/>
      <sheetName val="KGC - Centerra GL Code Mapping"/>
      <sheetName val="Profit &amp; Loss Total"/>
      <sheetName val="AR Drop Downs"/>
      <sheetName val="ATI"/>
      <sheetName val="Продажи реальные и прогноз 20 л"/>
      <sheetName val="CAPEX"/>
      <sheetName val="ToC"/>
      <sheetName val="InputTI"/>
      <sheetName val="Checks"/>
      <sheetName val="Labor"/>
      <sheetName val="P&amp;L"/>
      <sheetName val="KGC Operations Costs"/>
      <sheetName val="Production Data Input"/>
      <sheetName val="ACTUAL 2004"/>
      <sheetName val="SALESPOL (upd)"/>
      <sheetName val="Курсы валют ЦБ"/>
      <sheetName val="СЭЛТ"/>
      <sheetName val="Slide6"/>
      <sheetName val="Assumptions"/>
      <sheetName val="ФОТ по месяцам"/>
      <sheetName val="Summator"/>
      <sheetName val="Prelim Cost"/>
      <sheetName val="исх база"/>
      <sheetName val="Pro_Forma2"/>
      <sheetName val="SA_Procedures"/>
      <sheetName val="Head_Office"/>
      <sheetName val="Inst_Cap_"/>
      <sheetName val="Fin_Sources"/>
      <sheetName val="Model_Setup"/>
      <sheetName val="Client_Cost"/>
      <sheetName val="Fin_Flows"/>
      <sheetName val="Pop-up_Help"/>
      <sheetName val="Summary_Rep"/>
      <sheetName val="WWB_PAAP"/>
      <sheetName val="Excess_Calc"/>
      <sheetName val="Loans_to_Banks"/>
      <sheetName val="Window_dressing"/>
      <sheetName val="Data_Validation"/>
      <sheetName val="Mkt_Cap"/>
      <sheetName val="КР_з_ч"/>
      <sheetName val="Assumptions_and_Inputs"/>
      <sheetName val="цхл 2004"/>
      <sheetName val="九九年各月"/>
      <sheetName val="Angaben"/>
      <sheetName val="Dat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"/>
      <sheetName val="Links"/>
      <sheetName val="Форма2"/>
      <sheetName val="Anlagevermögen"/>
      <sheetName val="FS-97"/>
      <sheetName val="Hidden"/>
      <sheetName val="Форма1"/>
      <sheetName val="ВОЛС"/>
      <sheetName val="SA Procedures"/>
      <sheetName val="1NK"/>
      <sheetName val="mis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2.2 ОтклОТМ"/>
      <sheetName val="1.3.2 ОТМ"/>
      <sheetName val="д.7.001"/>
      <sheetName val="SA Procedures"/>
      <sheetName val="MetaData"/>
      <sheetName val="57_1NKs плюс АА_Н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Drop Down"/>
      <sheetName val="Свод за 2006г"/>
      <sheetName val="Income Statement"/>
      <sheetName val="Ratios"/>
      <sheetName val="Area Summary"/>
      <sheetName val="KAZAK_RECO_ST_99"/>
      <sheetName val="Profit_&amp;_Loss_Total"/>
      <sheetName val="price"/>
      <sheetName val="КР материалы"/>
      <sheetName val="КР з.ч"/>
      <sheetName val="I. Прогноз доходов"/>
      <sheetName val="6НК-cт.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Управление"/>
      <sheetName val="Перечень данных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Перечень_данных"/>
      <sheetName val="57_1NKs_плюс_АА_Н"/>
      <sheetName val="Плата по %"/>
      <sheetName val="Sheet1"/>
      <sheetName val="ЯНВАРЬ"/>
      <sheetName val="I KEY INFORMATION"/>
      <sheetName val="C-1"/>
      <sheetName val="Осн. пара"/>
      <sheetName val="KreП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$ IS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  <sheetName val="Anlagevermögen"/>
      <sheetName val="ЛСЦ начисленное на 31.12.08"/>
      <sheetName val="ЛЛизинг начис. на 31.12.08"/>
      <sheetName val="OffshoreBatchReport"/>
      <sheetName val="Справочники"/>
      <sheetName val="IPO1"/>
      <sheetName val="Модель"/>
      <sheetName val="6НК-cт_"/>
      <sheetName val="KAZAK_RECO_ST_99"/>
      <sheetName val="SMSTemp"/>
      <sheetName val="Управление"/>
      <sheetName val="Comp06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ДД"/>
      <sheetName val="rosetti"/>
      <sheetName val="Данные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PROGNOS"/>
      <sheetName val="General"/>
      <sheetName val="Cash Flow"/>
      <sheetName val="Lookup"/>
      <sheetName val="Region_WP_data"/>
      <sheetName val="C-1"/>
      <sheetName val="Sup"/>
      <sheetName val="Project Detail Inputs"/>
      <sheetName val="консалт"/>
      <sheetName val="cf_выход"/>
      <sheetName val="CF"/>
      <sheetName val="ÎÒèÒÁ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">
          <cell r="H1" t="str">
            <v>Вид</v>
          </cell>
        </row>
      </sheetData>
      <sheetData sheetId="131">
        <row r="1">
          <cell r="H1" t="str">
            <v>Вид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>
        <row r="1">
          <cell r="H1" t="str">
            <v>Вид</v>
          </cell>
        </row>
      </sheetData>
      <sheetData sheetId="148">
        <row r="1">
          <cell r="H1" t="str">
            <v>Вид</v>
          </cell>
        </row>
      </sheetData>
      <sheetData sheetId="149">
        <row r="1">
          <cell r="H1" t="str">
            <v>Вид</v>
          </cell>
        </row>
      </sheetData>
      <sheetData sheetId="150">
        <row r="1">
          <cell r="H1" t="str">
            <v>Вид</v>
          </cell>
        </row>
      </sheetData>
      <sheetData sheetId="151">
        <row r="1">
          <cell r="H1" t="str">
            <v>Вид</v>
          </cell>
        </row>
      </sheetData>
      <sheetData sheetId="152">
        <row r="1">
          <cell r="H1" t="str">
            <v>Вид</v>
          </cell>
        </row>
      </sheetData>
      <sheetData sheetId="153">
        <row r="1">
          <cell r="H1" t="str">
            <v>Вид</v>
          </cell>
        </row>
      </sheetData>
      <sheetData sheetId="154">
        <row r="1">
          <cell r="H1" t="str">
            <v>Вид</v>
          </cell>
        </row>
      </sheetData>
      <sheetData sheetId="155">
        <row r="1">
          <cell r="H1" t="str">
            <v>Вид</v>
          </cell>
        </row>
      </sheetData>
      <sheetData sheetId="156">
        <row r="1">
          <cell r="H1" t="str">
            <v>Вид</v>
          </cell>
        </row>
      </sheetData>
      <sheetData sheetId="157">
        <row r="1">
          <cell r="H1" t="str">
            <v>Вид</v>
          </cell>
        </row>
      </sheetData>
      <sheetData sheetId="158">
        <row r="1">
          <cell r="H1" t="str">
            <v>Вид</v>
          </cell>
        </row>
      </sheetData>
      <sheetData sheetId="159">
        <row r="1">
          <cell r="H1" t="str">
            <v>Вид</v>
          </cell>
        </row>
      </sheetData>
      <sheetData sheetId="160">
        <row r="1">
          <cell r="H1" t="str">
            <v>Вид</v>
          </cell>
        </row>
      </sheetData>
      <sheetData sheetId="161">
        <row r="1">
          <cell r="H1" t="str">
            <v>Вид</v>
          </cell>
        </row>
      </sheetData>
      <sheetData sheetId="162">
        <row r="1">
          <cell r="H1" t="str">
            <v>Вид</v>
          </cell>
        </row>
      </sheetData>
      <sheetData sheetId="163">
        <row r="1">
          <cell r="H1" t="str">
            <v>Вид</v>
          </cell>
        </row>
      </sheetData>
      <sheetData sheetId="164">
        <row r="1">
          <cell r="H1" t="str">
            <v>Вид</v>
          </cell>
        </row>
      </sheetData>
      <sheetData sheetId="165">
        <row r="1">
          <cell r="H1" t="str">
            <v>Вид</v>
          </cell>
        </row>
      </sheetData>
      <sheetData sheetId="166">
        <row r="1">
          <cell r="H1" t="str">
            <v>Вид</v>
          </cell>
        </row>
      </sheetData>
      <sheetData sheetId="167">
        <row r="1">
          <cell r="H1" t="str">
            <v>Вид</v>
          </cell>
        </row>
      </sheetData>
      <sheetData sheetId="168">
        <row r="1">
          <cell r="H1" t="str">
            <v>Вид</v>
          </cell>
        </row>
      </sheetData>
      <sheetData sheetId="169">
        <row r="1">
          <cell r="H1" t="str">
            <v>Вид</v>
          </cell>
        </row>
      </sheetData>
      <sheetData sheetId="170">
        <row r="1">
          <cell r="H1" t="str">
            <v>Вид</v>
          </cell>
        </row>
      </sheetData>
      <sheetData sheetId="171">
        <row r="1">
          <cell r="H1" t="str">
            <v>Вид</v>
          </cell>
        </row>
      </sheetData>
      <sheetData sheetId="172">
        <row r="1">
          <cell r="H1" t="str">
            <v>Вид</v>
          </cell>
        </row>
      </sheetData>
      <sheetData sheetId="173">
        <row r="1">
          <cell r="H1" t="str">
            <v>Вид</v>
          </cell>
        </row>
      </sheetData>
      <sheetData sheetId="174">
        <row r="1">
          <cell r="H1" t="str">
            <v>Вид</v>
          </cell>
        </row>
      </sheetData>
      <sheetData sheetId="175">
        <row r="1">
          <cell r="H1" t="str">
            <v>Вид</v>
          </cell>
        </row>
      </sheetData>
      <sheetData sheetId="176">
        <row r="1">
          <cell r="H1" t="str">
            <v>Вид</v>
          </cell>
        </row>
      </sheetData>
      <sheetData sheetId="177">
        <row r="1">
          <cell r="H1" t="str">
            <v>Вид</v>
          </cell>
        </row>
      </sheetData>
      <sheetData sheetId="178">
        <row r="1">
          <cell r="H1" t="str">
            <v>Вид</v>
          </cell>
        </row>
      </sheetData>
      <sheetData sheetId="179">
        <row r="1">
          <cell r="H1" t="str">
            <v>Вид</v>
          </cell>
        </row>
      </sheetData>
      <sheetData sheetId="180">
        <row r="1">
          <cell r="H1" t="str">
            <v>Вид</v>
          </cell>
        </row>
      </sheetData>
      <sheetData sheetId="181">
        <row r="1">
          <cell r="H1" t="str">
            <v>Вид</v>
          </cell>
        </row>
      </sheetData>
      <sheetData sheetId="182">
        <row r="1">
          <cell r="H1" t="str">
            <v>Вид</v>
          </cell>
        </row>
      </sheetData>
      <sheetData sheetId="183">
        <row r="1">
          <cell r="H1" t="str">
            <v>Вид</v>
          </cell>
        </row>
      </sheetData>
      <sheetData sheetId="184">
        <row r="1">
          <cell r="H1" t="str">
            <v>Вид</v>
          </cell>
        </row>
      </sheetData>
      <sheetData sheetId="185">
        <row r="1">
          <cell r="H1" t="str">
            <v>Вид</v>
          </cell>
        </row>
      </sheetData>
      <sheetData sheetId="186">
        <row r="1">
          <cell r="H1" t="str">
            <v>Вид</v>
          </cell>
        </row>
      </sheetData>
      <sheetData sheetId="187">
        <row r="1">
          <cell r="H1" t="str">
            <v>Вид</v>
          </cell>
        </row>
      </sheetData>
      <sheetData sheetId="188">
        <row r="1">
          <cell r="H1" t="str">
            <v>Вид</v>
          </cell>
        </row>
      </sheetData>
      <sheetData sheetId="189">
        <row r="1">
          <cell r="H1" t="str">
            <v>Вид</v>
          </cell>
        </row>
      </sheetData>
      <sheetData sheetId="190">
        <row r="1">
          <cell r="H1" t="str">
            <v>Вид</v>
          </cell>
        </row>
      </sheetData>
      <sheetData sheetId="191">
        <row r="1">
          <cell r="H1" t="str">
            <v>Вид</v>
          </cell>
        </row>
      </sheetData>
      <sheetData sheetId="192">
        <row r="1">
          <cell r="H1" t="str">
            <v>Вид</v>
          </cell>
        </row>
      </sheetData>
      <sheetData sheetId="193">
        <row r="1">
          <cell r="H1" t="str">
            <v>Вид</v>
          </cell>
        </row>
      </sheetData>
      <sheetData sheetId="194">
        <row r="1">
          <cell r="H1" t="str">
            <v>Вид</v>
          </cell>
        </row>
      </sheetData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H1" t="str">
            <v>Вид</v>
          </cell>
        </row>
      </sheetData>
      <sheetData sheetId="265">
        <row r="1">
          <cell r="H1" t="str">
            <v>Вид</v>
          </cell>
        </row>
      </sheetData>
      <sheetData sheetId="266" refreshError="1"/>
      <sheetData sheetId="267" refreshError="1"/>
      <sheetData sheetId="268" refreshError="1"/>
      <sheetData sheetId="269">
        <row r="16">
          <cell r="G16" t="str">
            <v>оценка (2вар.)</v>
          </cell>
        </row>
      </sheetData>
      <sheetData sheetId="270">
        <row r="1">
          <cell r="H1" t="str">
            <v>Вид</v>
          </cell>
        </row>
      </sheetData>
      <sheetData sheetId="271">
        <row r="1">
          <cell r="H1" t="str">
            <v>Вид</v>
          </cell>
        </row>
      </sheetData>
      <sheetData sheetId="272">
        <row r="1">
          <cell r="H1" t="str">
            <v>Вид</v>
          </cell>
        </row>
      </sheetData>
      <sheetData sheetId="273">
        <row r="1">
          <cell r="H1" t="str">
            <v>Вид</v>
          </cell>
        </row>
      </sheetData>
      <sheetData sheetId="274">
        <row r="1">
          <cell r="H1" t="str">
            <v>Вид</v>
          </cell>
        </row>
      </sheetData>
      <sheetData sheetId="275">
        <row r="1">
          <cell r="H1" t="str">
            <v>Вид</v>
          </cell>
        </row>
      </sheetData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Группа"/>
      <sheetName val="КТЖ"/>
      <sheetName val="Свод АО"/>
      <sheetName val="L-1"/>
      <sheetName val="AP new"/>
      <sheetName val="анализ"/>
      <sheetName val="расш. прочих, опл. услуг"/>
      <sheetName val="ввод-вывод ОС авг2004- 2005"/>
      <sheetName val="СписокТЭП"/>
      <sheetName val="Форма2"/>
      <sheetName val="Сервисный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Свод_АО"/>
      <sheetName val="AP_new"/>
      <sheetName val="расш__прочих,_опл__услуг"/>
      <sheetName val="ввод-вывод_ОС_авг2004-_2005"/>
      <sheetName val="ЦХЛ 2004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Dictionaries"/>
      <sheetName val="F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Loaded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Anlagevermögen"/>
      <sheetName val="14.1.2.2.(Услуги связи)"/>
      <sheetName val="#ССЫЛКА"/>
      <sheetName val="поставка сравн13"/>
      <sheetName val="6НК-cт."/>
      <sheetName val="д.7.001"/>
      <sheetName val="КР з.ч"/>
      <sheetName val="Project Detail Inputs"/>
      <sheetName val="Production"/>
      <sheetName val="КР материалы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Staff"/>
      <sheetName val="Lead"/>
      <sheetName val="Allow {pbe}"/>
      <sheetName val="LTM"/>
      <sheetName val="CREDIT STATS"/>
      <sheetName val="DropZone"/>
      <sheetName val="Analitics"/>
      <sheetName val="хим.реаг."/>
      <sheetName val=""/>
      <sheetName val="F_Assumptions"/>
      <sheetName val="Read me first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п"/>
      <sheetName val="Значения"/>
      <sheetName val="3НК"/>
      <sheetName val="Assumptions"/>
      <sheetName val="Debt (monthly)"/>
      <sheetName val="Indizes"/>
      <sheetName val="Статьи"/>
      <sheetName val="01-45"/>
      <sheetName val="Содержание"/>
      <sheetName val="threshold table"/>
      <sheetName val="эксп"/>
      <sheetName val="6НК"/>
      <sheetName val="Tables"/>
      <sheetName val="PSC"/>
      <sheetName val="Roy_CT_Bonus"/>
      <sheetName val="Control"/>
      <sheetName val="Related parties"/>
      <sheetName val="Форма1"/>
      <sheetName val="TOC"/>
      <sheetName val="I KEY INFORMATION"/>
      <sheetName val="VI REVENUE OOD"/>
      <sheetName val="IIb P&amp;L short"/>
      <sheetName val="IV REVENUE ROOMS"/>
      <sheetName val="IV REVENUE  F&amp;B"/>
      <sheetName val="11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Добыча нефти4"/>
      <sheetName val="Capex"/>
      <sheetName val="FES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поставка сравн13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cons AG 31.03.2012"/>
      <sheetName val="RP"/>
      <sheetName val="Links"/>
      <sheetName val="База"/>
      <sheetName val="1"/>
      <sheetName val="$ IS"/>
      <sheetName val="GAAP TB 30.09.01  detail p&amp;l"/>
      <sheetName val="FS-97"/>
      <sheetName val="Comp"/>
      <sheetName val="#ССЫЛКА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P9-BS by Co"/>
      <sheetName val="МодельППП (Свод)"/>
      <sheetName val="Anlagevermögen"/>
      <sheetName val="КР материалы"/>
      <sheetName val="Comp06"/>
      <sheetName val="11"/>
      <sheetName val="14.1.2.2.(Услуги связи)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Лист1"/>
      <sheetName val="Summary of Mis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Список документов"/>
      <sheetName val="7"/>
      <sheetName val="10"/>
      <sheetName val="1"/>
      <sheetName val="ЦентрЗатр"/>
      <sheetName val="ЕдИзм"/>
      <sheetName val="Предпр"/>
      <sheetName val="ВСДС_1 (MAIN)"/>
      <sheetName val="2.2 ОтклОТМ"/>
      <sheetName val="1.3.2 ОТМ"/>
      <sheetName val="Links"/>
      <sheetName val="depreciation testing"/>
      <sheetName val="Hidden"/>
      <sheetName val="ЛСЦ начисленное на 31.12.08"/>
      <sheetName val="ЛЛизинг начис. на 31.12.08"/>
      <sheetName val="Datasheet"/>
      <sheetName val="1NK"/>
      <sheetName val="Форма2"/>
      <sheetName val="Форма1"/>
      <sheetName val="$ IS"/>
      <sheetName val="PP&amp;E mvt for 2003"/>
      <sheetName val="breakdown"/>
      <sheetName val="FA depreciation"/>
      <sheetName val="МодельППП (Свод)"/>
      <sheetName val="Production_Ref Q-1-3"/>
      <sheetName val="Б.мчас (П)"/>
      <sheetName val="Additions_Disposals"/>
      <sheetName val="Analytics"/>
      <sheetName val="P&amp;L"/>
      <sheetName val="Provisions"/>
      <sheetName val="Movement"/>
      <sheetName val="XREF"/>
      <sheetName val="Курсы"/>
      <sheetName val="Additions testing"/>
      <sheetName val="Movement schedule"/>
      <sheetName val="FA Movement "/>
      <sheetName val="Огл. Графиков"/>
      <sheetName val="Текущие цены"/>
      <sheetName val="рабочий"/>
      <sheetName val="окраска"/>
      <sheetName val="calc"/>
      <sheetName val="GAAP TB 30.09.01  detail p&amp;l"/>
      <sheetName val="9-1"/>
      <sheetName val="4"/>
      <sheetName val="1-1"/>
      <sheetName val="misc"/>
      <sheetName val="HKM RTC Crude costs"/>
      <sheetName val="TB"/>
      <sheetName val="PR CN"/>
      <sheetName val="ТЭП старая"/>
      <sheetName val="Deferred tax liability (asset)"/>
      <sheetName val="Март"/>
      <sheetName val="Сентябрь"/>
      <sheetName val="Квартал"/>
      <sheetName val="Январь"/>
      <sheetName val="Декабрь"/>
      <sheetName val="Ноябрь"/>
      <sheetName val="Main_Page"/>
      <sheetName val="Income_Statement"/>
      <sheetName val="Balance_Sheet"/>
      <sheetName val="Income_Statement_-_E&amp;P"/>
      <sheetName val="Balance_Sheet_E_&amp;_P"/>
      <sheetName val="IS_Consolidated_HKM&amp;Turg"/>
      <sheetName val="Is_Divisional_Summary"/>
      <sheetName val="Income_Statement_-_Refining"/>
      <sheetName val="Balance_Sheet_ShNos"/>
      <sheetName val="Income_Statement_-_Ref_Deta"/>
      <sheetName val="IS_Divisional_Refining"/>
      <sheetName val="Income_Statement_-_Farm"/>
      <sheetName val="Balance_Sheet_Agriculture"/>
      <sheetName val="Income_Statem_-Farm_Det"/>
      <sheetName val="IS_Divisional_Farm"/>
      <sheetName val="Income_Statement_-_Corporate"/>
      <sheetName val="Balance_Sheet_Corporate"/>
      <sheetName val="Income_Stat-Corp_Det"/>
      <sheetName val="IS_Divisional_Corporate"/>
      <sheetName val="Список_документов"/>
      <sheetName val="ВСДС_1_(MAIN)"/>
      <sheetName val="2_2_ОтклОТМ"/>
      <sheetName val="1_3_2_ОТМ"/>
      <sheetName val="depreciation_testing"/>
      <sheetName val="ЛСЦ_начисленное_на_31_12_08"/>
      <sheetName val="ЛЛизинг_начис__на_31_12_08"/>
      <sheetName val="$_IS"/>
      <sheetName val="PP&amp;E_mvt_for_2003"/>
      <sheetName val="FA_depreciation"/>
      <sheetName val="МодельППП_(Свод)"/>
      <sheetName val="Production_Ref_Q-1-3"/>
      <sheetName val="Б_мчас_(П)"/>
      <sheetName val="Additions_testing"/>
      <sheetName val="Movement_schedule"/>
      <sheetName val="FA_Movement_"/>
      <sheetName val="Огл__Графиков"/>
      <sheetName val="Текущие_цены"/>
      <sheetName val="GAAP_TB_30_09_01__detail_p&amp;l"/>
      <sheetName val="HKM_RTC_Crude_costs"/>
      <sheetName val="PR_CN"/>
      <sheetName val="ТЭП_старая"/>
      <sheetName val="Deferred_tax_liability_(asset)"/>
      <sheetName val="Movements"/>
      <sheetName val="summary"/>
      <sheetName val="ТМЗ-6"/>
      <sheetName val="Собственный капитал"/>
      <sheetName val="LME_prices"/>
      <sheetName val="КР материалы"/>
      <sheetName val="Anlagevermögen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GAAP TB 30.09.01  detail p&amp;l"/>
      <sheetName val="ЦентрЗатр"/>
      <sheetName val="ЕдИзм"/>
      <sheetName val="Предпр"/>
      <sheetName val="ЛСЦ начисленное на 31.12.08"/>
      <sheetName val="ЛЛизинг начис. на 31.12.08"/>
      <sheetName val="Форма2"/>
      <sheetName val="1.3.2 ОТМ"/>
      <sheetName val="P&amp;L"/>
      <sheetName val="Provisions"/>
      <sheetName val="Cur portion of L-t loans 2006"/>
      <sheetName val="9-1"/>
      <sheetName val="1NK"/>
      <sheetName val="Anlagevermögen"/>
      <sheetName val="FS-97"/>
      <sheetName val="КР з.ч"/>
      <sheetName val="2.2 ОтклОТМ"/>
      <sheetName val="Allow - SR&amp;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P&amp;L"/>
      <sheetName val="Provision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breakdown"/>
      <sheetName val="FA(2)"/>
      <sheetName val="FA depreciation"/>
      <sheetName val="Hidden"/>
      <sheetName val="Справочники"/>
      <sheetName val="Balance Sheet"/>
      <sheetName val="Форма2"/>
      <sheetName val="1.3.2 ОТМ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2.2 ОтклОТМ"/>
      <sheetName val="U-ZR_AT1.XLS"/>
      <sheetName val="Kolommen_balans"/>
      <sheetName val="табл 9"/>
      <sheetName val="summary"/>
      <sheetName val="GAAP_TB_30_09_01__detail_p&amp;l"/>
      <sheetName val="Строки (1 - 91)"/>
      <sheetName val="Links"/>
      <sheetName val="1NK"/>
      <sheetName val="NewMarketSelector"/>
      <sheetName val="Input"/>
      <sheetName val="Movemen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Anlagevermögen"/>
      <sheetName val="#ССЫЛКА"/>
      <sheetName val="GAAP TB 30.09.01  detail p&amp;l"/>
      <sheetName val="$ IS"/>
      <sheetName val="9-1"/>
      <sheetName val="4"/>
      <sheetName val="1-1"/>
      <sheetName val="1"/>
      <sheetName val="Список документов"/>
      <sheetName val="7"/>
      <sheetName val="10"/>
      <sheetName val="Production_Ref Q-1-3"/>
      <sheetName val="GAAP TB 31.12.01  detail p&amp;l"/>
      <sheetName val="05"/>
      <sheetName val="Hidden"/>
      <sheetName val="ЦентрЗатр"/>
      <sheetName val="ЕдИзм"/>
      <sheetName val="Предпр"/>
      <sheetName val="1.3.2 ОТМ"/>
      <sheetName val="3-3"/>
      <sheetName val="ВОЛС"/>
      <sheetName val="Форма2"/>
      <sheetName val="Li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Список документов"/>
      <sheetName val="$ IS"/>
      <sheetName val="7"/>
      <sheetName val="10"/>
      <sheetName val="1"/>
      <sheetName val="Форма2"/>
      <sheetName val="Reference"/>
      <sheetName val="Hidden"/>
      <sheetName val="9-1"/>
      <sheetName val="4"/>
      <sheetName val="1-1"/>
      <sheetName val="FA Movement "/>
      <sheetName val="9"/>
      <sheetName val="depreciation testing"/>
      <sheetName val="XREF"/>
      <sheetName val="Справочники"/>
      <sheetName val="ЦентрЗатр"/>
      <sheetName val="Форма1"/>
      <sheetName val="FA Movement Kyrg"/>
      <sheetName val="Cur portion of L-t loan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Reference"/>
      <sheetName val="Anlagevermögen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MetaData"/>
      <sheetName val="Balance Sheet"/>
      <sheetName val="$ I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10"/>
      <sheetName val="7"/>
      <sheetName val="PIT&amp;PP(2)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CD-실적"/>
      <sheetName val="FS-97"/>
      <sheetName val="PY misstatements"/>
      <sheetName val="Variants"/>
      <sheetName val="Utility"/>
      <sheetName val="25. Hidden"/>
      <sheetName val="2. 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PP&amp;E_mvt_for_2003"/>
      <sheetName val="U2_775_-_COGS_comparison_per_su"/>
      <sheetName val="ЗАО_н_ит"/>
      <sheetName val="GAAP_TB_31_12_01__detail_p&amp;l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Б_мчас_(П)"/>
      <sheetName val="Собственный_капитал"/>
      <sheetName val="SA_Procedures"/>
      <sheetName val="Пр_41"/>
      <sheetName val="2008_ГСМ"/>
      <sheetName val="Плата_за_загрязнение_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факс(2005-20гг_)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  <sheetName val="Управление"/>
      <sheetName val="Шт расписание"/>
      <sheetName val="TPC con vs bdg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Prelim Cost"/>
      <sheetName val="A4-1&amp;2"/>
      <sheetName val="I_KEY_INFORMATION"/>
      <sheetName val="почтов_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Russia_Print_Version"/>
      <sheetName val="2_2_ОтклОТМ2"/>
      <sheetName val="1_3_2_ОТМ2"/>
      <sheetName val="2кв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treatment summary"/>
      <sheetName val="sheet0"/>
      <sheetName val="мат расходы"/>
      <sheetName val="Planned VoWD"/>
      <sheetName val="KONSOLID"/>
      <sheetName val="Код_ГТМ"/>
      <sheetName val="CPI"/>
      <sheetName val="Lead"/>
      <sheetName val="25__Hidden"/>
      <sheetName val="2__Inputs"/>
      <sheetName val="Assumption Tables"/>
      <sheetName val="6НК/"/>
      <sheetName val="Акколь"/>
      <sheetName val="22"/>
      <sheetName val="TT"/>
      <sheetName val="Sup"/>
      <sheetName val="План пр-ва"/>
      <sheetName val="Осн. пара"/>
      <sheetName val="Служебный ФК?_x001f_"/>
      <sheetName val="Служебный ФК?_x0012_"/>
      <sheetName val="ремонт 25"/>
      <sheetName val="Коэф сложности КАЗТЕЛЕР"/>
      <sheetName val="23.ap"/>
      <sheetName val="6НК/_x0000_�¹"/>
      <sheetName val="July_03_Pg8"/>
      <sheetName val="_x000e__x000a__x0008__x000a__x000b__x0010__x0007_"/>
      <sheetName val="2013 EX RE"/>
      <sheetName val="2013 KZ+KG RE"/>
      <sheetName val="Total 2013 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 refreshError="1"/>
      <sheetData sheetId="378" refreshError="1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/>
      <sheetData sheetId="736"/>
      <sheetData sheetId="737"/>
      <sheetData sheetId="738"/>
      <sheetData sheetId="739"/>
      <sheetData sheetId="740"/>
      <sheetData sheetId="741"/>
      <sheetData sheetId="742" refreshError="1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/>
      <sheetData sheetId="89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Б.мчас (П)"/>
      <sheetName val="Налоги"/>
      <sheetName val="9"/>
      <sheetName val="Analytics"/>
      <sheetName val="Info"/>
      <sheetName val="Production_Ref Q-1-3"/>
      <sheetName val="XREF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Собственный капитал"/>
      <sheetName val="Movements"/>
      <sheetName val="Hidden"/>
      <sheetName val="GAAP TB 31.12.01  detail p&amp;l"/>
      <sheetName val="8180 (8181,8182)"/>
      <sheetName val="8082"/>
      <sheetName val="8113"/>
      <sheetName val="Balance Sheet"/>
      <sheetName val="Movement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УПРАВЛЕНИЕ11"/>
      <sheetName val="Pbs_Wbs_ATC"/>
      <sheetName val="Disclosure"/>
      <sheetName val="Бонды стр.341"/>
      <sheetName val="summary"/>
      <sheetName val="Capex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ВСДС_1 (MAIN)"/>
      <sheetName val="Март"/>
      <sheetName val="Сентябрь"/>
      <sheetName val="Квартал"/>
      <sheetName val="Декабрь"/>
      <sheetName val="Ноябрь"/>
      <sheetName val="Precios"/>
      <sheetName val="Threshold Table"/>
      <sheetName val="1"/>
      <sheetName val="Курсы"/>
      <sheetName val="Links"/>
      <sheetName val="ТМЗ-6"/>
      <sheetName val="ДД"/>
      <sheetName val="ATI"/>
      <sheetName val="form"/>
      <sheetName val="поставка сравн13"/>
      <sheetName val="Исх.данные"/>
      <sheetName val="распределение модели"/>
      <sheetName val="цеховые"/>
      <sheetName val="без НДС"/>
      <sheetName val="Лист2"/>
      <sheetName val="US Dollar 2003"/>
      <sheetName val="SDR 2003"/>
      <sheetName val="Captions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Budget"/>
      <sheetName val="Cost 99v98"/>
      <sheetName val="cant sim"/>
      <sheetName val="PYTB"/>
      <sheetName val="XLR_NoRangeSheet"/>
      <sheetName val="фот пп2000разбивка"/>
      <sheetName val="ЗАО_н.ит"/>
      <sheetName val="ЗАО_мес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.1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5R"/>
      <sheetName val="KreПК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Test of FA Installation"/>
      <sheetName val="Additions"/>
      <sheetName val="Cash flows - PBC"/>
      <sheetName val="FA register"/>
      <sheetName val="исп.см."/>
      <sheetName val="L&amp;E"/>
      <sheetName val="01-45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Простой 5-10 тн"/>
      <sheetName val="Служебный ФК_x0005_"/>
      <sheetName val="6НКԯ"/>
      <sheetName val="Служебный ФК"/>
      <sheetName val="6НК0"/>
      <sheetName val="6НК/"/>
      <sheetName val="Служебный ФК?_x001f_"/>
      <sheetName val="Служебный ФК?_x0012_"/>
      <sheetName val="rollforward {pbe}"/>
      <sheetName val="allow - sr&amp;d"/>
      <sheetName val="Допущения (TI)"/>
      <sheetName val="Cash_flows_-_PBC"/>
      <sheetName val="ремонт 25"/>
      <sheetName val="Input TI"/>
      <sheetName val="OPEX_FIN"/>
      <sheetName val="Data-in"/>
      <sheetName val="List of Functions"/>
      <sheetName val="25. Hidden"/>
      <sheetName val="2. Inputs"/>
      <sheetName val="_x000e__x000a__x0008__x000a__x000b__x0010__x0007_"/>
      <sheetName val="QUOTE"/>
      <sheetName val="Служебный ФК _x0000_"/>
      <sheetName val="Служебный ФК恔 "/>
      <sheetName val="Служебный ФК "/>
      <sheetName val="Служебный ФК  "/>
      <sheetName val="6НК  _x0009__x000d_"/>
      <sheetName val="_x0000_ _x0000__x000a__x0000_ _x0000__x000a__x0000_ _x0000_ _x0000_ "/>
      <sheetName val="6НК   _x000d_"/>
      <sheetName val="Исх"/>
      <sheetName val="исп_см_"/>
      <sheetName val="без_НДС"/>
      <sheetName val="Служебный ФК "/>
      <sheetName val="7.аффи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 refreshError="1"/>
      <sheetData sheetId="639" refreshError="1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/>
      <sheetData sheetId="746" refreshError="1"/>
      <sheetData sheetId="747" refreshError="1"/>
      <sheetData sheetId="748" refreshError="1"/>
      <sheetData sheetId="749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/>
      <sheetData sheetId="768"/>
      <sheetData sheetId="769"/>
      <sheetData sheetId="77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LS Reconcilation"/>
      <sheetName val="Disposals TEST"/>
      <sheetName val="Additions TEST"/>
      <sheetName val="Sheet3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FA Movement Kyrg"/>
      <sheetName val="BS"/>
      <sheetName val="PL"/>
      <sheetName val="Форма2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Sheet4"/>
      <sheetName val="PBC 725 &amp; 844 "/>
      <sheetName val="Discounting_9%"/>
      <sheetName val="HO TB in excel @311208"/>
      <sheetName val="HO"/>
      <sheetName val="3"/>
      <sheetName val="Kegoc service"/>
      <sheetName val="Batisservice"/>
      <sheetName val="Energoinform"/>
      <sheetName val="XREF"/>
      <sheetName val="Cash flow projections PBC 2005"/>
      <sheetName val="Non-residents"/>
      <sheetName val="_x0000__x0000__x0000_C_x0008__x0000__x000d__x0000__x0000__x0000_"/>
      <sheetName val=""/>
      <sheetName val="mvnt"/>
      <sheetName val="Production_Ref Q-1-3"/>
      <sheetName val="movement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EJE (2)"/>
      <sheetName val="Disc"/>
      <sheetName val="EJE"/>
      <sheetName val="TOD TZZ"/>
      <sheetName val="Obsolete TZZ"/>
      <sheetName val="Investments"/>
      <sheetName val="AR_KM"/>
      <sheetName val="Fin. aid"/>
      <sheetName val="PBC"/>
      <sheetName val="Weighted Average Method Test"/>
      <sheetName val="???C_x0008_?_x000d_???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Список документов"/>
      <sheetName val="7"/>
      <sheetName val="10"/>
      <sheetName val="1"/>
      <sheetName val="FA Movement "/>
      <sheetName val="depreciation testing"/>
      <sheetName val="Test on reserve on vacation"/>
      <sheetName val="COS"/>
      <sheetName val="100_17"/>
      <sheetName val="Other expenses"/>
      <sheetName val="6XXX"/>
      <sheetName val="6012"/>
      <sheetName val="6015"/>
      <sheetName val="6017"/>
      <sheetName val="6018"/>
      <sheetName val="6019"/>
      <sheetName val="6280"/>
      <sheetName val="6282"/>
      <sheetName val="7XXX"/>
      <sheetName val="100"/>
      <sheetName val="8"/>
      <sheetName val="НР-18"/>
      <sheetName val="TZZ"/>
      <sheetName val="Promissory notes- TZZ"/>
      <sheetName val="TZE"/>
      <sheetName val="Summary"/>
      <sheetName val="Datasheet"/>
      <sheetName val="Anlagevermögen"/>
      <sheetName val="GAAP TB 30.09.01  detail p&amp;l"/>
      <sheetName val="Hidden"/>
      <sheetName val="ЛСЦ начисленное на 31.12.08"/>
      <sheetName val="9"/>
      <sheetName val="Capex"/>
      <sheetName val="Форма1"/>
      <sheetName val="2.2 ОтклОТМ"/>
      <sheetName val="1.3.2 ОТМ"/>
      <sheetName val="Предпр"/>
      <sheetName val="ЦентрЗатр"/>
      <sheetName val="ЕдИзм"/>
      <sheetName val="Movements"/>
      <sheetName val="PP&amp;E mvt for 2003"/>
      <sheetName val="GAAP TB 31.12.01  detail p&amp;l"/>
      <sheetName val="P&amp;L"/>
      <sheetName val="Provisions"/>
      <sheetName val="ВСДС_1 (MAIN)"/>
      <sheetName val="3320"/>
      <sheetName val="1210"/>
      <sheetName val="1030"/>
      <sheetName val="ЛЛизинг начис. на 31.12.08"/>
      <sheetName val="9-1"/>
      <sheetName val="4"/>
      <sheetName val="1-1"/>
      <sheetName val="$ IS"/>
      <sheetName val="Disclosure"/>
      <sheetName val="Selection"/>
      <sheetName val="Audit Sample Table (2)"/>
      <sheetName val="Собственный капитал"/>
      <sheetName val="сверка 1"/>
      <sheetName val="TB"/>
      <sheetName val="Taxes"/>
      <sheetName val="GM Analysis"/>
      <sheetName val="1NK"/>
      <sheetName val="КВ"/>
      <sheetName val="Links"/>
      <sheetName val="Lead"/>
      <sheetName val="5"/>
      <sheetName val="Статьи"/>
      <sheetName val="FAR 04"/>
      <sheetName val="Б.мчас (П)"/>
      <sheetName val="___C_x0008___x000d____"/>
      <sheetName val="___C_x0008______"/>
      <sheetName val="___C_x0008___x000a____"/>
      <sheetName val="Summary from Halyk bank"/>
      <sheetName val="Interest rates"/>
      <sheetName val="IS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Испытание защ. средств"/>
      <sheetName val="Advances Paid (PBC)"/>
      <sheetName val="TB 2005"/>
      <sheetName val="База"/>
      <sheetName val="FA_Movement_Kyrg"/>
      <sheetName val="CIT - form 100"/>
      <sheetName val="Test of FA Installation"/>
      <sheetName val="Additions"/>
      <sheetName val="Residual selection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Dictionaries"/>
      <sheetName val="Содержание"/>
      <sheetName val="2210900-Aug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Hidden"/>
      <sheetName val="2.2 ОтклОТМ"/>
      <sheetName val="1.3.2 ОТМ"/>
      <sheetName val="ДР 2011"/>
      <sheetName val="себ с ув."/>
      <sheetName val="KR(СВОД)"/>
      <sheetName val="д1"/>
      <sheetName val="СИС"/>
      <sheetName val="Титул1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Б.мчас (П)"/>
      <sheetName val="1 вариант  2009 "/>
      <sheetName val="сброс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  <sheetName val="ДР_2011"/>
      <sheetName val="себ_с_ув_"/>
      <sheetName val="ФОТ  "/>
      <sheetName val="Командир. расходы "/>
      <sheetName val=" Налоги "/>
      <sheetName val="Приобретение материал"/>
      <sheetName val="Лицензии"/>
      <sheetName val="Отечес сериалы "/>
      <sheetName val="Покупка программ"/>
      <sheetName val="Дубляж"/>
      <sheetName val="ДВОУ (производство) 2018 "/>
      <sheetName val="Инф усл"/>
      <sheetName val="комм.расчет "/>
      <sheetName val="Связь интернет"/>
      <sheetName val="распространение "/>
      <sheetName val="Текущий ремонт и содерж.ОС"/>
      <sheetName val="Содер и обсл здан "/>
      <sheetName val="аренда  "/>
      <sheetName val="прочие  "/>
      <sheetName val="кмо "/>
      <sheetName val="долгоср.займ-1400 (Сауле)"/>
      <sheetName val="Бюджет"/>
      <sheetName val="Финансовые показатели"/>
      <sheetName val="Gen Data"/>
      <sheetName val="TDSheet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/>
      <sheetData sheetId="642" refreshError="1"/>
      <sheetData sheetId="6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FA Movement "/>
      <sheetName val="depreciation testing"/>
      <sheetName val="GAAP TB 30.09.01  detail p&amp;l"/>
      <sheetName val="Форма2"/>
      <sheetName val="Balance Sheet"/>
      <sheetName val="1NK"/>
      <sheetName val="breakdown"/>
      <sheetName val="FA depreciation"/>
      <sheetName val="Форма1"/>
      <sheetName val="Добыча нефти4"/>
      <sheetName val="SA Procedures"/>
      <sheetName val="MetaData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  <sheetName val="ЛЛизинг_начис__на_31_12_08"/>
      <sheetName val="ЛСЦ_начисленное_на_31_12_08"/>
      <sheetName val="январь2020"/>
      <sheetName val="февраль2020"/>
      <sheetName val="март 2020"/>
      <sheetName val="Base_point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КТЖ БДР"/>
      <sheetName val="Нефть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Титул1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Profit_&amp;_Loss_Total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Доходы_всего"/>
      <sheetName val="Доходы_обороты"/>
      <sheetName val="ЛСЦ_начисленное_на_31_12_08"/>
      <sheetName val="ЛЛизинг_начис__на_31_12_08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Добыча_нефти4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Transport_overview"/>
      <sheetName val="факт_2005_г_"/>
      <sheetName val="2_2_ОтклОТМ"/>
      <sheetName val="1_3_2_ОТМ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цены цех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ANX16-source_COGS (12)"/>
      <sheetName val="OCC (12)"/>
      <sheetName val="OCIS (12)"/>
      <sheetName val="51"/>
      <sheetName val="57"/>
      <sheetName val="Водопад 3 для ЧП"/>
      <sheetName val="Input TD"/>
      <sheetName val="новый ЕКР"/>
      <sheetName val="КВЛ_новые_проекты"/>
      <sheetName val="2_8_ТР_ТО_и_ПН"/>
      <sheetName val="К1_2"/>
      <sheetName val="Общий_объем_потребления_"/>
      <sheetName val="объем_оказ__услуг"/>
      <sheetName val="Справочник"/>
      <sheetName val="ДР_2011"/>
      <sheetName val="себ_с_ув_"/>
      <sheetName val="ФОТ  "/>
      <sheetName val="Командир. расходы "/>
      <sheetName val=" Налоги "/>
      <sheetName val="Приобретение материал"/>
      <sheetName val="Лицензии"/>
      <sheetName val="Отечес сериалы "/>
      <sheetName val="Покупка программ"/>
      <sheetName val="Дубляж"/>
      <sheetName val="ДВОУ (производство) 2018 "/>
      <sheetName val="Инф усл"/>
      <sheetName val="комм.расчет "/>
      <sheetName val="Связь интернет"/>
      <sheetName val="распространение "/>
      <sheetName val="Текущий ремонт и содерж.ОС"/>
      <sheetName val="Содер и обсл здан "/>
      <sheetName val="аренда  "/>
      <sheetName val="прочие  "/>
      <sheetName val="кмо "/>
      <sheetName val="долгоср.займ-1400 (Сауле)"/>
      <sheetName val="Бюджет"/>
      <sheetName val="Финансовые показатели"/>
      <sheetName val="Gen Data"/>
      <sheetName val="TDSheet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  <sheetName val="струк"/>
      <sheetName val="1_Бюджет расходов"/>
      <sheetName val="Lists"/>
      <sheetName val="1"/>
      <sheetName val="3. Выполнение ПП (мес) сент"/>
      <sheetName val="шкала оценки рисков"/>
      <sheetName val=" По скв"/>
      <sheetName val="2.1 NI"/>
      <sheetName val="К-К"/>
      <sheetName val="1_Бюджет_рас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GAAP TB 31.12.01  detail p&amp;l"/>
      <sheetName val="Capex"/>
      <sheetName val="Anlagevermögen"/>
      <sheetName val="Цены"/>
      <sheetName val="2001 Detail"/>
      <sheetName val="00"/>
      <sheetName val="FES"/>
      <sheetName val="Production_Ref Q_1_3"/>
      <sheetName val="Содержание"/>
      <sheetName val="ЛСЦ начисленное на 31.12.08"/>
      <sheetName val="ЛЛизинг начис. на 31.12.08"/>
      <sheetName val="Hidden"/>
      <sheetName val="GAAP TB 30.09.01  detail p&amp;l"/>
      <sheetName val="FA Movement Kyrg"/>
      <sheetName val="Форма2"/>
      <sheetName val="Reference"/>
      <sheetName val="Cur portion of L-t loans 2006"/>
      <sheetName val="9-1"/>
      <sheetName val="4"/>
      <sheetName val="1-1"/>
      <sheetName val="1"/>
      <sheetName val="2.1 First order"/>
      <sheetName val="breakdown"/>
      <sheetName val="FA depreciation"/>
      <sheetName val="Balance Sheet"/>
      <sheetName val="$ IS"/>
      <sheetName val="Выбор"/>
      <sheetName val="AnP3-prod"/>
      <sheetName val="Index - Summary"/>
      <sheetName val="Income Statement"/>
      <sheetName val="#ССЫЛКА"/>
      <sheetName val="Собственный капитал"/>
      <sheetName val="Pbs_Wbs_ATC"/>
      <sheetName val="Список документов"/>
      <sheetName val="7"/>
      <sheetName val="10"/>
      <sheetName val="290"/>
      <sheetName val="Additions_Disposals"/>
      <sheetName val="Worksheet in 8350 Production Co"/>
      <sheetName val="ЦентрЗатр"/>
      <sheetName val="PP&amp;E mvt for 2003"/>
      <sheetName val="ЕдИзм"/>
      <sheetName val="Предпр"/>
      <sheetName val="Datasheet"/>
      <sheetName val="FA Movement "/>
      <sheetName val="depreciation testing"/>
      <sheetName val="4. NWABC"/>
      <sheetName val="Лист 1"/>
      <sheetName val="Prelim Cost"/>
      <sheetName val="AnP4-oil"/>
      <sheetName val="PYTB"/>
      <sheetName val="SMSTemp"/>
      <sheetName val="Post Frac"/>
      <sheetName val="IPR"/>
      <sheetName val="CPI"/>
      <sheetName val="Начало"/>
      <sheetName val="Non-Statistical Sampling"/>
      <sheetName val="Store"/>
      <sheetName val="InputTI"/>
      <sheetName val="name"/>
      <sheetName val="Cost 99v98"/>
      <sheetName val="Pivot"/>
      <sheetName val="July_03_Pg8"/>
      <sheetName val="coa co11"/>
      <sheetName val="база 639.0306"/>
      <sheetName val="1.3.2 ОТМ"/>
      <sheetName val="031 КТЖ  "/>
      <sheetName val="караганда"/>
      <sheetName val="Костанай"/>
      <sheetName val="Алматы"/>
      <sheetName val="шымкент"/>
      <sheetName val="актобе"/>
      <sheetName val="КВК"/>
      <sheetName val="ДВП"/>
      <sheetName val="дирекция"/>
      <sheetName val="GAAP_TB_31_12_01__detail_p&amp;l"/>
      <sheetName val="UNITPRICES"/>
      <sheetName val="3.3. Inventories"/>
      <sheetName val="EJE for BS"/>
      <sheetName val="Deloitte AJE"/>
      <sheetName val="settings"/>
      <sheetName val="Cover"/>
      <sheetName val="Planned"/>
      <sheetName val="Data"/>
      <sheetName val="анализ 802 рем."/>
      <sheetName val="t1"/>
      <sheetName val="Production_Ref_Q-1-3"/>
      <sheetName val="Base Info"/>
      <sheetName val="AR2013"/>
      <sheetName val="Const"/>
      <sheetName val="RV DANS IDC 2006"/>
      <sheetName val="123100 O&amp;G Assets"/>
      <sheetName val="Budget"/>
      <sheetName val="PvsA-Details"/>
      <sheetName val="Set-up"/>
      <sheetName val="Cover sheet"/>
      <sheetName val="GK"/>
      <sheetName val="HKM depl"/>
      <sheetName val="corr"/>
      <sheetName val="set up"/>
      <sheetName val="План производства (2019)"/>
      <sheetName val="ВСДС_1 (MAIN)"/>
    </sheetNames>
    <sheetDataSet>
      <sheetData sheetId="0" refreshError="1"/>
      <sheetData sheetId="1" refreshError="1"/>
      <sheetData sheetId="2">
        <row r="260">
          <cell r="E260">
            <v>124967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Capex"/>
      <sheetName val="Б.мчас (П)"/>
      <sheetName val="Analytics"/>
      <sheetName val="Hidden"/>
      <sheetName val="ЛСЦ начисленное на 31.12.08"/>
      <sheetName val="ЛЛизинг начис. на 31.12.08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Balance Sheet"/>
      <sheetName val="ЦентрЗатр"/>
      <sheetName val="ЕдИзм"/>
      <sheetName val="Предпр"/>
      <sheetName val="Additions_Disposals"/>
      <sheetName val="P&amp;L"/>
      <sheetName val="Provisions"/>
      <sheetName val="Kyrg"/>
      <sheetName val="BS"/>
      <sheetName val="Расчет_Ин"/>
      <sheetName val="B 1"/>
      <sheetName val="5"/>
      <sheetName val="PYTB"/>
      <sheetName val="W-60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Собственный капитал"/>
      <sheetName val="PP&amp;E mvt for 2003"/>
      <sheetName val="ВСДС_1 (MAIN)"/>
      <sheetName val="ТМЗ-6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Список документов"/>
      <sheetName val="7"/>
      <sheetName val="10"/>
      <sheetName val="1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  <sheetName val="depreciation_testing"/>
      <sheetName val="Movement_schedule"/>
      <sheetName val="Additions_testing"/>
      <sheetName val="K-400 PPE Additions"/>
      <sheetName val="F1"/>
      <sheetName val="8180_(8181,8182)"/>
      <sheetName val="8030;_8221"/>
      <sheetName val="8180__8181_8182_"/>
      <sheetName val="Production_Data_Input"/>
      <sheetName val="Worksheet_in_(C)_8344_Administr"/>
      <sheetName val="FA_Movement_"/>
      <sheetName val="Balance_Sheet"/>
      <sheetName val="GAAP_TB_31_12_01__detail_p&amp;l"/>
      <sheetName val="FA_depreciation"/>
      <sheetName val="services_01"/>
      <sheetName val="Threshold_Calc"/>
      <sheetName val="utilities_01"/>
      <sheetName val="Deferred_tax"/>
      <sheetName val="ВСДС_1_(MAIN)"/>
      <sheetName val="Собственный_капитал"/>
      <sheetName val="PP&amp;E_mvt_for_2003"/>
      <sheetName val="Список_документов"/>
      <sheetName val="ЛСЦ_начисленное_на_31_12_08"/>
      <sheetName val="ЛЛизинг_начис__на_31_12_08"/>
      <sheetName val="Бонды_стр_341"/>
      <sheetName val="material_realised"/>
      <sheetName val="FA_Movement_Kyrg"/>
      <sheetName val="Приложение_1_KZT"/>
      <sheetName val="Огл__Графиков"/>
      <sheetName val="Текущие_цены"/>
      <sheetName val="Drop_down_lists"/>
      <sheetName val="%_threshhold(salary)"/>
      <sheetName val="Production_Ref_Q-1-3"/>
      <sheetName val="K-400_PPE_Additions"/>
      <sheetName val="DD Reserve calculation"/>
      <sheetName val="Acct"/>
      <sheetName val="Salaries &amp; Benefits &amp; Staffing"/>
      <sheetName val="Payroll test"/>
      <sheetName val="property"/>
      <sheetName val="27M&amp;I - Input"/>
      <sheetName val="Основные средства"/>
      <sheetName val="1999-2000 DATA"/>
      <sheetName val="HKM RTC Crude costs"/>
      <sheetName val="Пр2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>
        <row r="3">
          <cell r="A3">
            <v>25461.85</v>
          </cell>
        </row>
      </sheetData>
      <sheetData sheetId="92">
        <row r="3">
          <cell r="A3">
            <v>25461.85</v>
          </cell>
        </row>
      </sheetData>
      <sheetData sheetId="93">
        <row r="3">
          <cell r="A3">
            <v>25461.85</v>
          </cell>
        </row>
      </sheetData>
      <sheetData sheetId="94">
        <row r="3">
          <cell r="A3">
            <v>25461.85</v>
          </cell>
        </row>
      </sheetData>
      <sheetData sheetId="95">
        <row r="3">
          <cell r="A3">
            <v>25461.85</v>
          </cell>
        </row>
      </sheetData>
      <sheetData sheetId="96">
        <row r="3">
          <cell r="A3">
            <v>25461.85</v>
          </cell>
        </row>
      </sheetData>
      <sheetData sheetId="97">
        <row r="3">
          <cell r="A3">
            <v>25461.85</v>
          </cell>
        </row>
      </sheetData>
      <sheetData sheetId="98">
        <row r="3">
          <cell r="A3">
            <v>25461.85</v>
          </cell>
        </row>
      </sheetData>
      <sheetData sheetId="99">
        <row r="3">
          <cell r="A3">
            <v>25461.85</v>
          </cell>
        </row>
      </sheetData>
      <sheetData sheetId="100">
        <row r="3">
          <cell r="A3">
            <v>25461.85</v>
          </cell>
        </row>
      </sheetData>
      <sheetData sheetId="101">
        <row r="3">
          <cell r="A3">
            <v>25461.85</v>
          </cell>
        </row>
      </sheetData>
      <sheetData sheetId="102">
        <row r="3">
          <cell r="A3">
            <v>25461.85</v>
          </cell>
        </row>
      </sheetData>
      <sheetData sheetId="103">
        <row r="3">
          <cell r="A3">
            <v>25461.85</v>
          </cell>
        </row>
      </sheetData>
      <sheetData sheetId="104">
        <row r="3">
          <cell r="A3">
            <v>25461.85</v>
          </cell>
        </row>
      </sheetData>
      <sheetData sheetId="105">
        <row r="3">
          <cell r="A3">
            <v>25461.85</v>
          </cell>
        </row>
      </sheetData>
      <sheetData sheetId="106">
        <row r="3">
          <cell r="A3">
            <v>25461.85</v>
          </cell>
        </row>
      </sheetData>
      <sheetData sheetId="107">
        <row r="3">
          <cell r="A3">
            <v>25461.85</v>
          </cell>
        </row>
      </sheetData>
      <sheetData sheetId="108">
        <row r="3">
          <cell r="A3">
            <v>25461.85</v>
          </cell>
        </row>
      </sheetData>
      <sheetData sheetId="109">
        <row r="3">
          <cell r="A3">
            <v>25461.85</v>
          </cell>
        </row>
      </sheetData>
      <sheetData sheetId="110">
        <row r="3">
          <cell r="A3">
            <v>25461.85</v>
          </cell>
        </row>
      </sheetData>
      <sheetData sheetId="111">
        <row r="3">
          <cell r="A3">
            <v>25461.85</v>
          </cell>
        </row>
      </sheetData>
      <sheetData sheetId="112">
        <row r="3">
          <cell r="A3">
            <v>25461.85</v>
          </cell>
        </row>
      </sheetData>
      <sheetData sheetId="113">
        <row r="3">
          <cell r="A3">
            <v>25461.85</v>
          </cell>
        </row>
      </sheetData>
      <sheetData sheetId="114">
        <row r="3">
          <cell r="A3">
            <v>25461.85</v>
          </cell>
        </row>
      </sheetData>
      <sheetData sheetId="115">
        <row r="3">
          <cell r="A3">
            <v>25461.85</v>
          </cell>
        </row>
      </sheetData>
      <sheetData sheetId="116">
        <row r="3">
          <cell r="A3">
            <v>25461.85</v>
          </cell>
        </row>
      </sheetData>
      <sheetData sheetId="117">
        <row r="3">
          <cell r="A3">
            <v>25461.85</v>
          </cell>
        </row>
      </sheetData>
      <sheetData sheetId="118">
        <row r="3">
          <cell r="A3">
            <v>25461.85</v>
          </cell>
        </row>
      </sheetData>
      <sheetData sheetId="119">
        <row r="3">
          <cell r="A3">
            <v>25461.85</v>
          </cell>
        </row>
      </sheetData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  <sheetName val="ЛЛизинг начис. на 31.12.08"/>
      <sheetName val="GAAP TB 30.09.01  detail p&amp;l"/>
      <sheetName val="Production_Ref Q-1-3"/>
      <sheetName val="Форма2"/>
      <sheetName val="FA_depreciation"/>
      <sheetName val="services.01"/>
      <sheetName val="Threshold Calc"/>
      <sheetName val="utilities.0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breakdown"/>
      <sheetName val="FA depreciation"/>
      <sheetName val="Макро"/>
      <sheetName val="450"/>
      <sheetName val="L-1"/>
      <sheetName val="5R"/>
      <sheetName val="Additions testing"/>
      <sheetName val="Movement schedule"/>
      <sheetName val="depreciation testing"/>
      <sheetName val="GAAP TB 30.09.01  detail p&amp;l"/>
      <sheetName val="Anlagevermögen"/>
      <sheetName val="FA Movement "/>
      <sheetName val="FA(2)"/>
      <sheetName val="Cur portion of L-t loans 2006"/>
      <sheetName val="Production_Ref Q-1-3"/>
      <sheetName val="GAAP TB 31.12.01  detail p&amp;l"/>
      <sheetName val="LME_prices"/>
      <sheetName val="services.01"/>
      <sheetName val="Threshold Calc"/>
      <sheetName val="utilities.01"/>
      <sheetName val="9"/>
      <sheetName val="Summary"/>
      <sheetName val="XREF"/>
      <sheetName val="Hidde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7"/>
      <sheetName val="10"/>
      <sheetName val="Список документов"/>
      <sheetName val="Production_Ref Q-1-3"/>
      <sheetName val="Anlagevermögen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Форма2"/>
      <sheetName val="summary"/>
      <sheetName val="XREF"/>
      <sheetName val="ЦентрЗатр"/>
      <sheetName val="ЕдИзм"/>
      <sheetName val="Предпр"/>
      <sheetName val="Собственный капитал"/>
      <sheetName val="PP&amp;E mvt for 2003"/>
      <sheetName val="Movements"/>
      <sheetName val="GAAP TB 30.09.01  detail p&amp;l"/>
      <sheetName val="FA Movement "/>
      <sheetName val="Capex"/>
      <sheetName val="FA Movement Kyrg"/>
      <sheetName val="Бонды стр.3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PP&amp;E mvt for 2003"/>
      <sheetName val="Movements"/>
      <sheetName val="FA Movement "/>
      <sheetName val="Additions testing"/>
      <sheetName val="Movement schedule"/>
      <sheetName val="depreciation testing"/>
      <sheetName val="Приложение 1 KZT"/>
      <sheetName val="GAAP TB 31.12.01  detail p&amp;l"/>
      <sheetName val="FA Movement Kyrg"/>
      <sheetName val="Anlagevermögen"/>
      <sheetName val="Production_Ref Q-1-3"/>
      <sheetName val="1NK"/>
      <sheetName val="ЛСЦ начисленное на 31.12.08"/>
      <sheetName val="ЛЛизинг начис. на 31.12.08"/>
      <sheetName val="Отчет_о_доходах_и_расходах"/>
      <sheetName val="Отчет_о_движ_денег"/>
      <sheetName val="Собственный_капитал"/>
      <sheetName val="Торговая_дебит_задол"/>
      <sheetName val="Прочие_ТА"/>
      <sheetName val="Нематер_активы"/>
      <sheetName val="Дочерние_организации"/>
      <sheetName val="Ассоц_организации"/>
      <sheetName val="Инв-ии_для_продажи"/>
      <sheetName val="Прочие_долгосрочные_активы"/>
      <sheetName val="Прочие_налоги"/>
      <sheetName val="Проч_тек_обязательства"/>
      <sheetName val="Вознагр_работникам"/>
      <sheetName val="Подоходн_налог"/>
      <sheetName val="Собств_кап"/>
      <sheetName val="Прочие_доходы"/>
      <sheetName val="Материалы_и_услуги"/>
      <sheetName val="Затр_по_расч_с_персоналом"/>
      <sheetName val="Налоги_помимо_КПН_"/>
      <sheetName val="Проч_опер_расходы"/>
      <sheetName val="Расх_на_фин-ие"/>
      <sheetName val="Фин_и_усл_обяз-ва"/>
      <sheetName val="Фин_инс-ты_и_риски"/>
      <sheetName val="Сделки_со_связанными_сторонами"/>
      <sheetName val="д_7_001"/>
      <sheetName val="2_2_ОтклОТМ"/>
      <sheetName val="1_3_2_ОТМ"/>
      <sheetName val="FA_depreciation"/>
      <sheetName val="Cur_portion_of_L-t_loans_2006"/>
      <sheetName val="Список_документов"/>
      <sheetName val="PP&amp;E_mvt_for_2003"/>
      <sheetName val="FA_Movement_"/>
      <sheetName val="Additions_testing"/>
      <sheetName val="Movement_schedule"/>
      <sheetName val="depreciation_testing"/>
      <sheetName val="Приложение_1_KZT"/>
      <sheetName val="GAAP_TB_31_12_01__detail_p&amp;l"/>
      <sheetName val="FA_Movement_Kyrg"/>
      <sheetName val="Production_Ref_Q-1-3"/>
      <sheetName val="Interest expense"/>
      <sheetName val="Expected vs Act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Capex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breakdown"/>
      <sheetName val="FA depreciation"/>
      <sheetName val="General Assumptions"/>
      <sheetName val="TB-KZT"/>
      <sheetName val="TB USD"/>
      <sheetName val="Interco payables&amp;receivables"/>
      <sheetName val="IS"/>
      <sheetName val="$ IS"/>
      <sheetName val="Cur portion of L-t loans 2006"/>
      <sheetName val="MODEL500"/>
      <sheetName val="1НК_объемы"/>
      <sheetName val="Control"/>
      <sheetName val=""/>
      <sheetName val="Intercompany transactions"/>
      <sheetName val="BS"/>
      <sheetName val="Dept"/>
      <sheetName val="1NK"/>
      <sheetName val="Additions testing"/>
      <sheetName val="Movement schedule"/>
      <sheetName val="depreciation testing"/>
      <sheetName val="Project Detail Inputs"/>
      <sheetName val="FA Movement "/>
      <sheetName val="Managed Capacity"/>
      <sheetName val="100.00"/>
      <sheetName val="Lookup"/>
      <sheetName val="DRILL"/>
      <sheetName val="Управление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income_expenses 2004"/>
      <sheetName val="Control Settings"/>
      <sheetName val="10. Входные данные"/>
      <sheetName val="отложенные налоги"/>
      <sheetName val="2"/>
      <sheetName val="Actuals Input"/>
      <sheetName val="Команда и роли"/>
      <sheetName val="12НК"/>
      <sheetName val="7НК"/>
      <sheetName val="объекты обществаКокшетау"/>
      <sheetName val="O.500 Property Tax"/>
      <sheetName val="Графики В2С"/>
      <sheetName val="Оценка"/>
      <sheetName val="ДД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Table"/>
      <sheetName val="Строки 20_21_27"/>
      <sheetName val="Prin Movement"/>
      <sheetName val="ввод-вывод ОС авг2004- 2005"/>
      <sheetName val="#ССЫЛКА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  <sheetName val="СВОДНАЯ ГРУППА"/>
      <sheetName val="ФОТ_и_соц_налог_"/>
      <sheetName val="свод_по_материал"/>
      <sheetName val="Услуги_банков"/>
      <sheetName val="ЦХЛ_2004"/>
      <sheetName val="СВОДНАЯ_ГРУПП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shold Calc"/>
      <sheetName val="Loans disclosure"/>
      <sheetName val="Movements"/>
      <sheetName val="% capitalization"/>
      <sheetName val="Cur portion of L-t loans calc"/>
      <sheetName val="Loans description"/>
      <sheetName val="Related parties"/>
      <sheetName val="Loan FX calc"/>
      <sheetName val="Sheet2"/>
      <sheetName val="Principal repayments test"/>
      <sheetName val="Principal withdrawals test"/>
      <sheetName val="Cash deposits &amp; cash curr acc's"/>
      <sheetName val="Bond withdrawals test"/>
      <sheetName val="Interest accruals"/>
      <sheetName val="Interest payable test"/>
      <sheetName val="Expected vs Actual"/>
      <sheetName val="Threshold Calc (2)"/>
      <sheetName val="Expected vs Actual (2)"/>
      <sheetName val="Transformation table"/>
      <sheetName val="Tickmarks"/>
      <sheetName val="Loans"/>
      <sheetName val="Movement"/>
      <sheetName val="Interest expense test"/>
      <sheetName val="Calculation of effective rate"/>
      <sheetName val="Calc amort discount expense"/>
      <sheetName val="Fair value"/>
      <sheetName val="Principal repayment test"/>
      <sheetName val="Expected vs Actual (3)"/>
      <sheetName val="Expected vs Actual (4)"/>
      <sheetName val="JBIC"/>
      <sheetName val="Spain"/>
      <sheetName val="54 units"/>
      <sheetName val="200 units"/>
      <sheetName val="Collaterals on loans"/>
      <sheetName val="XREF"/>
      <sheetName val="CMA testing"/>
      <sheetName val="ABN AMRO"/>
      <sheetName val="Movement (2)"/>
      <sheetName val="Collaterals on loans (2)"/>
      <sheetName val="Ex rates"/>
      <sheetName val="Собственный капитал"/>
      <sheetName val="PP&amp;E mvt for 2003"/>
      <sheetName val="Ñîáñòâåííûé êàïèòàë"/>
      <sheetName val="Capex"/>
      <sheetName val="Disclosure"/>
      <sheetName val="9-1"/>
      <sheetName val="4"/>
      <sheetName val="1-1"/>
      <sheetName val="1"/>
      <sheetName val="P&amp;L"/>
      <sheetName val="Provisions"/>
      <sheetName val="7"/>
      <sheetName val="10"/>
      <sheetName val="TOD of payments and receipts"/>
      <sheetName val="Interest recalculation"/>
      <sheetName val="breakdown"/>
      <sheetName val="FA depreciation"/>
      <sheetName val="Форма2"/>
      <sheetName val="Datasheet"/>
      <sheetName val="из сем"/>
      <sheetName val="Hidden"/>
      <sheetName val="Форма1"/>
      <sheetName val="Cur portion of L-t loans 2006"/>
      <sheetName val="FA(2)"/>
      <sheetName val="Balance Sheet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roduction_Ref Q-1-3"/>
      <sheetName val="Additions testing"/>
      <sheetName val="Movement schedule"/>
      <sheetName val="depreciation testing"/>
      <sheetName val="FA Movement Kyrg"/>
      <sheetName val="FA Movement "/>
      <sheetName val="GAAP TB 31.12.01  detail p&amp;l"/>
      <sheetName val="ЦХЛ 2004"/>
      <sheetName val="2.2 ОтклОТМ"/>
      <sheetName val="1.3.2 ОТМ"/>
      <sheetName val="Предпр"/>
      <sheetName val="ЦентрЗатр"/>
      <sheetName val="ЕдИзм"/>
      <sheetName val="Титу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shold Table"/>
      <sheetName val="Data Sheet"/>
      <sheetName val="Tickmarks"/>
      <sheetName val="Module1"/>
      <sheetName val="Determination of Threshold"/>
      <sheetName val="Analysis"/>
      <sheetName val="Datasheet"/>
      <sheetName val="Movements"/>
      <sheetName val="Anlagevermögen"/>
      <sheetName val="Собственный капитал"/>
      <sheetName val="9-1"/>
      <sheetName val="4"/>
      <sheetName val="1-1"/>
      <sheetName val="1"/>
      <sheetName val="SMSTemp"/>
      <sheetName val="Dictionaries"/>
      <sheetName val="Securities"/>
      <sheetName val="std tabel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  <sheetName val="FA Movement Kyrg"/>
      <sheetName val="ЛСЦ начисленное на 31.12.08"/>
      <sheetName val="ЛЛизинг начис. на 31.12.08"/>
      <sheetName val="GAAP TB 31.12.01  detail p&amp;l"/>
      <sheetName val="setup"/>
      <sheetName val="Cover Sheet"/>
      <sheetName val="Movement schedule"/>
      <sheetName val="Additions testing"/>
      <sheetName val="FA Movement "/>
      <sheetName val="depreciation testing"/>
      <sheetName val="WORKSHEET"/>
      <sheetName val="F-2.1"/>
      <sheetName val="Controls"/>
      <sheetName val="Debt Profile"/>
      <sheetName val="Movement"/>
      <sheetName val="Threshold_Table"/>
      <sheetName val="I KEY INFORMATION"/>
      <sheetName val="VI REVENUE OOD"/>
      <sheetName val="IIb P&amp;L short"/>
      <sheetName val="IV REVENUE ROOMS"/>
      <sheetName val="IV REVENUE  F&amp;B"/>
      <sheetName val="Сеть"/>
      <sheetName val="I. Прогноз доходов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calc"/>
      <sheetName val="Movements"/>
      <sheetName val="depreciation testing"/>
      <sheetName val="Собственный капитал"/>
      <sheetName val="PP&amp;E mvt for 2003"/>
      <sheetName val="P&amp;L"/>
      <sheetName val="Provisions"/>
      <sheetName val="3rd parties Sales"/>
      <sheetName val="summary"/>
      <sheetName val="ТМЗ-6"/>
      <sheetName val="Б.мчас (П)"/>
      <sheetName val="Форма2"/>
      <sheetName val="Movement"/>
      <sheetName val="Mvnt"/>
      <sheetName val="XREF"/>
      <sheetName val="Disclosure"/>
      <sheetName val="Курсы"/>
      <sheetName val="Титул"/>
      <sheetName val="Форма1"/>
      <sheetName val="Deferred tax"/>
      <sheetName val="Capex"/>
      <sheetName val="breakdown"/>
      <sheetName val="FA 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Mvnt"/>
      <sheetName val="Disclosure"/>
      <sheetName val="ТМЗ-6"/>
      <sheetName val="Head Count Planning"/>
      <sheetName val="Datasheet"/>
      <sheetName val="Movements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  <sheetName val="XLR_NoRangeSheet"/>
      <sheetName val="Test"/>
      <sheetName val="trade_receivables_1401"/>
      <sheetName val="Cust_acc_2003"/>
      <sheetName val="8180_(8181,8182)"/>
      <sheetName val="2006_2Day_Tel"/>
      <sheetName val="DD_Reserve_calculation"/>
      <sheetName val="Balance_Sheet"/>
      <sheetName val="Бонды_стр_341"/>
      <sheetName val="Head_Count_Planning"/>
      <sheetName val="ВСДС_1_(MAIN)"/>
      <sheetName val="Additions_testing"/>
      <sheetName val="Movement_schedule"/>
      <sheetName val="depreciation_testing"/>
      <sheetName val="Б_мчас_(П)"/>
      <sheetName val="Список_документов"/>
      <sheetName val="FA_movement_shedule"/>
      <sheetName val="PP&amp;E_mvt_for_2003"/>
      <sheetName val="Собственный_капитал"/>
      <sheetName val="Basic_Info"/>
      <sheetName val="FA_Movement_"/>
      <sheetName val="GAAP_TB_31_12_01__detail_p&amp;l"/>
      <sheetName val="PPE 2"/>
      <sheetName val="Stmnt of fin position"/>
      <sheetName val="Prelim Cost"/>
      <sheetName val="Depreciation"/>
      <sheetName val="Lead"/>
      <sheetName val="L-1"/>
      <sheetName val="LME_prices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ТМЗ-6"/>
      <sheetName val="Datasheet"/>
      <sheetName val="Бонды стр.341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ВСДС_1 (MAIN)"/>
      <sheetName val="7"/>
      <sheetName val="10"/>
      <sheetName val="Список документов"/>
      <sheetName val="GAAP TB 30.09.01  detail p&amp;l"/>
      <sheetName val="rollforward"/>
      <sheetName val="GAAP TB 31.12.01  detail p&amp;l"/>
      <sheetName val="FA Movement "/>
      <sheetName val="depreciation testing"/>
      <sheetName val="breakdown"/>
      <sheetName val="FA depreciation"/>
      <sheetName val="9-1"/>
      <sheetName val="P&amp;L"/>
      <sheetName val="Provisions"/>
      <sheetName val="XLRpt_TempSheet"/>
      <sheetName val="сброс"/>
      <sheetName val="таблица действ."/>
      <sheetName val="I. Прогноз доходов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Форма2"/>
      <sheetName val="Форма1"/>
      <sheetName val="FA Movement Kyrg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Additions testing"/>
      <sheetName val="Movement schedule"/>
      <sheetName val="Бонды стр.341"/>
      <sheetName val="Datasheet"/>
      <sheetName val=""/>
      <sheetName val="P&amp;L"/>
      <sheetName val="Provisions"/>
      <sheetName val="9-1"/>
      <sheetName val="KGC Operations Costs"/>
      <sheetName val="д.7.001"/>
      <sheetName val=" threshold (2)"/>
      <sheetName val="COS calculation"/>
      <sheetName val="Inputs"/>
      <sheetName val="LBO Model"/>
      <sheetName val="Comps"/>
      <sheetName val="C 25"/>
      <sheetName val="Tmpl"/>
      <sheetName val="INCOME STATMT"/>
      <sheetName val="5140"/>
      <sheetName val="Worksheet in 5643 FA Movement S"/>
      <sheetName val="t12_1"/>
      <sheetName val="СписокТЭП"/>
      <sheetName val="L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Б.мчас (П)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из сем"/>
      <sheetName val="свод"/>
      <sheetName val="calc"/>
      <sheetName val="PP&amp;E mvt for 2003"/>
      <sheetName val="2008 ГСМ"/>
      <sheetName val="Плата за загрязнение "/>
      <sheetName val="Типограф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поставка сравн13"/>
      <sheetName val="summary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держание"/>
      <sheetName val="Собственный капитал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#ССЫЛКА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Служебный ФКРБ"/>
      <sheetName val="Источник финансирования"/>
      <sheetName val="Способ закупки"/>
      <sheetName val="Тип пункта плана"/>
      <sheetName val="ОборБалФормОтч"/>
      <sheetName val="ТитулЛистОтч"/>
      <sheetName val="Graph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4"/>
      <sheetName val="Movement"/>
      <sheetName val="прил№10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доп.дан."/>
      <sheetName val="K-800 Imp. test"/>
      <sheetName val="FA register"/>
      <sheetName val="коммун."/>
      <sheetName val="Loaded"/>
      <sheetName val="ТД РАП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6НК/_x0000__xd800_¹"/>
      <sheetName val="Исх"/>
      <sheetName val="КР з.ч"/>
      <sheetName val="breakdown"/>
      <sheetName val="FA depreciation"/>
      <sheetName val="Конс "/>
      <sheetName val="исп.см."/>
      <sheetName val="L&amp;E"/>
      <sheetName val="Cash flows - PBC"/>
      <sheetName val="План_произв-в_x0006__x000c__x0007__x000f__x0010__x0011__x0007__x0007_贰΢ǅ"/>
      <sheetName val="Индексы перероценки"/>
      <sheetName val="бартер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АТО"/>
      <sheetName val="CURCURS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из_сем5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обственный_капитал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2_2_ОтклОТМ4"/>
      <sheetName val="1_3_2_ОТМ4"/>
      <sheetName val="Cost_99v982"/>
      <sheetName val="cant_sim2"/>
      <sheetName val="фот_пп2000разбивка2"/>
      <sheetName val="I__Прогноз_доходов2"/>
      <sheetName val="Production_Ref_Q-1-32"/>
      <sheetName val="Financial_ratios_А32"/>
      <sheetName val="2_2_ОтклОТМ5"/>
      <sheetName val="1_3_2_ОТМ5"/>
      <sheetName val="U2_775_-_COGS_comparison_per_s2"/>
      <sheetName val="ЗАО_н_ит2"/>
      <sheetName val="FA_Movement_Kyrg1"/>
      <sheetName val="Non-Statistical_Sampling_Maste2"/>
      <sheetName val="Global_Data2"/>
      <sheetName val="US_Dollar_20035"/>
      <sheetName val="SDR_20035"/>
      <sheetName val="Control_Settings2"/>
      <sheetName val="GTM_BK2"/>
      <sheetName val="Consolidator_Inputs2"/>
      <sheetName val="7_1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H3_100_Rollforward2"/>
      <sheetName val="SA_Procedures1"/>
      <sheetName val="Пр_412"/>
      <sheetName val="ввод-вывод_ОС_авг2004-_20051"/>
      <sheetName val="1_(2)2"/>
      <sheetName val="O_500_Property_Tax2"/>
      <sheetName val="форма_3_смета_затрат2"/>
      <sheetName val="Бюджет_тек__затрат2"/>
      <sheetName val="Спр__раб_2"/>
      <sheetName val="Russia_Print_Version2"/>
      <sheetName val="2кв_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FA_Movement_1"/>
      <sheetName val="depreciation_testing1"/>
      <sheetName val="доп_дан_1"/>
      <sheetName val="ГМ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ноябрь_-_декабрь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6НК/¹"/>
      <sheetName val="Utility"/>
      <sheetName val="ГБ"/>
      <sheetName val="Залоги c RS"/>
      <sheetName val="6НК퐀ᵝഀ놃"/>
      <sheetName val=" По скв"/>
      <sheetName val="Программа(М)"/>
      <sheetName val="6НК≟ഀﲃ"/>
      <sheetName val="[form.xls]6НК/_x0000__xd800_¹"/>
      <sheetName val="6НК/_x0000_렀£"/>
      <sheetName val="[form.xls][form.xls]6НК/_x0000__xd800_¹"/>
      <sheetName val="[form.xls]6НК/_x0000_렀£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P&amp;L"/>
      <sheetName val="Provisions"/>
      <sheetName val="Profiles"/>
      <sheetName val="Wells"/>
      <sheetName val="InputTI"/>
      <sheetName val="153541"/>
      <sheetName val="CD-실적"/>
      <sheetName val="Additions_Disposals"/>
      <sheetName val="без НДС"/>
      <sheetName val="14"/>
      <sheetName val="Актив(1)"/>
      <sheetName val="Служебный ФК?_x001f_"/>
      <sheetName val="Служебный ФК?_x0012_"/>
      <sheetName val="6НК/"/>
      <sheetName val="[form.xls]6НК/"/>
      <sheetName val="[form.xls][form.xls]6НК/"/>
      <sheetName val="Comp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[form.xls]6НК/_x0000_�¹"/>
      <sheetName val="[form.xls][form.xls]6НК/_x0000_�¹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-расчет_налогов_от_ФОТ__на_2011"/>
      <sheetName val="Форма3_6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렀£"/>
      <sheetName val="Project Detail Inputs"/>
      <sheetName val="ВСДС_1 (MAIN)"/>
      <sheetName val="6НК쌊 /_x0000_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VI REVENUE OOD"/>
      <sheetName val="IIb P&amp;L short"/>
      <sheetName val="IV REVENUE ROOMS"/>
      <sheetName val="IV REVENUE  F&amp;B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Бонды стр.341"/>
      <sheetName val="DCF"/>
      <sheetName val="Prep"/>
      <sheetName val="List of Functions"/>
      <sheetName val="АлЭС"/>
      <sheetName val="Фин. пок-ли"/>
      <sheetName val="COS"/>
      <sheetName val="пассоб"/>
      <sheetName val="Royalty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показатели"/>
      <sheetName val="рев дф (1.08.) (3)"/>
      <sheetName val="Фонд 15гор"/>
      <sheetName val="пост. пар."/>
      <sheetName val="6НК/_x0000_瀀G"/>
      <sheetName val="6НК0_x0000_#"/>
      <sheetName val="6НК0_x0000_Å"/>
      <sheetName val="Drop-Downs"/>
      <sheetName val="акт10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6НК예썘/_x0000_"/>
      <sheetName val="1610"/>
      <sheetName val="1210"/>
      <sheetName val="сводУМЗ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Pivot"/>
      <sheetName val="Resource Sheet"/>
      <sheetName val="Main Sheet"/>
      <sheetName val="фот_пп2000разби㑠ു੶⿖"/>
      <sheetName val="фот_пп2000разби골ೡ੶⽢"/>
      <sheetName val="июль ппд(факт)"/>
      <sheetName val="25.07.08г (2)"/>
      <sheetName val="6НК예썘/"/>
      <sheetName val="Production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поч԰_x0000_缀_x0000_"/>
      <sheetName val="6НКက_x0000_퀀ѫ"/>
      <sheetName val="почЀⵟഀꚃ"/>
      <sheetName val="Acct Numb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Threshold Table"/>
      <sheetName val="Простой 5-10 тн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поч԰"/>
      <sheetName val="6НКက"/>
      <sheetName val="_x000e__x000a__x0008__x000a__x000b__x0010__x0007_"/>
      <sheetName val=" _x000a_ _x000a_   "/>
      <sheetName val="6НК/ ¹"/>
      <sheetName val="00. ОСВ"/>
      <sheetName val="Добыча_нефти47"/>
      <sheetName val="прочие_стор4"/>
      <sheetName val="услуги_прочие4"/>
      <sheetName val="Выкуп_порталов4"/>
      <sheetName val="обуч_(2)4"/>
      <sheetName val="прочие_стор_(2)4"/>
      <sheetName val="ком_(2)4"/>
      <sheetName val="КВЛ_(2)4"/>
      <sheetName val="прочие_расходы4"/>
      <sheetName val="шт_(2)4"/>
      <sheetName val="аренда_(2)4"/>
      <sheetName val="прогноз_движения_денег_в_ежеме4"/>
      <sheetName val="ОПиУ_в_ежемес_4"/>
      <sheetName val="GAAP_TB_31_12_01__detail_p&amp;l4"/>
      <sheetName val="Б_мчас_(П)4"/>
      <sheetName val="АПК_реформа4"/>
      <sheetName val="из_сем7"/>
      <sheetName val="PP&amp;E_mvt_for_20034"/>
      <sheetName val="2008_ГСМ4"/>
      <sheetName val="Плата_за_загрязнение_4"/>
      <sheetName val="факс(2005-20гг_)4"/>
      <sheetName val="поставка_сравн134"/>
      <sheetName val="1_(2)3"/>
      <sheetName val="2_2_ОтклОТМ8"/>
      <sheetName val="1_3_2_ОТМ8"/>
      <sheetName val="Cost_99v984"/>
      <sheetName val="cant_sim4"/>
      <sheetName val="Production_Ref_Q-1-34"/>
      <sheetName val="фот_пп2000разбивка4"/>
      <sheetName val="ЗАО_н_ит4"/>
      <sheetName val="Financial_ratios_А34"/>
      <sheetName val="2_2_ОтклОТМ9"/>
      <sheetName val="1_3_2_ОТМ9"/>
      <sheetName val="U2_775_-_COGS_comparison_per_s4"/>
      <sheetName val="I__Прогноз_доходов4"/>
      <sheetName val="ОТЧЕТ_КТЖ_01_01_093"/>
      <sheetName val="8180_(8181,8182)3"/>
      <sheetName val="Balance_Sheet3"/>
      <sheetName val="1_вариант__2009_3"/>
      <sheetName val="Список_документов3"/>
      <sheetName val="GAAP_TB_30_09_01__detail_p&amp;l3"/>
      <sheetName val="O_500_Property_Tax3"/>
      <sheetName val="форма_3_смета_затрат3"/>
      <sheetName val="ТД_РАП2"/>
      <sheetName val="Спр__раб_3"/>
      <sheetName val="Авансы_уплач,деньги_в_регионах5"/>
      <sheetName val="Авансы_уплач,деньги_в_регионах6"/>
      <sheetName val="PLтв_-_Б3"/>
      <sheetName val="$_IS3"/>
      <sheetName val="Собственный_капитал4"/>
      <sheetName val="Служебный_ФКРБ2"/>
      <sheetName val="Источник_финансирования2"/>
      <sheetName val="Способ_закупки2"/>
      <sheetName val="Тип_пункта_плана2"/>
      <sheetName val="FA_Movement_Kyrg3"/>
      <sheetName val="Non-Statistical_Sampling_Maste4"/>
      <sheetName val="Global_Data4"/>
      <sheetName val="US_Dollar_20037"/>
      <sheetName val="SDR_20037"/>
      <sheetName val="Control_Settings4"/>
      <sheetName val="GTM_BK4"/>
      <sheetName val="Consolidator_Inputs4"/>
      <sheetName val="7_14"/>
      <sheetName val="FP20DB_(3)4"/>
      <sheetName val="Курс_валют4"/>
      <sheetName val="Другие_расходы4"/>
      <sheetName val="Форма_4_кап_зат-ты_(2)4"/>
      <sheetName val="2006_AJE_RJE4"/>
      <sheetName val="стр_245_(2)4"/>
      <sheetName val="Сдача_4"/>
      <sheetName val="МО_00124"/>
      <sheetName val="14_1_2_2_(Услуги_связи)4"/>
      <sheetName val="13_NGDO4"/>
      <sheetName val="__2_3_24"/>
      <sheetName val="12_из_57_АЗС4"/>
      <sheetName val="постоянные_затраты4"/>
      <sheetName val="H3_100_Rollforward4"/>
      <sheetName val="SA_Procedures3"/>
      <sheetName val="Пр_414"/>
      <sheetName val="ввод-вывод_ОС_авг2004-_20053"/>
      <sheetName val="Russia_Print_Version4"/>
      <sheetName val="2кв_4"/>
      <sheetName val="MACRO2_XLM4"/>
      <sheetName val="U-ZR_AT1_XLS4"/>
      <sheetName val="План_произв-ва_(мес_)_(бюджет)4"/>
      <sheetName val="Инв_вл4"/>
      <sheetName val="факт_2005_г_4"/>
      <sheetName val="д_7_0014"/>
      <sheetName val="свод_грузоотпр_4"/>
      <sheetName val="Итоговая_таблица4"/>
      <sheetName val="I_KEY_INFORMATION4"/>
      <sheetName val="почтов_4"/>
      <sheetName val="6НК-cт_4"/>
      <sheetName val="Interco_payables&amp;receivables4"/>
      <sheetName val="ГСМ_Гараж3"/>
      <sheetName val="ГСМ_по_инвест3"/>
      <sheetName val="Запчасти_Гараж3"/>
      <sheetName val="Стор_Орг_РМУ3"/>
      <sheetName val="Материалы_РМУ3"/>
      <sheetName val="Постановка_на_учет_авто3"/>
      <sheetName val="Размножение_проектов3"/>
      <sheetName val="материалы_ВДГО3"/>
      <sheetName val="Тех_осмотр3"/>
      <sheetName val="Проект_13"/>
      <sheetName val="Объем_ВДГО3"/>
      <sheetName val="Фин_обязат_3"/>
      <sheetName val="спецпит,проездн_3"/>
      <sheetName val="K-800_Imp__test3"/>
      <sheetName val="FA_register3"/>
      <sheetName val="коммун_3"/>
      <sheetName val="Бюджет_тек__затрат3"/>
      <sheetName val="ГМ_3"/>
      <sheetName val="6НК__x000a_2"/>
      <sheetName val="Служебный_ФК皸ɫ1"/>
      <sheetName val="Служебный_ФК悄,1"/>
      <sheetName val="Служебный_ФК厈-1"/>
      <sheetName val="Служебный_ФК⽄1"/>
      <sheetName val="Служебный_ФК⽬1"/>
      <sheetName val="Служебный_ФК嵔_1"/>
      <sheetName val="Служебный_ФК峔(1"/>
      <sheetName val="Служебный_ФКૐǪ1"/>
      <sheetName val="Служебный_ФК⿯1"/>
      <sheetName val="Служебный_ФК『1"/>
      <sheetName val="Служебный_ФК　1"/>
      <sheetName val="FA_Movement_3"/>
      <sheetName val="depreciation_testing3"/>
      <sheetName val="доп_дан_2"/>
      <sheetName val="ноябрь_-_декабрь2"/>
      <sheetName val="Summary_&amp;_Variables1"/>
      <sheetName val="Служебный_ФК2"/>
      <sheetName val="_По_скв1"/>
      <sheetName val="[form_xls]6НК/¹"/>
      <sheetName val="исп_см_2"/>
      <sheetName val="Cash_flows_-_PBC2"/>
      <sheetName val="[form_xls]6НК/렀£"/>
      <sheetName val="[form_xls][form_xls]6НК/¹"/>
      <sheetName val="Вып_П_П_1"/>
      <sheetName val="КР_з_ч1"/>
      <sheetName val="4b_-_P&amp;L_ProductLine2"/>
      <sheetName val="4a_-_Revenue_ProductLine2"/>
      <sheetName val="5a_-_Orders_analysis2"/>
      <sheetName val="8_-_Receivables2"/>
      <sheetName val="D1_-_Balances_input2"/>
      <sheetName val="D3_-_DBmagn2"/>
      <sheetName val="Исх_данные1"/>
      <sheetName val="распределение_модели1"/>
      <sheetName val="-расчет_налогов_от_ФОТ__на_2013"/>
      <sheetName val="Форма3_63"/>
      <sheetName val="16_122"/>
      <sheetName val="ЛСЦ_начисленное_на_31_12_082"/>
      <sheetName val="ЛЛизинг_начис__на_31_12_082"/>
      <sheetName val="18_3"/>
      <sheetName val="08_3"/>
      <sheetName val="11_3"/>
      <sheetName val="14_3"/>
      <sheetName val="15_3"/>
      <sheetName val="05_3"/>
      <sheetName val="09_3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altai_income_statement2"/>
      <sheetName val="6_NK2"/>
      <sheetName val="1кв__2"/>
      <sheetName val="Трафик_по_АУП3"/>
      <sheetName val="Трафик_по_ЦБПТО3"/>
      <sheetName val="Трафик_по_ПНУ3"/>
      <sheetName val="Трафик_по_ЖНУ3"/>
      <sheetName val="Трафик_по_ШНУ3"/>
      <sheetName val="FA_depreciation1"/>
      <sheetName val="без_НДС1"/>
      <sheetName val="Служебный_ФК悤"/>
      <sheetName val="Служебный_ФК?"/>
      <sheetName val="[form_xls]6НК/1"/>
      <sheetName val="[form_xls][form_xls]6НК/1"/>
      <sheetName val="БРК_УЖ1"/>
      <sheetName val="БРК_ЮКО_свод1"/>
      <sheetName val="Сбер_14501"/>
      <sheetName val="Сбер_13001"/>
      <sheetName val="Сбер_25001"/>
      <sheetName val="Сбер_37501"/>
      <sheetName val="Все_ТЭП1"/>
      <sheetName val="èç_ñåì1"/>
      <sheetName val="План_произв-в贰΢ǅ"/>
      <sheetName val="Залоги_c_RS1"/>
      <sheetName val="Индексы_перероценки1"/>
      <sheetName val="Project_Detail_Inputs1"/>
      <sheetName val="ВСДС_1_(MAIN)1"/>
      <sheetName val="[form_xls][form_xls]6НК/렀£"/>
      <sheetName val="План_ГЗ1"/>
      <sheetName val="Вид_предмета1"/>
      <sheetName val="Служебный_ФК_"/>
      <sheetName val="6НК____x000a_2"/>
      <sheetName val="__x000a___x000a____"/>
      <sheetName val="Служебный_ФК恔_1"/>
      <sheetName val="Служебный_ФК_1"/>
      <sheetName val="Служебный_ФК__1"/>
      <sheetName val="6НК____x000a_"/>
      <sheetName val="6НК/蠀_"/>
      <sheetName val="[form_xls]6НК/蠀_"/>
      <sheetName val="Служебный_ФК_1"/>
      <sheetName val="6НК/_¹"/>
      <sheetName val="[form_xls][form_xls]6НК/蠀_"/>
      <sheetName val="Затраты_утил_ТБО1"/>
      <sheetName val="Админ_и_ОPEX_2010-12гг1"/>
      <sheetName val="14_1_2_2__Услуги_связи_1"/>
      <sheetName val="Общие_данные1"/>
      <sheetName val="канат_прод_2"/>
      <sheetName val="CREDIT_STATS1"/>
      <sheetName val="Test_of_FA_Installation1"/>
      <sheetName val="Расчет_объема_СУИБ1"/>
      <sheetName val="Ural_med1"/>
      <sheetName val="КС_20181"/>
      <sheetName val="Input_TI1"/>
      <sheetName val="3_ФОТ1"/>
      <sheetName val="4_Налоги1"/>
      <sheetName val="Конс_1"/>
      <sheetName val="Фин__пок-ли1"/>
      <sheetName val="Проектные_работы1"/>
      <sheetName val="Спецтехника,_оборудование,_баз1"/>
      <sheetName val="Первоначальные_условия1"/>
      <sheetName val="VI_REVENUE_OOD1"/>
      <sheetName val="IIb_P&amp;L_short1"/>
      <sheetName val="IV_REVENUE_ROOMS1"/>
      <sheetName val="IV_REVENUE__F&amp;B1"/>
      <sheetName val="расчет_премии_за_4_кв_12г1"/>
      <sheetName val="ФОТ_2013_(2)1"/>
      <sheetName val="Ком_услуги_аренды1"/>
      <sheetName val="СВОД_по_НД_расх1"/>
      <sheetName val="Свод_Мат_по_Тр_20121"/>
      <sheetName val="Конфигурация_МАКРО1"/>
      <sheetName val="Product_Assumptions1"/>
      <sheetName val="14_1_8_11_(Прочие)1"/>
      <sheetName val="Все_виды_материалов_D`1-181"/>
      <sheetName val="ожид_ФОТ_2010_форма11"/>
      <sheetName val="свод_ФОТ1"/>
      <sheetName val="из_сем6"/>
      <sheetName val="2_2_ОтклОТМ6"/>
      <sheetName val="1_3_2_ОТМ6"/>
      <sheetName val="Cost_99v983"/>
      <sheetName val="cant_sim3"/>
      <sheetName val="Production_Ref_Q-1-33"/>
      <sheetName val="фот_пп2000разбивка3"/>
      <sheetName val="ЗАО_н_ит3"/>
      <sheetName val="Financial_ratios_А33"/>
      <sheetName val="2_2_ОтклОТМ7"/>
      <sheetName val="1_3_2_ОТМ7"/>
      <sheetName val="U2_775_-_COGS_comparison_per_s3"/>
      <sheetName val="I__Прогноз_доходов3"/>
      <sheetName val="Собственный_капитал3"/>
      <sheetName val="FA_Movement_Kyrg2"/>
      <sheetName val="Non-Statistical_Sampling_Maste3"/>
      <sheetName val="Global_Data3"/>
      <sheetName val="US_Dollar_20036"/>
      <sheetName val="SDR_20036"/>
      <sheetName val="Control_Settings3"/>
      <sheetName val="GTM_BK3"/>
      <sheetName val="Consolidator_Inputs3"/>
      <sheetName val="7_1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H3_100_Rollforward3"/>
      <sheetName val="SA_Procedures2"/>
      <sheetName val="Пр_413"/>
      <sheetName val="ввод-вывод_ОС_авг2004-_20052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I_KEY_INFORMATION3"/>
      <sheetName val="почтов_3"/>
      <sheetName val="6НК-cт_3"/>
      <sheetName val="Interco_payables&amp;receivables3"/>
      <sheetName val="ГМ_2"/>
      <sheetName val="6НК__x000a_1"/>
      <sheetName val="FA_Movement_2"/>
      <sheetName val="depreciation_testing2"/>
      <sheetName val="ноябрь_-_декабрь1"/>
      <sheetName val="_По_скв"/>
      <sheetName val="исп_см_1"/>
      <sheetName val="Cash_flows_-_PBC1"/>
      <sheetName val="КР_з_ч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Исх_данные"/>
      <sheetName val="распределение_модели"/>
      <sheetName val="-расчет_налогов_от_ФОТ__на_2012"/>
      <sheetName val="Форма3_62"/>
      <sheetName val="16_121"/>
      <sheetName val="ЛСЦ_начисленное_на_31_12_081"/>
      <sheetName val="ЛЛизинг_начис__на_31_12_081"/>
      <sheetName val="18_2"/>
      <sheetName val="08_2"/>
      <sheetName val="11_2"/>
      <sheetName val="14_2"/>
      <sheetName val="15_2"/>
      <sheetName val="05_2"/>
      <sheetName val="09_2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6_NK1"/>
      <sheetName val="1кв__1"/>
      <sheetName val="Трафик_по_АУП2"/>
      <sheetName val="Трафик_по_ЦБПТО2"/>
      <sheetName val="Трафик_по_ПНУ2"/>
      <sheetName val="Трафик_по_ЖНУ2"/>
      <sheetName val="Трафик_по_ШНУ2"/>
      <sheetName val="FA_depreciation"/>
      <sheetName val="без_НДС"/>
      <sheetName val="[form_xls]6НК/"/>
      <sheetName val="[form_xls][form_xls]6НК/"/>
      <sheetName val="БРК_УЖ"/>
      <sheetName val="БРК_ЮКО_свод"/>
      <sheetName val="Сбер_1450"/>
      <sheetName val="Сбер_1300"/>
      <sheetName val="Сбер_2500"/>
      <sheetName val="Сбер_3750"/>
      <sheetName val="Все_ТЭП"/>
      <sheetName val="èç_ñåì"/>
      <sheetName val="Залоги_c_RS"/>
      <sheetName val="Индексы_перероценки"/>
      <sheetName val="Project_Detail_Inputs"/>
      <sheetName val="ВСДС_1_(MAIN)"/>
      <sheetName val="6НК____x000a_1"/>
      <sheetName val="Служебный_ФК恔_"/>
      <sheetName val="Служебный_ФК_"/>
      <sheetName val="Служебный_ФК__"/>
      <sheetName val="Затраты_утил_ТБО"/>
      <sheetName val="Админ_и_ОPEX_2010-12гг"/>
      <sheetName val="14_1_2_2__Услуги_связи_"/>
      <sheetName val="Общие_данные"/>
      <sheetName val="канат_прод_1"/>
      <sheetName val="CREDIT_STATS"/>
      <sheetName val="Test_of_FA_Installation"/>
      <sheetName val="Расчет_объема_СУИБ"/>
      <sheetName val="Ural_med"/>
      <sheetName val="КС_2018"/>
      <sheetName val="Input_TI"/>
      <sheetName val="3_ФОТ"/>
      <sheetName val="4_Налоги"/>
      <sheetName val="Конс_"/>
      <sheetName val="Фин__пок-ли"/>
      <sheetName val="Проектные_работы"/>
      <sheetName val="Спецтехника,_оборудование,_база"/>
      <sheetName val="Первоначальные_условия"/>
      <sheetName val="VI_REVENUE_OOD"/>
      <sheetName val="IIb_P&amp;L_short"/>
      <sheetName val="IV_REVENUE_ROOMS"/>
      <sheetName val="IV_REVENUE__F&amp;B"/>
      <sheetName val="расчет_премии_за_4_кв_12г"/>
      <sheetName val="ФОТ_2013_(2)"/>
      <sheetName val="Ком_услуги_аренды"/>
      <sheetName val="СВОД_по_НД_расх"/>
      <sheetName val="Свод_Мат_по_Тр_2012"/>
      <sheetName val="Конфигурация_МАКРО"/>
      <sheetName val="Product_Assumptions"/>
      <sheetName val="14_1_8_11_(Прочие)"/>
      <sheetName val="Все_виды_материалов_D`1-18"/>
      <sheetName val="ожид_ФОТ_2010_форма1"/>
      <sheetName val="свод_ФОТ"/>
      <sheetName val="运行成本 OPEX"/>
      <sheetName val="6НК/_x0000_?¹"/>
      <sheetName val="[form.xls]6НК/_x0000_?¹"/>
      <sheetName val="[form.xls][form.xls]6НК/_x0000_?¹"/>
      <sheetName val="6НК    "/>
      <sheetName val="MAIN"/>
      <sheetName val="Cover"/>
      <sheetName val="O_GLOBE"/>
      <sheetName val="Лв 1715 (сб)"/>
      <sheetName val="1.401.2"/>
      <sheetName val="Приход по вагонам"/>
      <sheetName val="ОГВ"/>
      <sheetName val="3А КНС"/>
      <sheetName val="ТМЗ-6"/>
      <sheetName val="Qпр(12)"/>
      <sheetName val="тех"/>
      <sheetName val="замерная 11"/>
      <sheetName val="общ Дф 01.11."/>
      <sheetName val="PY_misstatements"/>
      <sheetName val="25__Hidden"/>
      <sheetName val="2__Inputs"/>
      <sheetName val="Variants"/>
      <sheetName val="treatment summary"/>
      <sheetName val="sheet0"/>
      <sheetName val="Capex_KZT"/>
      <sheetName val="Sheet5"/>
      <sheetName val="Справочник профессий"/>
      <sheetName val="Об-я св-а"/>
      <sheetName val="2_2_6_"/>
      <sheetName val="общ.фонд  "/>
      <sheetName val="Схема доплат"/>
      <sheetName val="Повышающие коэф ОМГ"/>
      <sheetName val="новая _5"/>
      <sheetName val="Foglio1"/>
      <sheetName val="Gen Data"/>
      <sheetName val="instruqcia"/>
      <sheetName val="1НК_объемы"/>
      <sheetName val="бензин по авто"/>
      <sheetName val="Др адм"/>
      <sheetName val="Осн.ср-ва"/>
      <sheetName val="не удалять!"/>
      <sheetName val="ÑïèñîêÒÝÏ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Д_2017"/>
      <sheetName val="D_Opex"/>
      <sheetName val="031218"/>
      <sheetName val="хим.реаг."/>
      <sheetName val="БПО"/>
      <sheetName val="PY Audit WP 2011"/>
      <sheetName val="общ скв"/>
      <sheetName val="FA database (production)299"/>
      <sheetName val="Б.Д."/>
      <sheetName val="Бюдж-тенге"/>
      <sheetName val="List_of_Functions"/>
      <sheetName val="Финбюджет_свод_"/>
      <sheetName val="ïîñòàâêà_ñðàâí13"/>
      <sheetName val="рев_дф_(1_08_)_(3)"/>
      <sheetName val="Фонд_15гор"/>
      <sheetName val="пост__пар_"/>
      <sheetName val="Бонды_стр_341"/>
      <sheetName val="Master_Inputs_Start_here"/>
      <sheetName val="1_квартал"/>
      <sheetName val="6НК__"/>
      <sheetName val="Resource_Sheet"/>
      <sheetName val="Main_Sheet"/>
      <sheetName val="[form_xls][form_xls]_form_xls_2"/>
      <sheetName val="[form_xls][form_xls]_form_xls_3"/>
      <sheetName val="[form_xls][form_xls]_form_xls_4"/>
      <sheetName val="[form_xls][form_xls]_form_xls_5"/>
      <sheetName val="[form_xls][form_xls]_form_xls_6"/>
      <sheetName val="[form_xls][form_xls]_form_xls_7"/>
      <sheetName val="июль_ппд(факт)"/>
      <sheetName val="25_07_08г_(2)"/>
      <sheetName val="мат_расходы"/>
      <sheetName val="Шт_расписание"/>
      <sheetName val="Prelim_Cost"/>
      <sheetName val="TPC_con_vs_bdg"/>
      <sheetName val="Planned_VoWD"/>
      <sheetName val="Threshold_Table"/>
      <sheetName val="Простой_5-10_тн"/>
      <sheetName val="3_3_31_"/>
      <sheetName val="МП_не_вход_ФОТ1"/>
      <sheetName val="Acct_Numb"/>
      <sheetName val="6НК__ _x000a_"/>
      <sheetName val="Добыча_нефти48"/>
      <sheetName val="GAAP_TB_31_12_01__detail_p&amp;l5"/>
      <sheetName val="прочие_стор5"/>
      <sheetName val="услуги_прочие5"/>
      <sheetName val="Выкуп_порталов5"/>
      <sheetName val="обуч_(2)5"/>
      <sheetName val="прочие_стор_(2)5"/>
      <sheetName val="ком_(2)5"/>
      <sheetName val="КВЛ_(2)5"/>
      <sheetName val="прочие_расходы5"/>
      <sheetName val="шт_(2)5"/>
      <sheetName val="аренда_(2)5"/>
      <sheetName val="прогноз_движения_денег_в_ежеме5"/>
      <sheetName val="ОПиУ_в_ежемес_5"/>
      <sheetName val="АПК_реформа5"/>
      <sheetName val="Б_мчас_(П)5"/>
      <sheetName val="PP&amp;E_mvt_for_20035"/>
      <sheetName val="2008_ГСМ5"/>
      <sheetName val="Плата_за_загрязнение_5"/>
      <sheetName val="факс(2005-20гг_)5"/>
      <sheetName val="поставка_сравн135"/>
      <sheetName val="1_(2)4"/>
      <sheetName val="ОТЧЕТ_КТЖ_01_01_094"/>
      <sheetName val="8180_(8181,8182)4"/>
      <sheetName val="Balance_Sheet4"/>
      <sheetName val="1_вариант__2009_4"/>
      <sheetName val="Список_документов4"/>
      <sheetName val="GAAP_TB_30_09_01__detail_p&amp;l4"/>
      <sheetName val="O_500_Property_Tax4"/>
      <sheetName val="форма_3_смета_затрат4"/>
      <sheetName val="$_IS4"/>
      <sheetName val="Спр__раб_4"/>
      <sheetName val="Авансы_уплач,деньги_в_регионах7"/>
      <sheetName val="Авансы_уплач,деньги_в_регионах8"/>
      <sheetName val="PLтв_-_Б4"/>
      <sheetName val="K-800_Imp__test4"/>
      <sheetName val="FA_register4"/>
      <sheetName val="ГСМ_Гараж4"/>
      <sheetName val="ГСМ_по_инвест4"/>
      <sheetName val="Запчасти_Гараж4"/>
      <sheetName val="Стор_Орг_РМУ4"/>
      <sheetName val="Материалы_РМУ4"/>
      <sheetName val="Постановка_на_учет_авто4"/>
      <sheetName val="Размножение_проектов4"/>
      <sheetName val="материалы_ВДГО4"/>
      <sheetName val="Тех_осмотр4"/>
      <sheetName val="Проект_14"/>
      <sheetName val="Объем_ВДГО4"/>
      <sheetName val="Фин_обязат_4"/>
      <sheetName val="спецпит,проездн_4"/>
      <sheetName val="Бюджет_тек__затрат4"/>
      <sheetName val="коммун_4"/>
      <sheetName val="Служебный_ФКРБ3"/>
      <sheetName val="Источник_финансирования3"/>
      <sheetName val="Способ_закупки3"/>
      <sheetName val="Тип_пункта_плана3"/>
      <sheetName val="ТД_РАП3"/>
      <sheetName val="Служебный_ФК皸ɫ2"/>
      <sheetName val="Служебный_ФК悄,2"/>
      <sheetName val="Служебный_ФК厈-2"/>
      <sheetName val="Служебный_ФК⽄2"/>
      <sheetName val="Служебный_ФК⽬2"/>
      <sheetName val="Служебный_ФК嵔_2"/>
      <sheetName val="Служебный_ФК峔(2"/>
      <sheetName val="Служебный_ФК⿯2"/>
      <sheetName val="Служебный_ФК『2"/>
      <sheetName val="Служебный_ФК　2"/>
      <sheetName val="доп_дан_3"/>
      <sheetName val="Служебный_ФКૐǪ2"/>
      <sheetName val="Summary_&amp;_Variables2"/>
      <sheetName val="Служебный_ФК3"/>
      <sheetName val="Вып_П_П_2"/>
      <sheetName val="План_ГЗ2"/>
      <sheetName val="Вид_предмета2"/>
      <sheetName val="6НК__x000a_3"/>
      <sheetName val="List_of_Functions1"/>
      <sheetName val="Финбюджет_свод_1"/>
      <sheetName val="ïîñòàâêà_ñðàâí131"/>
      <sheetName val="рев_дф_(1_08_)_(3)1"/>
      <sheetName val="Фонд_15гор1"/>
      <sheetName val="пост__пар_1"/>
      <sheetName val="Бонды_стр_3411"/>
      <sheetName val="Master_Inputs_Start_here1"/>
      <sheetName val="1_квартал1"/>
      <sheetName val="Resource_Sheet1"/>
      <sheetName val="Main_Sheet1"/>
      <sheetName val="июль_ппд(факт)1"/>
      <sheetName val="25_07_08г_(2)1"/>
      <sheetName val="[form_xls][form_xls]_form_xls_1"/>
      <sheetName val="[form_xls][form_xls]_form_xls_8"/>
      <sheetName val="[form_xls][form_xls]_form_xls_9"/>
      <sheetName val="[form_xls][form_xls]_form_xls10"/>
      <sheetName val="[form_xls][form_xls]_form_xls11"/>
      <sheetName val="[form_xls][form_xls]_form_xls12"/>
      <sheetName val="25__Hidden1"/>
      <sheetName val="2__Inputs1"/>
      <sheetName val="мат_расходы1"/>
      <sheetName val="Шт_расписание1"/>
      <sheetName val="Prelim_Cost1"/>
      <sheetName val="PY_misstatements1"/>
      <sheetName val="TPC_con_vs_bdg1"/>
      <sheetName val="Planned_VoWD1"/>
      <sheetName val="Threshold_Table1"/>
      <sheetName val="Простой_5-10_тн1"/>
      <sheetName val="3_3_31_1"/>
      <sheetName val="МП_не_вход_ФОТ2"/>
      <sheetName val="Acct_Numb1"/>
      <sheetName val="运行成本_OPEX"/>
      <sheetName val="__x000a___x000a____1"/>
      <sheetName val="6НК/_¹1"/>
      <sheetName val="Лв_1715_(сб)"/>
      <sheetName val="1_401_2"/>
      <sheetName val="Приход_по_вагонам"/>
      <sheetName val="3А_КНС"/>
      <sheetName val="замерная_11"/>
      <sheetName val="общ_Дф_01_11_"/>
      <sheetName val="Sheet223"/>
      <sheetName val="CPI"/>
      <sheetName val="Assumption Tables"/>
      <sheetName val="Акколь"/>
      <sheetName val="22"/>
      <sheetName val="TT"/>
      <sheetName val="Sup"/>
      <sheetName val="План пр-ва"/>
      <sheetName val="Осн. пара"/>
      <sheetName val="ремонт 25"/>
      <sheetName val="Коэф сложности КАЗТЕЛЕР"/>
      <sheetName val="23.ap"/>
      <sheetName val="тарифы"/>
      <sheetName val="BY Line Item"/>
      <sheetName val="Valuation"/>
      <sheetName val="TB KMG Fin 2007"/>
      <sheetName val="KAZAK RECO ST 99"/>
      <sheetName val="UNITPRICES"/>
      <sheetName val="Sheet4"/>
      <sheetName val="Макро-прогноз"/>
      <sheetName val="Hidden1"/>
      <sheetName val="July_03_Pg8"/>
      <sheetName val="6НК/?¹"/>
      <sheetName val="[form.xls]6НК/?¹"/>
      <sheetName val="[form.xls][form.xls]6НК/?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/>
      <sheetData sheetId="822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/>
      <sheetData sheetId="1034"/>
      <sheetData sheetId="1035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 refreshError="1"/>
      <sheetData sheetId="1077" refreshError="1"/>
      <sheetData sheetId="1078"/>
      <sheetData sheetId="1079"/>
      <sheetData sheetId="1080"/>
      <sheetData sheetId="1081"/>
      <sheetData sheetId="1082"/>
      <sheetData sheetId="1083" refreshError="1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/>
      <sheetData sheetId="1184"/>
      <sheetData sheetId="1185" refreshError="1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/>
      <sheetData sheetId="1630"/>
      <sheetData sheetId="163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за"/>
      <sheetName val="XREF"/>
      <sheetName val="Форма2"/>
      <sheetName val="поставка сравн13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yO302.1"/>
      <sheetName val="ввод-вывод ОС авг2004- 2005"/>
      <sheetName val="L-1"/>
      <sheetName val="ОТЧЕТ КТЖ 01.01.09"/>
      <sheetName val="Б.мчас (П)"/>
      <sheetName val="Нефть"/>
      <sheetName val="summary"/>
      <sheetName val="Movements"/>
      <sheetName val="P&amp;L"/>
      <sheetName val="Provisions"/>
      <sheetName val="Форма1"/>
      <sheetName val="сброс"/>
      <sheetName val="2.1.11консул _ инф"/>
      <sheetName val="breakdown"/>
      <sheetName val="FA depreciation"/>
      <sheetName val="FES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ЯНВАРЬ"/>
      <sheetName val="д.7.001"/>
      <sheetName val="Datasheet"/>
      <sheetName val="#ССЫЛКА"/>
      <sheetName val="PP&amp;E mvt for 2003"/>
      <sheetName val="ОТиТБ"/>
      <sheetName val="I. Прогноз доходов"/>
      <sheetName val="Balance Sheet"/>
      <sheetName val="Лист2"/>
      <sheetName val="Anlagevermögen"/>
      <sheetName val="Технический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  <sheetName val="9-1"/>
      <sheetName val="4"/>
      <sheetName val="1-1"/>
      <sheetName val="1"/>
      <sheetName val="поставка_сравн13"/>
      <sheetName val="МО_0012"/>
      <sheetName val="A4_100"/>
      <sheetName val="авансы_выданные-1"/>
      <sheetName val="yO302_1"/>
      <sheetName val="ввод-вывод_ОС_авг2004-_2005"/>
      <sheetName val="ОТЧЕТ_КТЖ_01_01_09"/>
      <sheetName val="Б_мчас_(П)"/>
      <sheetName val="2_1_11консул___инф"/>
      <sheetName val="FA_depreciation"/>
      <sheetName val="д_7_001"/>
      <sheetName val="8180_(8181,8182)"/>
      <sheetName val="Balance_Sheet"/>
      <sheetName val="PP&amp;E_mvt_for_2003"/>
      <sheetName val="I__Прогноз_доходов"/>
      <sheetName val="1_класс"/>
      <sheetName val="2_класс"/>
      <sheetName val="3_класс"/>
      <sheetName val="4_класс"/>
      <sheetName val="5_класс"/>
      <sheetName val="Additions testing"/>
      <sheetName val="Movement schedule"/>
      <sheetName val="depreciation testing"/>
      <sheetName val="ОборБалФормОтч"/>
      <sheetName val="ТитулЛистОтч"/>
      <sheetName val="PYTB"/>
      <sheetName val="t0_name"/>
      <sheetName val="АЗФ"/>
      <sheetName val="АК"/>
      <sheetName val="ССГПО"/>
      <sheetName val="Актюбе"/>
      <sheetName val="Сверка"/>
      <sheetName val="DWR_PRG.XLS"/>
      <sheetName val="FA Movement "/>
      <sheetName val="sa procedures"/>
      <sheetName val="metadata"/>
      <sheetName val="s"/>
      <sheetName val="2002"/>
      <sheetName val="Combin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Graph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  <sheetName val="P&amp;L"/>
      <sheetName val="Provisions"/>
      <sheetName val="Qпр(12)"/>
      <sheetName val="тех"/>
      <sheetName val="замерная 11"/>
      <sheetName val="общ Дф 01.11."/>
      <sheetName val="4"/>
      <sheetName val="1-1"/>
      <sheetName val="Cur portion of L-t loans 2006"/>
      <sheetName val="9-1"/>
      <sheetName val="Comp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  <sheetName val="ОТЧЕТ КТЖ 01.01.09"/>
      <sheetName val="XREF"/>
      <sheetName val="Б.мчас (П)"/>
      <sheetName val="Собственный капитал"/>
      <sheetName val="Movements"/>
      <sheetName val="СписокТЭП"/>
      <sheetName val="L-1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Добыча_нефти4"/>
      <sheetName val="поставка_сравн13"/>
      <sheetName val="7_1"/>
      <sheetName val="из_сем"/>
      <sheetName val="6НК-cт_"/>
      <sheetName val="ДС_МЗК"/>
      <sheetName val="PP&amp;E_mvt_for_2003"/>
      <sheetName val="Flash_Report_SDC(EUR)"/>
      <sheetName val="6_NK"/>
      <sheetName val="ОТЧЕТ_КТЖ_01_01_09"/>
      <sheetName val="Б_мчас_(П)"/>
      <sheetName val="Собственный_капитал"/>
      <sheetName val="Лист2"/>
      <sheetName val="sheet0"/>
      <sheetName val="I KEY INFORMATION"/>
      <sheetName val="LME_prices"/>
      <sheetName val="Расчеты"/>
      <sheetName val="Пр 4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Пр_41"/>
      <sheetName val="I_KEY_INFORMATION"/>
      <sheetName val="TOC"/>
      <sheetName val="Лист1"/>
      <sheetName val="Param"/>
      <sheetName val="П"/>
      <sheetName val="Ôîðìà2"/>
      <sheetName val="Plrap"/>
      <sheetName val="Plsum"/>
      <sheetName val="Pladj"/>
      <sheetName val="XLR_NoRangeSheet"/>
      <sheetName val="Gen Data"/>
      <sheetName val="FS-97"/>
      <sheetName val="P&amp;L"/>
      <sheetName val="Provisions"/>
      <sheetName val="Cur portion of L-t loans 2006"/>
      <sheetName val="9-1"/>
      <sheetName val="4"/>
      <sheetName val="1-1"/>
      <sheetName val="1"/>
      <sheetName val="2008 ГСМ"/>
      <sheetName val="Плата за загрязнение "/>
      <sheetName val="Типограф"/>
      <sheetName val="Comp"/>
      <sheetName val="precios"/>
      <sheetName val="БР"/>
      <sheetName val="SAPBEXfilters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12НК"/>
      <sheetName val="СЗ-процессинг"/>
      <sheetName val="Нормативы"/>
      <sheetName val="Параметры"/>
      <sheetName val="СЗ-собственная деятельность"/>
      <sheetName val="capex"/>
    </sheetNames>
    <sheetDataSet>
      <sheetData sheetId="0" refreshError="1"/>
      <sheetData sheetId="1" refreshError="1">
        <row r="22">
          <cell r="C22">
            <v>0</v>
          </cell>
        </row>
      </sheetData>
      <sheetData sheetId="2" refreshError="1">
        <row r="22">
          <cell r="C22">
            <v>0</v>
          </cell>
        </row>
        <row r="56">
          <cell r="C56">
            <v>0</v>
          </cell>
        </row>
        <row r="61">
          <cell r="C61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8">
          <cell r="C88">
            <v>0</v>
          </cell>
        </row>
        <row r="89">
          <cell r="C89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6">
          <cell r="C106">
            <v>0</v>
          </cell>
        </row>
        <row r="107">
          <cell r="C107">
            <v>0</v>
          </cell>
        </row>
        <row r="113">
          <cell r="C113">
            <v>0</v>
          </cell>
        </row>
        <row r="114">
          <cell r="C1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ЦХЛ 2004"/>
      <sheetName val="_FES"/>
      <sheetName val="2210900-Aug"/>
      <sheetName val="прочие поступления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ЦХЛ_2004"/>
      <sheetName val="прочие_поступления"/>
      <sheetName val="Loans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из сем"/>
      <sheetName val="Б.мчас (П)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производство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ДС МЗК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Гр5(о)"/>
      <sheetName val="Mvmnt (consolidated)"/>
      <sheetName val="Mvmnt CIP"/>
      <sheetName val="summary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АПК реформа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клиенты на 30_09(перв_источник)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Movements"/>
      <sheetName val="допущения"/>
      <sheetName val="Конс "/>
      <sheetName val="A-6"/>
      <sheetName val="Список документов"/>
      <sheetName val="1 вариант  2009 "/>
      <sheetName val="ПКОП_3_100%"/>
      <sheetName val="ПКОП_2_100%"/>
      <sheetName val="№14"/>
      <sheetName val="field"/>
      <sheetName val="AHEPS"/>
      <sheetName val="OshHPP"/>
      <sheetName val="BHPP"/>
      <sheetName val="XLR_NoRangeSheet"/>
      <sheetName val=" прил 1 янв-август"/>
      <sheetName val="прил1  август"/>
      <sheetName val=" прил2 янв-август"/>
      <sheetName val=" прил2 август"/>
      <sheetName val="2008"/>
      <sheetName val="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из сем"/>
      <sheetName val="База"/>
      <sheetName val="Anlagevermögen"/>
      <sheetName val="1 вариант  2009 "/>
      <sheetName val="Добыча нефти4"/>
      <sheetName val="поставка сравн13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  <sheetName val="Титул1"/>
      <sheetName val="ЯНВАРЬ"/>
      <sheetName val="матер"/>
      <sheetName val="Read me first"/>
      <sheetName val="#ССЫЛКА"/>
      <sheetName val="ЦентрЗатр"/>
      <sheetName val="ЕдИзм"/>
      <sheetName val="Предпр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Summary"/>
      <sheetName val="3НК"/>
      <sheetName val="шифр (расходы)"/>
      <sheetName val="Касс книга"/>
      <sheetName val="Balance Sheet"/>
      <sheetName val="XREF"/>
      <sheetName val="Disclosure"/>
      <sheetName val="Movement"/>
      <sheetName val="Б.мчас (П)"/>
      <sheetName val="консалт"/>
      <sheetName val="gas1999"/>
      <sheetName val="2БО"/>
      <sheetName val="Преискурант"/>
      <sheetName val="1NK"/>
      <sheetName val="факс(2005-20гг.)"/>
      <sheetName val="год (2)"/>
      <sheetName val="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ФС-75"/>
      <sheetName val="ФСМн "/>
      <sheetName val="ФХ "/>
      <sheetName val="ФХС-40 "/>
      <sheetName val="ФХС-48 "/>
      <sheetName val="Лист2"/>
      <sheetName val="Книга1"/>
      <sheetName val="Бюдж-тенге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Main Page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База"/>
      <sheetName val="1610"/>
      <sheetName val="1210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t0_name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list"/>
      <sheetName val="с 01.08 по 17.10 = 1569 вагонов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Допущения"/>
      <sheetName val="ремонтТ9"/>
      <sheetName val="34-143"/>
      <sheetName val="Strat 1H 2008"/>
      <sheetName val="КАТО"/>
      <sheetName val="Лист 1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стр.145 рос. исп"/>
      <sheetName val="Отд.расх"/>
      <sheetName val="муз колледж"/>
      <sheetName val="__2_3_23"/>
      <sheetName val="7НК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ЦЕХА"/>
      <sheetName val="общ скв"/>
      <sheetName val="сводУМЗ"/>
      <sheetName val=" По скв"/>
      <sheetName val="1кв. "/>
      <sheetName val="2кв."/>
      <sheetName val="План произв-ва (мес.) (бюджет)"/>
      <sheetName val="2_Уст_у_ж.д._тупика"/>
      <sheetName val="амортизация"/>
      <sheetName val="Вариант2,1"/>
      <sheetName val="Цена"/>
      <sheetName val="EMPLANM"/>
      <sheetName val="Prelim Cost"/>
      <sheetName val="IS-Cash"/>
      <sheetName val="Loan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nput TI"/>
      <sheetName val="Макро"/>
      <sheetName val="Технический"/>
      <sheetName val="700-H"/>
      <sheetName val="Loans out"/>
      <sheetName val="ОПГЗ"/>
      <sheetName val="План ГЗ"/>
      <sheetName val="ФБ-1"/>
      <sheetName val="АСТВ"/>
      <sheetName val="Ф1"/>
      <sheetName val="ОПУ_сверка"/>
      <sheetName val="доходы и расходы "/>
      <sheetName val="Бонды стр.341"/>
      <sheetName val="Parameters"/>
      <sheetName val="SBM Reserve"/>
      <sheetName val="I. Прогноз доходов"/>
      <sheetName val="Осн.показ"/>
      <sheetName val="Загрузка "/>
      <sheetName val="10 БО (kzt)"/>
      <sheetName val="общ.фонд  "/>
      <sheetName val="Бюджет"/>
      <sheetName val="3НК"/>
      <sheetName val="Все_по䀀歎쬂⾕⠠倀"/>
      <sheetName val="Все_по䐀⩛ഀ䎃԰_x0000_缀"/>
      <sheetName val="Все_по⠠렀ኣ㠾ኡ耾"/>
      <sheetName val="7  (3)"/>
      <sheetName val="Кнфиг сетка"/>
      <sheetName val="Data"/>
      <sheetName val="Все_по/_x0000_耀S_x0000__x0000_缀"/>
      <sheetName val="Все_по吀ᥢഀ榃԰_x0000_缀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Все_по䐀⩛ഀ䎃԰"/>
      <sheetName val="Все_по/"/>
      <sheetName val="Все_по吀ᥢഀ榃԰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Проект"/>
      <sheetName val="Все_по쬂᎕鐁ᘲ䠺"/>
      <sheetName val="july_03_pg8"/>
      <sheetName val="Общие"/>
      <sheetName val="Все_поԯ"/>
      <sheetName val="Пр4"/>
      <sheetName val="Расчеты ОСД"/>
      <sheetName val="Все_поԯ_x0000_缀_x0000__x0000__x0000_턀"/>
      <sheetName val="Т2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пр-во"/>
      <sheetName val="Anlagevermögen"/>
      <sheetName val="22"/>
      <sheetName val="RSOILBAL"/>
      <sheetName val="Все_поԯ_x0000_缀_x0000__x0000__x0000_됀"/>
      <sheetName val="расш. себестоим."/>
      <sheetName val="расш реал"/>
      <sheetName val="расш ОАР"/>
      <sheetName val="Ф2"/>
      <sheetName val="Ф4"/>
      <sheetName val="CURCURS"/>
      <sheetName val="Пром1"/>
      <sheetName val="план"/>
      <sheetName val="Сводная по цехам"/>
      <sheetName val="НР"/>
      <sheetName val="ОАР"/>
      <sheetName val="РР"/>
      <sheetName val="MCC"/>
      <sheetName val="Все_по㐀ᕞഀ䞃԰_x0000_缀"/>
      <sheetName val="EXR"/>
      <sheetName val="Вход.данные"/>
      <sheetName val="SAPBEXfilters"/>
      <sheetName val="calc"/>
      <sheetName val="КОРП-1"/>
      <sheetName val="[ДБСП_02_ 2002.xls]___Syzdyk_22"/>
      <sheetName val="4НК"/>
      <sheetName val="[ДБСП_02_ 2002.xls]___Syzdykb_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_11"/>
      <sheetName val="[ДБСП_02_ 2002.xls]___Syzdyk_12"/>
      <sheetName val="Data-in"/>
      <sheetName val="[ДБСП_02_ 2002.xls]___Syzdyk_13"/>
      <sheetName val="[ДБСП_02_ 2002.xls]___Syzdyk_19"/>
      <sheetName val="[ДБСП_02_ 2002.xls]___Syzdyk_18"/>
      <sheetName val="[ДБСП_02_ 2002.xls]___Syzdyk_15"/>
      <sheetName val="[ДБСП_02_ 2002.xls]___Syzdyk_14"/>
      <sheetName val="[ДБСП_02_ 2002.xls]___Syzdyk_16"/>
      <sheetName val="[ДБСП_02_ 2002.xls]___Syzdyk_17"/>
      <sheetName val="Статьи"/>
      <sheetName val="[ДБСП_02_ 2002.xls]___Syzdyk_21"/>
      <sheetName val="[ДБСП_02_ 2002.xls]___Syzdyk_20"/>
      <sheetName val="___Syzdykb_2"/>
      <sheetName val="___Syzdyk_10"/>
      <sheetName val="___Syzdykb_9"/>
      <sheetName val="___Syzdykb_3"/>
      <sheetName val="___Syzdykb_4"/>
      <sheetName val="___Syzdykb_5"/>
      <sheetName val="___Syzdykb_6"/>
      <sheetName val="___Syzdykb_8"/>
      <sheetName val="___Syzdykb_7"/>
      <sheetName val="___Syzdyk_11"/>
      <sheetName val="___Syzdyk_12"/>
      <sheetName val="___Syzdyk_13"/>
      <sheetName val="___Syzdyk_19"/>
      <sheetName val="___Syzdyk_18"/>
      <sheetName val="___Syzdyk_15"/>
      <sheetName val="___Syzdyk_14"/>
      <sheetName val="___Syzdyk_16"/>
      <sheetName val="___Syzdyk_17"/>
      <sheetName val="___Syzdyk_21"/>
      <sheetName val="___Syzdyk_20"/>
      <sheetName val="[ДБСП_02_ 2002.xls]___Syzdyk_23"/>
      <sheetName val="[ДБСП_02_ 2002.xls]___Syzdyk_27"/>
      <sheetName val="[ДБСП_02_ 2002.xls]___Syzdyk_24"/>
      <sheetName val="[ДБСП_02_ 2002.xls]___Syzdyk_25"/>
      <sheetName val="[ДБСП_02_ 2002.xls]___Syzdyk_26"/>
      <sheetName val="[ДБСП_02_ 2002.xls]___Syzdyk_28"/>
      <sheetName val="[ДБСП_02_ 2002.xls]___Syzdyk_29"/>
      <sheetName val="[ДБСП_02_ 2002.xls]___Syzdyk_30"/>
      <sheetName val="[ДБСП_02_ 2002.xls]___Syzdyk_31"/>
      <sheetName val="[ДБСП_02_ 2002.xls]___Syzdyk_32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ТитулЛистОтч"/>
      <sheetName val="Все_по/_x0000_瀀G_x0000__x0000_ꀀ"/>
      <sheetName val="Все_по԰_x0000_缀_x0000__x0000__x0000_缀"/>
      <sheetName val="Все_по0_x0000_#_x0000__x0000_ꀀ"/>
      <sheetName val="Все_по0_x0000_Å_x0000__x0000_ꀀ"/>
      <sheetName val="Все_по㐀ᕞഀ䞃԰"/>
      <sheetName val="Все_по0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ДИП проч"/>
      <sheetName val="ДМИР НОВЫЙ"/>
      <sheetName val="ДУП проч"/>
      <sheetName val="Тип пункта плана"/>
      <sheetName val="Добыча_нефти45"/>
      <sheetName val="Продактс_капвл5"/>
      <sheetName val="поставка_сравн135"/>
      <sheetName val="Капвл_всего5"/>
      <sheetName val="Инв_Прог225"/>
      <sheetName val="Все_пок23_245"/>
      <sheetName val="План_закупок3"/>
      <sheetName val="Командировочные_расходы3"/>
      <sheetName val="12_из_57_АЗС3"/>
      <sheetName val="МО_00123"/>
      <sheetName val="из_сем5"/>
      <sheetName val="__2_3_25"/>
      <sheetName val="0__Данные3"/>
      <sheetName val="аренда_цс3"/>
      <sheetName val="пр_6_дох3"/>
      <sheetName val="мат_расходы3"/>
      <sheetName val="Налоги_на_транспорт3"/>
      <sheetName val="6_NK3"/>
      <sheetName val="Сдача_3"/>
      <sheetName val="ДБСП_02__20023"/>
      <sheetName val="свод2010г_по_гр_3"/>
      <sheetName val="Статьи_затрат3"/>
      <sheetName val="14_1_2_2_(Услуги_связи)3"/>
      <sheetName val="Income_$3"/>
      <sheetName val="3_ФОТ3"/>
      <sheetName val="2а_(4)3"/>
      <sheetName val="выданы_таб_№_(от_25_01_12_ОК)3"/>
      <sheetName val="по_2007_году_план_на_2008_год3"/>
      <sheetName val="Изменяемые_данные3"/>
      <sheetName val="расчет_ГСМ_НА_2013Г3"/>
      <sheetName val="Страхование_ГПО_охр_23"/>
      <sheetName val="канат_прод_3"/>
      <sheetName val="исп_см_3"/>
      <sheetName val="Financial_ratios_А33"/>
      <sheetName val="факт_2005_г_3"/>
      <sheetName val="balans_33"/>
      <sheetName val="1_411_13"/>
      <sheetName val="Ден_потоки3"/>
      <sheetName val="Haul_cons3"/>
      <sheetName val="Распределение_прибыли3"/>
      <sheetName val="PP&amp;E_mvt_for_20033"/>
      <sheetName val="SUN_TB3"/>
      <sheetName val="7_13"/>
      <sheetName val="Лист1_(3)3"/>
      <sheetName val="на_31_12_07_(4)3"/>
      <sheetName val="CIP_Dec_20063"/>
      <sheetName val="C-Total_Market3"/>
      <sheetName val="I-Demand_Drivers3"/>
      <sheetName val="2_2_ОтклОТМ3"/>
      <sheetName val="1_3_2_ОТМ3"/>
      <sheetName val="д_7_0013"/>
      <sheetName val="3БК_Инвестиции3"/>
      <sheetName val="2008_ГСМ3"/>
      <sheetName val="Плата_за_загрязнение_3"/>
      <sheetName val="26_04_2013_(2)3"/>
      <sheetName val="СВОД_Логистика3"/>
      <sheetName val="Treatment_Summary3"/>
      <sheetName val="4_Налоги1"/>
      <sheetName val="ремонт_253"/>
      <sheetName val="PR_CN3"/>
      <sheetName val="__2_3_26"/>
      <sheetName val="Кабельная_продукция2"/>
      <sheetName val="Ком_плат2"/>
      <sheetName val="SAD_Schedule1"/>
      <sheetName val="расчет_прибыли1"/>
      <sheetName val="ГПЗ_ПОСД_Способ_закупок1"/>
      <sheetName val="ДС_МЗК1"/>
      <sheetName val="H3_100_Rollforward1"/>
      <sheetName val="GAAP_TB_31_12_01__detail_p&amp;l1"/>
      <sheetName val="РСза_6-м_20121"/>
      <sheetName val="Отд_расх1"/>
      <sheetName val="стр_145_рос__исп1"/>
      <sheetName val="ЦФО"/>
      <sheetName val="наличие_НДС"/>
      <sheetName val="Тип_учета"/>
      <sheetName val="объекты обществаКокшетау"/>
      <sheetName val="Фин. пок-ли"/>
      <sheetName val="PP_E mvt for 2003"/>
      <sheetName val="Brand valuation"/>
      <sheetName val="L202 - КПСБ"/>
      <sheetName val="DONNEES"/>
      <sheetName val="[ДБСП_02_ 2002.xls]___Syzdyk_33"/>
      <sheetName val="[ДБСП_02_ 2002.xls]___Syzdyk_34"/>
      <sheetName val="[ДБСП_02_ 2002.xls]___Syzdyk_36"/>
      <sheetName val="[ДБСП_02_ 2002.xls]___Syzdyk_35"/>
      <sheetName val="[ДБСП_02_ 2002.xls]___Syzdyk_37"/>
      <sheetName val="[ДБСП_02_ 2002.xls]___Syzdyk_40"/>
      <sheetName val="[ДБСП_02_ 2002.xls]___Syzdyk_38"/>
      <sheetName val="[ДБСП_02_ 2002.xls]___Syzdyk_39"/>
      <sheetName val="[ДБСП_02_ 2002.xls]___Syzdyk_41"/>
      <sheetName val="[ДБСП_02_ 2002.xls]___Syzdyk_45"/>
      <sheetName val="[ДБСП_02_ 2002.xls]___Syzdyk_43"/>
      <sheetName val="[ДБСП_02_ 2002.xls]___Syzdyk_42"/>
      <sheetName val="[ДБСП_02_ 2002.xls]___Syzdyk_44"/>
      <sheetName val="[ДБСП_02_ 2002.xls]___Syzdyk_49"/>
      <sheetName val="[ДБСП_02_ 2002.xls]___Syzdyk_48"/>
      <sheetName val="[ДБСП_02_ 2002.xls]___Syzdyk_47"/>
      <sheetName val="[ДБСП_02_ 2002.xls]___Syzdyk_46"/>
      <sheetName val="[ДБСП_02_ 2002.xls]___Syzdyk_50"/>
      <sheetName val="[ДБСП_02_ 2002.xls]___Syzdyk_52"/>
      <sheetName val="[ДБСП_02_ 2002.xls]___Syzdyk_51"/>
      <sheetName val="[ДБСП_02_ 2002.xls]___Syzdyk_53"/>
      <sheetName val="[ДБСП_02_ 2002.xls]___Syzdyk_54"/>
      <sheetName val="Ком пред_2019"/>
      <sheetName val="2019"/>
      <sheetName val="2020"/>
      <sheetName val="2019vs2020"/>
      <sheetName val="хим.реаг."/>
      <sheetName val="бур рукова"/>
      <sheetName val="БПО"/>
      <sheetName val="хим_реаг_"/>
      <sheetName val="бур_рукова"/>
      <sheetName val="инструм КРС."/>
      <sheetName val="Tax Movement"/>
      <sheetName val="Summary &amp; Variables"/>
      <sheetName val="BS &amp; IS"/>
      <sheetName val="Исх_данные"/>
      <sheetName val="распределение модели"/>
      <sheetName val="2"/>
      <sheetName val="Оглавление"/>
    </sheetNames>
    <sheetDataSet>
      <sheetData sheetId="0">
        <row r="1">
          <cell r="G1">
            <v>0</v>
          </cell>
        </row>
      </sheetData>
      <sheetData sheetId="1">
        <row r="1">
          <cell r="G1" t="str">
            <v xml:space="preserve"> </v>
          </cell>
        </row>
      </sheetData>
      <sheetData sheetId="2">
        <row r="1">
          <cell r="G1">
            <v>0</v>
          </cell>
        </row>
      </sheetData>
      <sheetData sheetId="3">
        <row r="1">
          <cell r="G1" t="str">
            <v xml:space="preserve"> </v>
          </cell>
        </row>
      </sheetData>
      <sheetData sheetId="4" refreshError="1"/>
      <sheetData sheetId="5">
        <row r="1">
          <cell r="G1">
            <v>0</v>
          </cell>
        </row>
      </sheetData>
      <sheetData sheetId="6">
        <row r="1">
          <cell r="G1" t="str">
            <v xml:space="preserve"> </v>
          </cell>
        </row>
      </sheetData>
      <sheetData sheetId="7">
        <row r="1">
          <cell r="G1">
            <v>0</v>
          </cell>
        </row>
      </sheetData>
      <sheetData sheetId="8">
        <row r="1">
          <cell r="G1">
            <v>0</v>
          </cell>
        </row>
      </sheetData>
      <sheetData sheetId="9">
        <row r="1">
          <cell r="G1">
            <v>0</v>
          </cell>
        </row>
      </sheetData>
      <sheetData sheetId="10">
        <row r="1">
          <cell r="G1">
            <v>0</v>
          </cell>
        </row>
      </sheetData>
      <sheetData sheetId="11">
        <row r="1">
          <cell r="G1">
            <v>0</v>
          </cell>
        </row>
      </sheetData>
      <sheetData sheetId="12">
        <row r="1">
          <cell r="G1">
            <v>0</v>
          </cell>
        </row>
      </sheetData>
      <sheetData sheetId="13">
        <row r="1">
          <cell r="G1">
            <v>0</v>
          </cell>
        </row>
      </sheetData>
      <sheetData sheetId="14">
        <row r="1">
          <cell r="G1">
            <v>0</v>
          </cell>
        </row>
      </sheetData>
      <sheetData sheetId="15">
        <row r="1">
          <cell r="G1">
            <v>0</v>
          </cell>
        </row>
      </sheetData>
      <sheetData sheetId="16">
        <row r="1">
          <cell r="G1">
            <v>0</v>
          </cell>
        </row>
      </sheetData>
      <sheetData sheetId="17">
        <row r="1">
          <cell r="G1">
            <v>0</v>
          </cell>
        </row>
      </sheetData>
      <sheetData sheetId="18" refreshError="1"/>
      <sheetData sheetId="19">
        <row r="1">
          <cell r="G1">
            <v>0</v>
          </cell>
        </row>
      </sheetData>
      <sheetData sheetId="20">
        <row r="1">
          <cell r="G1">
            <v>0</v>
          </cell>
        </row>
      </sheetData>
      <sheetData sheetId="21">
        <row r="1">
          <cell r="G1">
            <v>0</v>
          </cell>
        </row>
      </sheetData>
      <sheetData sheetId="22">
        <row r="1">
          <cell r="G1">
            <v>0</v>
          </cell>
        </row>
      </sheetData>
      <sheetData sheetId="23"/>
      <sheetData sheetId="24">
        <row r="1">
          <cell r="G1">
            <v>0</v>
          </cell>
        </row>
      </sheetData>
      <sheetData sheetId="25"/>
      <sheetData sheetId="26">
        <row r="1">
          <cell r="G1">
            <v>0</v>
          </cell>
        </row>
      </sheetData>
      <sheetData sheetId="27"/>
      <sheetData sheetId="28">
        <row r="1">
          <cell r="G1">
            <v>0</v>
          </cell>
        </row>
      </sheetData>
      <sheetData sheetId="29">
        <row r="1">
          <cell r="G1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1">
          <cell r="G1" t="str">
            <v xml:space="preserve"> </v>
          </cell>
        </row>
      </sheetData>
      <sheetData sheetId="185">
        <row r="1">
          <cell r="G1">
            <v>0</v>
          </cell>
        </row>
      </sheetData>
      <sheetData sheetId="186">
        <row r="1">
          <cell r="G1">
            <v>0</v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 xml:space="preserve"> </v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>
            <v>0</v>
          </cell>
        </row>
      </sheetData>
      <sheetData sheetId="364">
        <row r="1">
          <cell r="G1">
            <v>0</v>
          </cell>
        </row>
      </sheetData>
      <sheetData sheetId="365" refreshError="1"/>
      <sheetData sheetId="366">
        <row r="1">
          <cell r="G1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>
        <row r="1">
          <cell r="G1">
            <v>0</v>
          </cell>
        </row>
      </sheetData>
      <sheetData sheetId="432">
        <row r="1">
          <cell r="G1" t="str">
            <v/>
          </cell>
        </row>
      </sheetData>
      <sheetData sheetId="433">
        <row r="1">
          <cell r="G1" t="str">
            <v/>
          </cell>
        </row>
      </sheetData>
      <sheetData sheetId="434">
        <row r="1">
          <cell r="G1" t="str">
            <v/>
          </cell>
        </row>
      </sheetData>
      <sheetData sheetId="435">
        <row r="1">
          <cell r="G1" t="str">
            <v/>
          </cell>
        </row>
      </sheetData>
      <sheetData sheetId="436">
        <row r="1">
          <cell r="G1">
            <v>0</v>
          </cell>
        </row>
      </sheetData>
      <sheetData sheetId="437">
        <row r="1">
          <cell r="G1" t="str">
            <v/>
          </cell>
        </row>
      </sheetData>
      <sheetData sheetId="438">
        <row r="1">
          <cell r="G1" t="str">
            <v/>
          </cell>
        </row>
      </sheetData>
      <sheetData sheetId="439">
        <row r="1">
          <cell r="G1" t="str">
            <v/>
          </cell>
        </row>
      </sheetData>
      <sheetData sheetId="440">
        <row r="1">
          <cell r="G1" t="str">
            <v/>
          </cell>
        </row>
      </sheetData>
      <sheetData sheetId="441">
        <row r="1">
          <cell r="G1" t="str">
            <v/>
          </cell>
        </row>
      </sheetData>
      <sheetData sheetId="442">
        <row r="1">
          <cell r="G1" t="str">
            <v/>
          </cell>
        </row>
      </sheetData>
      <sheetData sheetId="443">
        <row r="1">
          <cell r="G1">
            <v>0</v>
          </cell>
        </row>
      </sheetData>
      <sheetData sheetId="444">
        <row r="1">
          <cell r="G1" t="str">
            <v/>
          </cell>
        </row>
      </sheetData>
      <sheetData sheetId="445">
        <row r="1">
          <cell r="G1" t="str">
            <v/>
          </cell>
        </row>
      </sheetData>
      <sheetData sheetId="446">
        <row r="1">
          <cell r="G1" t="str">
            <v/>
          </cell>
        </row>
      </sheetData>
      <sheetData sheetId="447">
        <row r="1">
          <cell r="G1">
            <v>0</v>
          </cell>
        </row>
      </sheetData>
      <sheetData sheetId="448">
        <row r="1">
          <cell r="G1" t="str">
            <v/>
          </cell>
        </row>
      </sheetData>
      <sheetData sheetId="449">
        <row r="1">
          <cell r="G1">
            <v>0</v>
          </cell>
        </row>
      </sheetData>
      <sheetData sheetId="450">
        <row r="1">
          <cell r="G1">
            <v>0</v>
          </cell>
        </row>
      </sheetData>
      <sheetData sheetId="451">
        <row r="1">
          <cell r="G1" t="str">
            <v/>
          </cell>
        </row>
      </sheetData>
      <sheetData sheetId="452">
        <row r="1">
          <cell r="G1" t="str">
            <v/>
          </cell>
        </row>
      </sheetData>
      <sheetData sheetId="453">
        <row r="1">
          <cell r="G1" t="str">
            <v/>
          </cell>
        </row>
      </sheetData>
      <sheetData sheetId="454">
        <row r="1">
          <cell r="G1">
            <v>0</v>
          </cell>
        </row>
      </sheetData>
      <sheetData sheetId="455">
        <row r="1">
          <cell r="G1" t="str">
            <v/>
          </cell>
        </row>
      </sheetData>
      <sheetData sheetId="456">
        <row r="1">
          <cell r="G1">
            <v>0</v>
          </cell>
        </row>
      </sheetData>
      <sheetData sheetId="457">
        <row r="1">
          <cell r="G1" t="str">
            <v/>
          </cell>
        </row>
      </sheetData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 t="str">
            <v/>
          </cell>
        </row>
      </sheetData>
      <sheetData sheetId="461">
        <row r="1">
          <cell r="G1" t="str">
            <v/>
          </cell>
        </row>
      </sheetData>
      <sheetData sheetId="462">
        <row r="1">
          <cell r="G1" t="str">
            <v/>
          </cell>
        </row>
      </sheetData>
      <sheetData sheetId="463">
        <row r="1">
          <cell r="G1" t="str">
            <v/>
          </cell>
        </row>
      </sheetData>
      <sheetData sheetId="464">
        <row r="1">
          <cell r="G1">
            <v>0</v>
          </cell>
        </row>
      </sheetData>
      <sheetData sheetId="465">
        <row r="1">
          <cell r="G1">
            <v>0</v>
          </cell>
        </row>
      </sheetData>
      <sheetData sheetId="466">
        <row r="1">
          <cell r="G1" t="str">
            <v/>
          </cell>
        </row>
      </sheetData>
      <sheetData sheetId="467">
        <row r="1">
          <cell r="G1" t="str">
            <v/>
          </cell>
        </row>
      </sheetData>
      <sheetData sheetId="468">
        <row r="1">
          <cell r="G1">
            <v>0</v>
          </cell>
        </row>
      </sheetData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>
        <row r="1">
          <cell r="G1">
            <v>0</v>
          </cell>
        </row>
      </sheetData>
      <sheetData sheetId="482">
        <row r="1">
          <cell r="G1" t="str">
            <v/>
          </cell>
        </row>
      </sheetData>
      <sheetData sheetId="483">
        <row r="1">
          <cell r="G1" t="str">
            <v/>
          </cell>
        </row>
      </sheetData>
      <sheetData sheetId="484">
        <row r="1">
          <cell r="G1">
            <v>0</v>
          </cell>
        </row>
      </sheetData>
      <sheetData sheetId="485">
        <row r="1">
          <cell r="G1" t="str">
            <v/>
          </cell>
        </row>
      </sheetData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>
        <row r="1">
          <cell r="G1">
            <v>0</v>
          </cell>
        </row>
      </sheetData>
      <sheetData sheetId="498">
        <row r="1">
          <cell r="G1" t="str">
            <v/>
          </cell>
        </row>
      </sheetData>
      <sheetData sheetId="499">
        <row r="1">
          <cell r="G1" t="str">
            <v/>
          </cell>
        </row>
      </sheetData>
      <sheetData sheetId="500">
        <row r="1">
          <cell r="G1">
            <v>0</v>
          </cell>
        </row>
      </sheetData>
      <sheetData sheetId="501">
        <row r="1">
          <cell r="G1" t="str">
            <v/>
          </cell>
        </row>
      </sheetData>
      <sheetData sheetId="502">
        <row r="1">
          <cell r="G1">
            <v>0</v>
          </cell>
        </row>
      </sheetData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>
        <row r="1">
          <cell r="G1">
            <v>0</v>
          </cell>
        </row>
      </sheetData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>
        <row r="1">
          <cell r="G1">
            <v>0</v>
          </cell>
        </row>
      </sheetData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>
        <row r="1">
          <cell r="G1" t="str">
            <v/>
          </cell>
        </row>
      </sheetData>
      <sheetData sheetId="570">
        <row r="1">
          <cell r="G1" t="str">
            <v/>
          </cell>
        </row>
      </sheetData>
      <sheetData sheetId="571">
        <row r="1">
          <cell r="G1" t="str">
            <v/>
          </cell>
        </row>
      </sheetData>
      <sheetData sheetId="572">
        <row r="1">
          <cell r="G1" t="str">
            <v/>
          </cell>
        </row>
      </sheetData>
      <sheetData sheetId="573">
        <row r="1">
          <cell r="G1" t="str">
            <v/>
          </cell>
        </row>
      </sheetData>
      <sheetData sheetId="574">
        <row r="1">
          <cell r="G1" t="str">
            <v/>
          </cell>
        </row>
      </sheetData>
      <sheetData sheetId="575">
        <row r="1">
          <cell r="G1" t="str">
            <v/>
          </cell>
        </row>
      </sheetData>
      <sheetData sheetId="576">
        <row r="1">
          <cell r="G1" t="str">
            <v/>
          </cell>
        </row>
      </sheetData>
      <sheetData sheetId="577">
        <row r="1">
          <cell r="G1" t="str">
            <v/>
          </cell>
        </row>
      </sheetData>
      <sheetData sheetId="578">
        <row r="1">
          <cell r="G1" t="str">
            <v/>
          </cell>
        </row>
      </sheetData>
      <sheetData sheetId="579">
        <row r="1">
          <cell r="G1">
            <v>0</v>
          </cell>
        </row>
      </sheetData>
      <sheetData sheetId="580">
        <row r="1">
          <cell r="G1">
            <v>0</v>
          </cell>
        </row>
      </sheetData>
      <sheetData sheetId="581">
        <row r="1">
          <cell r="G1">
            <v>0</v>
          </cell>
        </row>
      </sheetData>
      <sheetData sheetId="582">
        <row r="1">
          <cell r="G1" t="str">
            <v/>
          </cell>
        </row>
      </sheetData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>
        <row r="1">
          <cell r="G1" t="str">
            <v/>
          </cell>
        </row>
      </sheetData>
      <sheetData sheetId="592" refreshError="1"/>
      <sheetData sheetId="593" refreshError="1"/>
      <sheetData sheetId="594" refreshError="1"/>
      <sheetData sheetId="595" refreshError="1"/>
      <sheetData sheetId="596">
        <row r="1">
          <cell r="G1">
            <v>0</v>
          </cell>
        </row>
      </sheetData>
      <sheetData sheetId="597">
        <row r="1">
          <cell r="G1">
            <v>0</v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>
            <v>0</v>
          </cell>
        </row>
      </sheetData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 t="str">
            <v/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 t="str">
            <v/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>
        <row r="1">
          <cell r="G1">
            <v>0</v>
          </cell>
        </row>
      </sheetData>
      <sheetData sheetId="613">
        <row r="1">
          <cell r="G1">
            <v>0</v>
          </cell>
        </row>
      </sheetData>
      <sheetData sheetId="614" refreshError="1"/>
      <sheetData sheetId="615">
        <row r="1">
          <cell r="G1">
            <v>0</v>
          </cell>
        </row>
      </sheetData>
      <sheetData sheetId="616">
        <row r="1">
          <cell r="G1">
            <v>0</v>
          </cell>
        </row>
      </sheetData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>
        <row r="1">
          <cell r="G1" t="str">
            <v/>
          </cell>
        </row>
      </sheetData>
      <sheetData sheetId="631">
        <row r="1">
          <cell r="G1" t="str">
            <v/>
          </cell>
        </row>
      </sheetData>
      <sheetData sheetId="632">
        <row r="1">
          <cell r="G1" t="str">
            <v/>
          </cell>
        </row>
      </sheetData>
      <sheetData sheetId="633">
        <row r="1">
          <cell r="G1" t="str">
            <v/>
          </cell>
        </row>
      </sheetData>
      <sheetData sheetId="634">
        <row r="1">
          <cell r="G1" t="str">
            <v/>
          </cell>
        </row>
      </sheetData>
      <sheetData sheetId="635"/>
      <sheetData sheetId="636"/>
      <sheetData sheetId="637"/>
      <sheetData sheetId="638"/>
      <sheetData sheetId="639"/>
      <sheetData sheetId="640">
        <row r="1">
          <cell r="G1">
            <v>0</v>
          </cell>
        </row>
      </sheetData>
      <sheetData sheetId="641">
        <row r="1">
          <cell r="G1">
            <v>0</v>
          </cell>
        </row>
      </sheetData>
      <sheetData sheetId="642" refreshError="1"/>
      <sheetData sheetId="643">
        <row r="1">
          <cell r="G1" t="str">
            <v/>
          </cell>
        </row>
      </sheetData>
      <sheetData sheetId="644">
        <row r="1">
          <cell r="G1">
            <v>0</v>
          </cell>
        </row>
      </sheetData>
      <sheetData sheetId="645">
        <row r="1">
          <cell r="G1">
            <v>0</v>
          </cell>
        </row>
      </sheetData>
      <sheetData sheetId="646">
        <row r="1">
          <cell r="G1">
            <v>0</v>
          </cell>
        </row>
      </sheetData>
      <sheetData sheetId="647">
        <row r="1">
          <cell r="G1">
            <v>0</v>
          </cell>
        </row>
      </sheetData>
      <sheetData sheetId="648">
        <row r="1">
          <cell r="G1">
            <v>0</v>
          </cell>
        </row>
      </sheetData>
      <sheetData sheetId="649">
        <row r="1">
          <cell r="G1">
            <v>0</v>
          </cell>
        </row>
      </sheetData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>
        <row r="1">
          <cell r="G1">
            <v>0</v>
          </cell>
        </row>
      </sheetData>
      <sheetData sheetId="714">
        <row r="1">
          <cell r="G1">
            <v>0</v>
          </cell>
        </row>
      </sheetData>
      <sheetData sheetId="715">
        <row r="1">
          <cell r="G1">
            <v>0</v>
          </cell>
        </row>
      </sheetData>
      <sheetData sheetId="716">
        <row r="1">
          <cell r="G1" t="str">
            <v/>
          </cell>
        </row>
      </sheetData>
      <sheetData sheetId="717">
        <row r="1">
          <cell r="G1" t="str">
            <v/>
          </cell>
        </row>
      </sheetData>
      <sheetData sheetId="718">
        <row r="1">
          <cell r="G1" t="str">
            <v/>
          </cell>
        </row>
      </sheetData>
      <sheetData sheetId="719">
        <row r="1">
          <cell r="G1" t="str">
            <v/>
          </cell>
        </row>
      </sheetData>
      <sheetData sheetId="720">
        <row r="1">
          <cell r="G1" t="str">
            <v/>
          </cell>
        </row>
      </sheetData>
      <sheetData sheetId="721">
        <row r="1">
          <cell r="G1" t="str">
            <v/>
          </cell>
        </row>
      </sheetData>
      <sheetData sheetId="722">
        <row r="1">
          <cell r="G1" t="str">
            <v/>
          </cell>
        </row>
      </sheetData>
      <sheetData sheetId="723" refreshError="1"/>
      <sheetData sheetId="724" refreshError="1"/>
      <sheetData sheetId="725">
        <row r="1">
          <cell r="G1">
            <v>0</v>
          </cell>
        </row>
      </sheetData>
      <sheetData sheetId="726">
        <row r="1">
          <cell r="G1">
            <v>0</v>
          </cell>
        </row>
      </sheetData>
      <sheetData sheetId="727" refreshError="1"/>
      <sheetData sheetId="728" refreshError="1"/>
      <sheetData sheetId="729" refreshError="1"/>
      <sheetData sheetId="730" refreshError="1"/>
      <sheetData sheetId="731">
        <row r="1">
          <cell r="G1" t="str">
            <v/>
          </cell>
        </row>
      </sheetData>
      <sheetData sheetId="732">
        <row r="1">
          <cell r="G1" t="str">
            <v/>
          </cell>
        </row>
      </sheetData>
      <sheetData sheetId="733">
        <row r="1">
          <cell r="G1" t="str">
            <v/>
          </cell>
        </row>
      </sheetData>
      <sheetData sheetId="734">
        <row r="1">
          <cell r="G1">
            <v>0</v>
          </cell>
        </row>
      </sheetData>
      <sheetData sheetId="735">
        <row r="1">
          <cell r="G1" t="str">
            <v/>
          </cell>
        </row>
      </sheetData>
      <sheetData sheetId="736">
        <row r="1">
          <cell r="G1">
            <v>0</v>
          </cell>
        </row>
      </sheetData>
      <sheetData sheetId="737">
        <row r="1">
          <cell r="G1">
            <v>0</v>
          </cell>
        </row>
      </sheetData>
      <sheetData sheetId="738">
        <row r="1">
          <cell r="G1">
            <v>0</v>
          </cell>
        </row>
      </sheetData>
      <sheetData sheetId="739">
        <row r="1">
          <cell r="G1">
            <v>0</v>
          </cell>
        </row>
      </sheetData>
      <sheetData sheetId="740">
        <row r="1">
          <cell r="G1">
            <v>0</v>
          </cell>
        </row>
      </sheetData>
      <sheetData sheetId="741">
        <row r="1">
          <cell r="G1">
            <v>0</v>
          </cell>
        </row>
      </sheetData>
      <sheetData sheetId="742">
        <row r="1">
          <cell r="G1">
            <v>0</v>
          </cell>
        </row>
      </sheetData>
      <sheetData sheetId="743">
        <row r="1">
          <cell r="G1">
            <v>0</v>
          </cell>
        </row>
      </sheetData>
      <sheetData sheetId="744">
        <row r="1">
          <cell r="G1">
            <v>0</v>
          </cell>
        </row>
      </sheetData>
      <sheetData sheetId="745">
        <row r="1">
          <cell r="G1" t="str">
            <v/>
          </cell>
        </row>
      </sheetData>
      <sheetData sheetId="746">
        <row r="1">
          <cell r="G1">
            <v>0</v>
          </cell>
        </row>
      </sheetData>
      <sheetData sheetId="747">
        <row r="1">
          <cell r="G1">
            <v>0</v>
          </cell>
        </row>
      </sheetData>
      <sheetData sheetId="748">
        <row r="1">
          <cell r="G1">
            <v>0</v>
          </cell>
        </row>
      </sheetData>
      <sheetData sheetId="749">
        <row r="1">
          <cell r="G1">
            <v>0</v>
          </cell>
        </row>
      </sheetData>
      <sheetData sheetId="750">
        <row r="1">
          <cell r="G1">
            <v>0</v>
          </cell>
        </row>
      </sheetData>
      <sheetData sheetId="751">
        <row r="1">
          <cell r="G1">
            <v>0</v>
          </cell>
        </row>
      </sheetData>
      <sheetData sheetId="752">
        <row r="1">
          <cell r="G1">
            <v>0</v>
          </cell>
        </row>
      </sheetData>
      <sheetData sheetId="753">
        <row r="1">
          <cell r="G1" t="str">
            <v/>
          </cell>
        </row>
      </sheetData>
      <sheetData sheetId="754">
        <row r="1">
          <cell r="G1">
            <v>0</v>
          </cell>
        </row>
      </sheetData>
      <sheetData sheetId="755">
        <row r="1">
          <cell r="G1">
            <v>0</v>
          </cell>
        </row>
      </sheetData>
      <sheetData sheetId="756">
        <row r="1">
          <cell r="G1">
            <v>0</v>
          </cell>
        </row>
      </sheetData>
      <sheetData sheetId="757">
        <row r="1">
          <cell r="G1">
            <v>0</v>
          </cell>
        </row>
      </sheetData>
      <sheetData sheetId="758">
        <row r="1">
          <cell r="G1">
            <v>0</v>
          </cell>
        </row>
      </sheetData>
      <sheetData sheetId="759">
        <row r="1">
          <cell r="G1">
            <v>0</v>
          </cell>
        </row>
      </sheetData>
      <sheetData sheetId="760">
        <row r="1">
          <cell r="G1">
            <v>0</v>
          </cell>
        </row>
      </sheetData>
      <sheetData sheetId="761">
        <row r="1">
          <cell r="G1">
            <v>0</v>
          </cell>
        </row>
      </sheetData>
      <sheetData sheetId="762">
        <row r="1">
          <cell r="G1" t="str">
            <v/>
          </cell>
        </row>
      </sheetData>
      <sheetData sheetId="763">
        <row r="1">
          <cell r="G1">
            <v>0</v>
          </cell>
        </row>
      </sheetData>
      <sheetData sheetId="764">
        <row r="1">
          <cell r="G1">
            <v>0</v>
          </cell>
        </row>
      </sheetData>
      <sheetData sheetId="765">
        <row r="1">
          <cell r="G1">
            <v>0</v>
          </cell>
        </row>
      </sheetData>
      <sheetData sheetId="766">
        <row r="1">
          <cell r="G1">
            <v>0</v>
          </cell>
        </row>
      </sheetData>
      <sheetData sheetId="767">
        <row r="1">
          <cell r="G1" t="str">
            <v/>
          </cell>
        </row>
      </sheetData>
      <sheetData sheetId="768">
        <row r="1">
          <cell r="G1">
            <v>0</v>
          </cell>
        </row>
      </sheetData>
      <sheetData sheetId="769">
        <row r="1">
          <cell r="G1" t="str">
            <v/>
          </cell>
        </row>
      </sheetData>
      <sheetData sheetId="770">
        <row r="1">
          <cell r="G1" t="str">
            <v/>
          </cell>
        </row>
      </sheetData>
      <sheetData sheetId="771">
        <row r="1">
          <cell r="G1" t="str">
            <v/>
          </cell>
        </row>
      </sheetData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>
        <row r="1">
          <cell r="G1">
            <v>0</v>
          </cell>
        </row>
      </sheetData>
      <sheetData sheetId="780">
        <row r="1">
          <cell r="G1" t="str">
            <v/>
          </cell>
        </row>
      </sheetData>
      <sheetData sheetId="781">
        <row r="1">
          <cell r="G1">
            <v>0</v>
          </cell>
        </row>
      </sheetData>
      <sheetData sheetId="782">
        <row r="1">
          <cell r="G1">
            <v>0</v>
          </cell>
        </row>
      </sheetData>
      <sheetData sheetId="783">
        <row r="1">
          <cell r="G1">
            <v>0</v>
          </cell>
        </row>
      </sheetData>
      <sheetData sheetId="784">
        <row r="1">
          <cell r="G1">
            <v>0</v>
          </cell>
        </row>
      </sheetData>
      <sheetData sheetId="785">
        <row r="1">
          <cell r="G1">
            <v>0</v>
          </cell>
        </row>
      </sheetData>
      <sheetData sheetId="786">
        <row r="1">
          <cell r="G1">
            <v>0</v>
          </cell>
        </row>
      </sheetData>
      <sheetData sheetId="787">
        <row r="1">
          <cell r="G1">
            <v>0</v>
          </cell>
        </row>
      </sheetData>
      <sheetData sheetId="788">
        <row r="1">
          <cell r="G1">
            <v>0</v>
          </cell>
        </row>
      </sheetData>
      <sheetData sheetId="789">
        <row r="1">
          <cell r="G1">
            <v>0</v>
          </cell>
        </row>
      </sheetData>
      <sheetData sheetId="790">
        <row r="1">
          <cell r="G1" t="str">
            <v/>
          </cell>
        </row>
      </sheetData>
      <sheetData sheetId="791" refreshError="1"/>
      <sheetData sheetId="792" refreshError="1"/>
      <sheetData sheetId="793">
        <row r="1">
          <cell r="G1">
            <v>0</v>
          </cell>
        </row>
      </sheetData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5NK "/>
      <sheetName val="Форма3.6"/>
      <sheetName val="Нефть"/>
      <sheetName val="ОТиТБ"/>
      <sheetName val="ДС МЗК"/>
      <sheetName val="База"/>
      <sheetName val="XREF"/>
      <sheetName val="#ССЫЛКА"/>
      <sheetName val="summary"/>
      <sheetName val="Лист2"/>
      <sheetName val="д.7.001"/>
      <sheetName val="Фин план"/>
      <sheetName val="Изменяемые данные"/>
      <sheetName val="14.1.2.2.(Услуги связи)"/>
      <sheetName val="Movements"/>
      <sheetName val="list"/>
      <sheetName val="Additions testing"/>
      <sheetName val="Movement schedule"/>
      <sheetName val="depreciation testing"/>
      <sheetName val="Бонды стр.341"/>
      <sheetName val="Production_Ref Q-1-3"/>
      <sheetName val="misc"/>
      <sheetName val="Текущие цены"/>
      <sheetName val="рабочий"/>
      <sheetName val="окраска"/>
      <sheetName val="6НК-cт."/>
      <sheetName val="ЦентрЗатр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5NK "/>
      <sheetName val="флормиро"/>
      <sheetName val="Hidden"/>
      <sheetName val="СписокТЭП"/>
      <sheetName val="Титул1"/>
      <sheetName val="цены14"/>
      <sheetName val="#REF"/>
      <sheetName val="Нефть"/>
      <sheetName val="Лист2"/>
      <sheetName val="д.7.001"/>
      <sheetName val="ЕдИзм"/>
      <sheetName val="Форма3.6"/>
      <sheetName val="ДС МЗК"/>
      <sheetName val="Текущие цены"/>
      <sheetName val="рабочий"/>
      <sheetName val="окраска"/>
      <sheetName val="ОТиТБ"/>
      <sheetName val="Форма1"/>
      <sheetName val="справка"/>
      <sheetName val="группа"/>
      <sheetName val="list"/>
      <sheetName val="LME_prices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Изменяемые данные"/>
      <sheetName val="Water trucking 2005"/>
      <sheetName val="УПРАВЛЕНИЕ11"/>
      <sheetName val="МАТЕР.433,452"/>
      <sheetName val="Ден потоки"/>
      <sheetName val="титул.лист "/>
      <sheetName val="ремонт 25"/>
      <sheetName val="ЛКЗ и ЭКЗ"/>
      <sheetName val="материалы"/>
      <sheetName val="Financial ratios А3"/>
      <sheetName val="ФОТ"/>
      <sheetName val="измен. формы"/>
      <sheetName val="Справочник"/>
      <sheetName val="Индексы"/>
      <sheetName val="1.411.1"/>
      <sheetName val="#REF!"/>
      <sheetName val="9-1"/>
      <sheetName val="4"/>
      <sheetName val="1-1"/>
      <sheetName val="1"/>
      <sheetName val="XREF"/>
      <sheetName val="ЦентрЗатр"/>
      <sheetName val="Предпр"/>
      <sheetName val="FES"/>
      <sheetName val="Форма1_(2)"/>
      <sheetName val="Форма7_"/>
      <sheetName val="Добыча_нефти4"/>
      <sheetName val="поставка_сравн13"/>
      <sheetName val="из_сем"/>
      <sheetName val="5NK_"/>
      <sheetName val="д_7_001"/>
      <sheetName val="Текущие_цены"/>
      <sheetName val="ДС_МЗК"/>
      <sheetName val="Форма3_6"/>
      <sheetName val="Ден_потоки"/>
      <sheetName val="Water_trucking_2005"/>
      <sheetName val="МАТЕР_433,452"/>
      <sheetName val="Изменяемые_данные"/>
      <sheetName val="Начисления_процентов"/>
      <sheetName val="январь_2014"/>
      <sheetName val="февраль_2014"/>
      <sheetName val="март_2014"/>
      <sheetName val="апрель_2014"/>
      <sheetName val="май_2014"/>
      <sheetName val="июнь_2014"/>
      <sheetName val="июль_2014"/>
      <sheetName val="август_2014"/>
      <sheetName val="сентябрь_2014"/>
      <sheetName val="ноябрь_2014"/>
      <sheetName val="декабрь_2014"/>
      <sheetName val="февраль_2015"/>
      <sheetName val="март_2015"/>
      <sheetName val="апрель_2015_г"/>
      <sheetName val="май_2015_г_"/>
      <sheetName val="июнь_2015_г_"/>
      <sheetName val="титул_лист_"/>
      <sheetName val="ремонт_25"/>
      <sheetName val="ЛКЗ_и_ЭКЗ"/>
      <sheetName val="Financial_ratios_А3"/>
      <sheetName val="1_411_1"/>
      <sheetName val="измен__формы"/>
      <sheetName val="ФС-75"/>
      <sheetName val="ФСМн "/>
      <sheetName val="ФХ "/>
      <sheetName val="ФХС-40 "/>
      <sheetName val="ФХС-48 "/>
      <sheetName val="с 01.08 по 17.10 = 1569 вагонов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  <sheetName val="Б.мчас (П)"/>
      <sheetName val="summary"/>
      <sheetName val="Const"/>
      <sheetName val="Control"/>
      <sheetName val="б1"/>
      <sheetName val="QUOTE"/>
      <sheetName val="Setup"/>
      <sheetName val="Акколь"/>
      <sheetName val="Фин. пок-ли"/>
      <sheetName val="ИсхД+"/>
      <sheetName val="Нетто3!!!"/>
      <sheetName val="Настройки"/>
      <sheetName val="Результаты по департаментам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Loans out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Форма 18"/>
      <sheetName val="БиВи (290)"/>
      <sheetName val="450"/>
      <sheetName val="Сеть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PL12"/>
      <sheetName val="K6210"/>
      <sheetName val="1. Доходы"/>
      <sheetName val="общие данные"/>
      <sheetName val="отделы"/>
      <sheetName val="Начисления процентов"/>
      <sheetName val="точн2"/>
      <sheetName val="Макро"/>
      <sheetName val="PV-date"/>
      <sheetName val="табель"/>
      <sheetName val="Способ закупки"/>
      <sheetName val="7НК"/>
      <sheetName val="indx"/>
      <sheetName val="Транс12дек"/>
      <sheetName val="Test of FA Installation"/>
      <sheetName val="Additions"/>
      <sheetName val="Сдача_"/>
      <sheetName val="МО_0012"/>
      <sheetName val="справка"/>
      <sheetName val="#REF!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баки _2_"/>
      <sheetName val="ИД"/>
      <sheetName val="Data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  <sheetName val="name"/>
      <sheetName val="TOC"/>
      <sheetName val="исп.см."/>
      <sheetName val="персонала"/>
      <sheetName val="Setup"/>
      <sheetName val="9-1"/>
      <sheetName val="PP&amp;E mvt for 2003"/>
      <sheetName val="4"/>
      <sheetName val="1-1"/>
      <sheetName val="Б.мчас (П)"/>
      <sheetName val="Расходы и доходы"/>
      <sheetName val="Январь"/>
      <sheetName val="KTG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 refreshError="1"/>
      <sheetData sheetId="537" refreshError="1"/>
      <sheetData sheetId="538" refreshError="1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L-1 Займ БРК инвест цели"/>
      <sheetName val="G-1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I. Прогноз доходов"/>
      <sheetName val="Нефть"/>
      <sheetName val="LME_prices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МодельППП (Свод)"/>
      <sheetName val="общие данные"/>
      <sheetName val="отделы"/>
      <sheetName val="2002(v2)"/>
      <sheetName val="Титул1"/>
      <sheetName val="Макро"/>
      <sheetName val="ОСВ"/>
      <sheetName val="текст"/>
      <sheetName val="филиалы"/>
      <sheetName val="Лист3"/>
      <sheetName val="точн2"/>
      <sheetName val="ФП"/>
      <sheetName val="флормиро"/>
      <sheetName val="450 (2)"/>
      <sheetName val="приложение№3"/>
      <sheetName val="Add-s test"/>
      <sheetName val="АЗФ"/>
      <sheetName val="АК"/>
      <sheetName val="Актюбе"/>
      <sheetName val="ССГПО"/>
      <sheetName val="ввод-вывод ОС авг2004- 2005"/>
      <sheetName val="BS new"/>
      <sheetName val="2007 0,01"/>
      <sheetName val="Накл"/>
      <sheetName val="Гр5(о)"/>
      <sheetName val="Loans out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свод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МАТЕР.433,452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Сводная"/>
      <sheetName val="2.8. стр-ра себестоимости"/>
      <sheetName val="#REF!"/>
      <sheetName val="Баланс"/>
      <sheetName val="Предпосылки"/>
      <sheetName val="IS"/>
      <sheetName val="Форма 18"/>
      <sheetName val="Перем. затр"/>
      <sheetName val="Потребители"/>
      <sheetName val="Блоки"/>
      <sheetName val="КР материалы"/>
      <sheetName val="Movements"/>
      <sheetName val="Capex"/>
      <sheetName val="Dictionaries"/>
      <sheetName val="База"/>
      <sheetName val="сброс"/>
      <sheetName val="9-1"/>
      <sheetName val="4"/>
      <sheetName val="1-1"/>
      <sheetName val="1"/>
      <sheetName val="КАТО"/>
      <sheetName val="ОПГЗ"/>
      <sheetName val="План ГЗ"/>
      <sheetName val="класс"/>
      <sheetName val="01-45"/>
      <sheetName val="Спр_ пласт"/>
      <sheetName val="Подразд"/>
      <sheetName val="1 вариант  2009 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Преискурант"/>
      <sheetName val="ЯНВАРЬ"/>
      <sheetName val="Sheet2"/>
      <sheetName val="РСза 6-м 2012"/>
      <sheetName val=" 2.3.2"/>
      <sheetName val="Sheet5"/>
      <sheetName val="списки"/>
      <sheetName val="факт 2005 г."/>
      <sheetName val="3.ФОТ"/>
      <sheetName val="4.Налоги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Тарифы"/>
      <sheetName val="ИП_ДО_БЛ "/>
      <sheetName val="2_2 ОтклОТМ"/>
      <sheetName val="1_3_2 ОТМ"/>
      <sheetName val="suppl-pack"/>
      <sheetName val="XREF"/>
      <sheetName val="Бонды стр.341"/>
      <sheetName val="0. Данные"/>
      <sheetName val="S|C_2008_Budget"/>
      <sheetName val="доп.дан."/>
      <sheetName val="turnover"/>
      <sheetName val="План_ГЗ"/>
      <sheetName val="1_вариант__2009_"/>
      <sheetName val="11-005"/>
      <sheetName val="Ком плат"/>
      <sheetName val="Ф3"/>
      <sheetName val="элементы"/>
      <sheetName val="Industry"/>
      <sheetName val="Спр__пласт"/>
      <sheetName val="Остатки по бухучету"/>
      <sheetName val="Авансы-1"/>
      <sheetName val="ковер"/>
      <sheetName val="Информация по введенным добываю"/>
      <sheetName val="общ"/>
      <sheetName val="Лист2"/>
      <sheetName val="Тарифы и цены "/>
      <sheetName val="ПО НОВОМУ ШТАТНОМУ"/>
      <sheetName val="34-143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янв 07"/>
      <sheetName val="Data"/>
      <sheetName val="константы"/>
      <sheetName val="Финпоки1"/>
      <sheetName val="Параметры"/>
      <sheetName val="СПгнг"/>
      <sheetName val="КОРП-1"/>
      <sheetName val="План закупок 2012"/>
      <sheetName val="общ.фонд  "/>
      <sheetName val="Другие"/>
      <sheetName val="Прочие"/>
      <sheetName val="собственный капитал"/>
      <sheetName val="PYTB"/>
      <sheetName val="101"/>
      <sheetName val="ДОУП_111-2_1405"/>
      <sheetName val="ДОУП_111-2_1405,,"/>
      <sheetName val="Лист4"/>
      <sheetName val="ИнвестицииСвод"/>
      <sheetName val="A-20"/>
      <sheetName val="финпл "/>
      <sheetName val="макропоказ"/>
      <sheetName val="3а"/>
      <sheetName val="4а"/>
      <sheetName val="5"/>
      <sheetName val="бензин по авто"/>
      <sheetName val="Др адм"/>
      <sheetName val="Осн.ср-ва"/>
      <sheetName val="потр"/>
      <sheetName val="СН"/>
      <sheetName val="МО 0012"/>
      <sheetName val="МТ_CapexDepreciation"/>
      <sheetName val="МУНАЙТАС L-1"/>
      <sheetName val="все-доб.осн ГТМ (+-) (2)"/>
      <sheetName val="Осн"/>
      <sheetName val="ИсхД+"/>
      <sheetName val="Нетто3!!!"/>
      <sheetName val="4. NWABC"/>
      <sheetName val="Расчеты"/>
      <sheetName val="фев"/>
      <sheetName val="3310"/>
      <sheetName val="зп"/>
      <sheetName val="- 1 -"/>
      <sheetName val="Capex_KZT"/>
      <sheetName val="14_1_2_2_(Услуги_связи)5"/>
      <sheetName val="поставка_сравн132"/>
      <sheetName val="ТЭП_старая2"/>
      <sheetName val="из_сем2"/>
      <sheetName val="Сдача_2"/>
      <sheetName val="7_12"/>
      <sheetName val="14_1_2_2__Услуги_связи_2"/>
      <sheetName val="Treatment_Summary2"/>
      <sheetName val="Форма3_62"/>
      <sheetName val="__2_3_22"/>
      <sheetName val="Добыча_нефти42"/>
      <sheetName val="Income_$2"/>
      <sheetName val="2_БО2"/>
      <sheetName val="10_БО_(kzt)2"/>
      <sheetName val="1кв__2"/>
      <sheetName val="2кв_2"/>
      <sheetName val="Инв_вл_тыс_ед2"/>
      <sheetName val="вход_параметры2"/>
      <sheetName val="L-1_Займ_БРК_инвест_цели2"/>
      <sheetName val="исп_см_2"/>
      <sheetName val="д_7_0012"/>
      <sheetName val="1Утв_ТК__Capex_07_2"/>
      <sheetName val="Фонд_15гор2"/>
      <sheetName val="Фонд_Кар-с2"/>
      <sheetName val="Фонд_Купола2"/>
      <sheetName val="Фонд_14_гор_2"/>
      <sheetName val="Фонд_16_гор_2"/>
      <sheetName val="Фонд_17_гор_2"/>
      <sheetName val="Фонд_18_гор_2"/>
      <sheetName val="Статьи_затрат2"/>
      <sheetName val="Справка_ИЦА2"/>
      <sheetName val="Prelim_Cost2"/>
      <sheetName val="по_2007_году_план_на_2008_год2"/>
      <sheetName val="5NK_2"/>
      <sheetName val="Add-s_test2"/>
      <sheetName val="БиВи_(290)1"/>
      <sheetName val="май_2031"/>
      <sheetName val="Форма_31"/>
      <sheetName val="Форма_21"/>
      <sheetName val="Базовые_данные2"/>
      <sheetName val="Зам_нгду-11"/>
      <sheetName val="Зам_ОЭПУ(доб)1"/>
      <sheetName val="тех_режим1"/>
      <sheetName val="Зам_нгду-2(наг)1"/>
      <sheetName val="исходные_данные1"/>
      <sheetName val="I__Прогноз_доходов1"/>
      <sheetName val="МодельППП_(Свод)1"/>
      <sheetName val="общие_данные1"/>
      <sheetName val="450_(2)1"/>
      <sheetName val="ввод-вывод_ОС_авг2004-_20051"/>
      <sheetName val="BS_new1"/>
      <sheetName val="2007_0,011"/>
      <sheetName val="Loans_out1"/>
      <sheetName val="2_8__стр-ра_себестоимости1"/>
      <sheetName val="МАТЕР_433,4521"/>
      <sheetName val="мат_расходы1"/>
      <sheetName val="Спр__пласт1"/>
      <sheetName val="РСза_6-м_2012"/>
      <sheetName val="_2_3_2"/>
      <sheetName val="факт_2005_г_"/>
      <sheetName val="КР_материалы"/>
      <sheetName val="Форма_181"/>
      <sheetName val="3_ФОТ"/>
      <sheetName val="4_Налоги"/>
      <sheetName val="Исполнение_по_БЕ"/>
      <sheetName val="План_ГЗ1"/>
      <sheetName val="2_2_ОтклОТМ"/>
      <sheetName val="1_3_2_ОТМ"/>
      <sheetName val="ИП_ДО_БЛ_"/>
      <sheetName val="1_вариант__2009_1"/>
      <sheetName val="Перем__затр"/>
      <sheetName val="Ком_плат"/>
      <sheetName val="0__Данные"/>
      <sheetName val="доп_дан_"/>
      <sheetName val="Бонды_стр_341"/>
      <sheetName val="Тарифы_и_цены_"/>
      <sheetName val="Информация_по_введенным_добываю"/>
      <sheetName val="янв_07"/>
      <sheetName val="pp&amp;e_mvt_for_2003"/>
      <sheetName val="2_2_ОтклОТМ1"/>
      <sheetName val="1_3_2_ОТМ1"/>
      <sheetName val="Остатки_по_бухучету"/>
      <sheetName val="ПО_НОВОМУ_ШТАТНОМУ"/>
      <sheetName val="собственный_капитал"/>
      <sheetName val="План_закупок_2012"/>
      <sheetName val="общ_фонд__"/>
      <sheetName val="Налоги_на_транспорт"/>
      <sheetName val="МО_0012"/>
      <sheetName val="МУНАЙТАС_L-1"/>
      <sheetName val="все-доб_осн_ГТМ_(+-)_(2)"/>
      <sheetName val="14_1_2_2_(Услуги_связи)6"/>
      <sheetName val="поставка_сравн133"/>
      <sheetName val="ТЭП_старая3"/>
      <sheetName val="из_сем3"/>
      <sheetName val="Сдача_3"/>
      <sheetName val="7_13"/>
      <sheetName val="14_1_2_2__Услуги_связи_3"/>
      <sheetName val="Treatment_Summary3"/>
      <sheetName val="Форма3_63"/>
      <sheetName val="__2_3_23"/>
      <sheetName val="Добыча_нефти43"/>
      <sheetName val="Income_$3"/>
      <sheetName val="2_БО3"/>
      <sheetName val="10_БО_(kzt)3"/>
      <sheetName val="1кв__3"/>
      <sheetName val="2кв_3"/>
      <sheetName val="Инв_вл_тыс_ед3"/>
      <sheetName val="вход_параметры3"/>
      <sheetName val="L-1_Займ_БРК_инвест_цели3"/>
      <sheetName val="исп_см_3"/>
      <sheetName val="д_7_0013"/>
      <sheetName val="1Утв_ТК__Capex_07_3"/>
      <sheetName val="Фонд_15гор3"/>
      <sheetName val="Фонд_Кар-с3"/>
      <sheetName val="Фонд_Купола3"/>
      <sheetName val="Фонд_14_гор_3"/>
      <sheetName val="Фонд_16_гор_3"/>
      <sheetName val="Фонд_17_гор_3"/>
      <sheetName val="Фонд_18_гор_3"/>
      <sheetName val="Статьи_затрат3"/>
      <sheetName val="Справка_ИЦА3"/>
      <sheetName val="Prelim_Cost3"/>
      <sheetName val="по_2007_году_план_на_2008_год3"/>
      <sheetName val="5NK_3"/>
      <sheetName val="Add-s_test3"/>
      <sheetName val="БиВи_(290)2"/>
      <sheetName val="май_2032"/>
      <sheetName val="Форма_32"/>
      <sheetName val="Форма_22"/>
      <sheetName val="Базовые_данные3"/>
      <sheetName val="Зам_нгду-12"/>
      <sheetName val="Зам_ОЭПУ(доб)2"/>
      <sheetName val="тех_режим2"/>
      <sheetName val="Зам_нгду-2(наг)2"/>
      <sheetName val="исходные_данные2"/>
      <sheetName val="I__Прогноз_доходов2"/>
      <sheetName val="МодельППП_(Свод)2"/>
      <sheetName val="общие_данные2"/>
      <sheetName val="450_(2)2"/>
      <sheetName val="ввод-вывод_ОС_авг2004-_20052"/>
      <sheetName val="BS_new2"/>
      <sheetName val="2007_0,012"/>
      <sheetName val="Loans_out2"/>
      <sheetName val="2_8__стр-ра_себестоимости2"/>
      <sheetName val="МАТЕР_433,4522"/>
      <sheetName val="мат_расходы2"/>
      <sheetName val="Спр__пласт2"/>
      <sheetName val="РСза_6-м_20121"/>
      <sheetName val="_2_3_21"/>
      <sheetName val="факт_2005_г_1"/>
      <sheetName val="КР_материалы1"/>
      <sheetName val="Форма_182"/>
      <sheetName val="3_ФОТ1"/>
      <sheetName val="4_Налоги1"/>
      <sheetName val="Исполнение_по_БЕ1"/>
      <sheetName val="План_ГЗ2"/>
      <sheetName val="2_2_ОтклОТМ2"/>
      <sheetName val="1_3_2_ОТМ2"/>
      <sheetName val="ИП_ДО_БЛ_1"/>
      <sheetName val="1_вариант__2009_2"/>
      <sheetName val="Перем__затр1"/>
      <sheetName val="Ком_плат1"/>
      <sheetName val="0__Данные1"/>
      <sheetName val="доп_дан_1"/>
      <sheetName val="Бонды_стр_3411"/>
      <sheetName val="Тарифы_и_цены_1"/>
      <sheetName val="Информация_по_введенным_добыва1"/>
      <sheetName val="янв_071"/>
      <sheetName val="pp&amp;e_mvt_for_20031"/>
      <sheetName val="2_2_ОтклОТМ3"/>
      <sheetName val="1_3_2_ОТМ3"/>
      <sheetName val="Остатки_по_бухучету1"/>
      <sheetName val="ПО_НОВОМУ_ШТАТНОМУ1"/>
      <sheetName val="собственный_капитал1"/>
      <sheetName val="План_закупок_20121"/>
      <sheetName val="общ_фонд__1"/>
      <sheetName val="Налоги_на_транспорт1"/>
      <sheetName val="МО_00121"/>
      <sheetName val="МУНАЙТАС_L-11"/>
      <sheetName val="все-доб_осн_ГТМ_(+-)_(2)1"/>
      <sheetName val="финпл_"/>
      <sheetName val="-_1_-"/>
      <sheetName val="Other AR"/>
      <sheetName val="Lease AP"/>
    </sheetNames>
    <sheetDataSet>
      <sheetData sheetId="0" refreshError="1"/>
      <sheetData sheetId="1" refreshError="1"/>
      <sheetData sheetId="2" refreshError="1"/>
      <sheetData sheetId="3">
        <row r="13">
          <cell r="C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 refreshError="1"/>
      <sheetData sheetId="53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Форма2"/>
      <sheetName val="ЦХЛ 2004"/>
      <sheetName val="#ССЫЛКА"/>
      <sheetName val="Movements"/>
      <sheetName val="Б.мчас (П)"/>
      <sheetName val="База"/>
      <sheetName val="Титул1"/>
      <sheetName val="I. Прогноз доходов"/>
      <sheetName val="Добыча нефти4"/>
      <sheetName val="поставка сравн13"/>
      <sheetName val="Форма3.6"/>
      <sheetName val="СписокТЭП"/>
      <sheetName val="list"/>
      <sheetName val="FES"/>
      <sheetName val="Сеть"/>
      <sheetName val="  2.3.2"/>
      <sheetName val="5NK "/>
      <sheetName val="Сводный бизнес-план"/>
      <sheetName val="14.1.2.2.(Услуги связи)"/>
      <sheetName val="2.2 ОтклОТМ"/>
      <sheetName val="1.3.2 ОТМ"/>
      <sheetName val="Предпр"/>
      <sheetName val="ЦентрЗатр"/>
      <sheetName val="ЕдИзм"/>
      <sheetName val="общие данные"/>
      <sheetName val="отделы"/>
      <sheetName val="ввод-вывод ОС авг2004- 2005"/>
      <sheetName val="бартер"/>
      <sheetName val="L-1"/>
      <sheetName val="Форма1"/>
      <sheetName val="LME_prices"/>
      <sheetName val="Макро"/>
      <sheetName val="д.7.001"/>
      <sheetName val="Hidden"/>
      <sheetName val="P&amp;L"/>
      <sheetName val="Provisions"/>
      <sheetName val="Бюджет"/>
      <sheetName val="ИнвестицииСвод"/>
      <sheetName val="13 NGDO"/>
      <sheetName val="2007 0,01"/>
      <sheetName val="Гр5(о)"/>
      <sheetName val="ФП"/>
      <sheetName val="из сем"/>
      <sheetName val="Balance Sheet"/>
      <sheetName val="XREF"/>
      <sheetName val="Модель_КМГ"/>
      <sheetName val="Модель_КТО"/>
      <sheetName val="МодельППП_(Свод)"/>
      <sheetName val="МодельППП_(нефть)"/>
      <sheetName val="МодельППП_(вода)"/>
      <sheetName val="МодельАП_(Свод)"/>
      <sheetName val="МодельАП_(Нефть)"/>
      <sheetName val="Использование_природного_сырья"/>
      <sheetName val="МодельАП_(Вода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Услуги_связи"/>
      <sheetName val="Транспорт_грузов"/>
      <sheetName val="Служба_метрологии"/>
      <sheetName val="Ком_расходы"/>
      <sheetName val="подготовка_кадров_"/>
      <sheetName val="Охрана_окр_среды"/>
      <sheetName val="сод__и_лиц__автотр__"/>
      <sheetName val="Другие_прочие_"/>
      <sheetName val="услуги_банков"/>
      <sheetName val="почтово-канц__расходы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ЦХЛ_2004"/>
      <sheetName val="Б_мчас_(П)"/>
      <sheetName val="I__Прогноз_доходов"/>
      <sheetName val="Добыча_нефти4"/>
      <sheetName val="поставка_сравн13"/>
      <sheetName val="Форма3_6"/>
      <sheetName val="__2_3_2"/>
      <sheetName val="5NK_"/>
      <sheetName val="Сводный_бизнес-план"/>
      <sheetName val="14_1_2_2_(Услуги_связи)"/>
      <sheetName val="2_2_ОтклОТМ"/>
      <sheetName val="1_3_2_ОТМ"/>
      <sheetName val="общие_данные"/>
      <sheetName val="ввод-вывод_ОС_авг2004-_2005"/>
      <sheetName val="д_7_001"/>
      <sheetName val="13_NGDO"/>
      <sheetName val="Собственный капитал"/>
      <sheetName val="Capex"/>
      <sheetName val="0. Данные"/>
      <sheetName val="NOV"/>
      <sheetName val="summary"/>
      <sheetName val="ФИНПЛАН"/>
      <sheetName val="AFS"/>
      <sheetName val="Нефть"/>
      <sheetName val="pp&amp;e mvt for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Сеть"/>
      <sheetName val="t0_name"/>
      <sheetName val="ИД"/>
      <sheetName val="Отпуск продукции"/>
      <sheetName val="1"/>
      <sheetName val="MS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Штатное 2012-2015"/>
      <sheetName val="смета"/>
      <sheetName val="Форма1"/>
      <sheetName val="10 БО (kzt)"/>
      <sheetName val="Бюджет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ПРОГНОЗ_1"/>
      <sheetName val="  2.3.2"/>
      <sheetName val="PL12"/>
      <sheetName val="Cash flow 2011"/>
      <sheetName val="VLOOKUP"/>
      <sheetName val="INPUTMASTER"/>
      <sheetName val="КБ"/>
      <sheetName val="Способ закупки"/>
      <sheetName val="АТиК"/>
      <sheetName val="Потребители"/>
      <sheetName val="Блоки"/>
      <sheetName val="отделы"/>
      <sheetName val="MATRIX_DA_10"/>
      <sheetName val="list"/>
      <sheetName val="Datasheet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Hidden"/>
      <sheetName val="s"/>
      <sheetName val="AFS"/>
      <sheetName val="д.7.001"/>
      <sheetName val="Сдача "/>
      <sheetName val="ЭКРБ"/>
      <sheetName val="1 (2)"/>
      <sheetName val="Об-я св-а"/>
      <sheetName val="2в"/>
      <sheetName val="Гр5(о)"/>
      <sheetName val="УУ 9 мес.2014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потр"/>
      <sheetName val="СН"/>
      <sheetName val="Лист5"/>
      <sheetName val="Лист3"/>
      <sheetName val="точн2"/>
      <sheetName val="БиВи (290)"/>
      <sheetName val="450 (2)"/>
      <sheetName val="Накл"/>
      <sheetName val="I KEY INFORMATION"/>
      <sheetName val="Balance Sheet"/>
      <sheetName val="WBS elements RS-v.02A"/>
      <sheetName val="PP&amp;E mvt for 2003"/>
      <sheetName val="Capex"/>
      <sheetName val="Спецификация"/>
      <sheetName val="Прайс 2005"/>
      <sheetName val=""/>
      <sheetName val="исп_см_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Sales F"/>
      <sheetName val="новая №5"/>
      <sheetName val="Movements"/>
      <sheetName val="Собственный капитал"/>
      <sheetName val="Пок"/>
      <sheetName val="черновик"/>
      <sheetName val="ОП_свод"/>
      <sheetName val="глина"/>
      <sheetName val="Лв 1715 (сб)"/>
      <sheetName val="Способ_закупки"/>
      <sheetName val="д_7_001"/>
      <sheetName val="Сдача_"/>
      <sheetName val="Направления_обучения"/>
      <sheetName val="Приложение_7_(ЕНП)"/>
      <sheetName val="УУ_9_мес_2014"/>
      <sheetName val="BS_new"/>
      <sheetName val="БиВи_(290)"/>
      <sheetName val="450_(2)"/>
      <sheetName val="2002(v2)"/>
      <sheetName val="шкала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Лист4"/>
      <sheetName val="Затраты"/>
      <sheetName val="ДД"/>
      <sheetName val="по 2007 году план на 2008 год"/>
      <sheetName val="WBS_elements_RS-v_02A"/>
      <sheetName val="консалт"/>
      <sheetName val="общие"/>
      <sheetName val="январь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NOV"/>
      <sheetName val="конфир"/>
      <sheetName val="IS"/>
      <sheetName val="таблица"/>
      <sheetName val="Астана рус"/>
      <sheetName val="Алматы рус"/>
      <sheetName val="Data-in"/>
      <sheetName val="МТ_CapexDepreciation"/>
      <sheetName val="МУНАЙТАС L-1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Содержание"/>
      <sheetName val="класс"/>
      <sheetName val="2003 (215862 тн)"/>
      <sheetName val="Scenar"/>
      <sheetName val="ati"/>
      <sheetName val="I1"/>
      <sheetName val="I2"/>
      <sheetName val="Dictionaries"/>
      <sheetName val="Астана_рус"/>
      <sheetName val="Алматы_рус"/>
      <sheetName val=" 2019 на 24"/>
      <sheetName val="ремонт 25"/>
      <sheetName val="Факт 2017"/>
      <sheetName val="Проект"/>
      <sheetName val="финпл "/>
      <sheetName val="Налоги (ФД)2013"/>
      <sheetName val="расчет налогов транс"/>
      <sheetName val="КВЛ ЦТТ и СТ"/>
      <sheetName val="Ком плат"/>
      <sheetName val="список"/>
      <sheetName val="Quots"/>
      <sheetName val="fa movement kyrg"/>
      <sheetName val="P&amp;L"/>
      <sheetName val="Provisions"/>
      <sheetName val="2010"/>
      <sheetName val="К сущ"/>
      <sheetName val="Дефл"/>
      <sheetName val="Sheet2"/>
      <sheetName val="КОРП-1"/>
      <sheetName val="черн  гор"/>
      <sheetName val="Сч.фак.пуст."/>
      <sheetName val="Заявл. пуст"/>
      <sheetName val="4. NWABC"/>
      <sheetName val="Финпоки"/>
      <sheetName val="Cost 99v98"/>
      <sheetName val="ТР-2кв 2018г"/>
      <sheetName val="2_2_ОтклОТМ4"/>
      <sheetName val="1_3_2_ОТМ4"/>
      <sheetName val="жд_тарифы3"/>
      <sheetName val="МО_00123"/>
      <sheetName val="Добыча_нефти43"/>
      <sheetName val="поставка_сравн133"/>
      <sheetName val="Статьи_ТЭП_старая_структура3"/>
      <sheetName val="I__Прогноз_доходов3"/>
      <sheetName val="Notes_IS3"/>
      <sheetName val="Input_TD3"/>
      <sheetName val="Prelim_Cost3"/>
      <sheetName val="Отпуск_продукции3"/>
      <sheetName val="1_класс3"/>
      <sheetName val="2_класс3"/>
      <sheetName val="3_класс3"/>
      <sheetName val="4_класс3"/>
      <sheetName val="5_класс3"/>
      <sheetName val="спецпит,проездн_3"/>
      <sheetName val="13_NGDO3"/>
      <sheetName val="10_БО_(kzt)3"/>
      <sheetName val="14_1_2_2_(Услуги_связи)3"/>
      <sheetName val="общие_данные3"/>
      <sheetName val="1кв__3"/>
      <sheetName val="2кв_3"/>
      <sheetName val="Штатное_2012-20153"/>
      <sheetName val="Cash_flow_20113"/>
      <sheetName val="Loans_out3"/>
      <sheetName val="МодельППП_(Свод)3"/>
      <sheetName val="ввод-вывод_ОС_авг2004-_20053"/>
      <sheetName val="Форма3_63"/>
      <sheetName val="5NK_3"/>
      <sheetName val="из_сем3"/>
      <sheetName val="__2_3_23"/>
      <sheetName val="Способ_закупки1"/>
      <sheetName val="Сдача_1"/>
      <sheetName val="рев_дф_(1_08_)_(3)3"/>
      <sheetName val="янв_(2)3"/>
      <sheetName val="заявка_(2)3"/>
      <sheetName val="Материалы_для_АУП3"/>
      <sheetName val="План_произв-ва_(мес_)_(бюджет)3"/>
      <sheetName val="тех_реж3"/>
      <sheetName val="Кап_затраты_ОМГ_163"/>
      <sheetName val="1_(2)3"/>
      <sheetName val="Об-я_св-а3"/>
      <sheetName val="апрель_09_2"/>
      <sheetName val="д_7_0011"/>
      <sheetName val="Приложение_7_(ЕНП)1"/>
      <sheetName val="Направления_обучения1"/>
      <sheetName val="УУ_9_мес_20141"/>
      <sheetName val="PP&amp;E_mvt_for_20031"/>
      <sheetName val="Табельные_номера_сотрудников"/>
      <sheetName val="массив_ДЗО"/>
      <sheetName val="форма_3_смета_затрат"/>
      <sheetName val="BS_new1"/>
      <sheetName val="WBS_elements_RS-v_02A1"/>
      <sheetName val="Прайс_20051"/>
      <sheetName val="новая_№5"/>
      <sheetName val="Собственный_капитал"/>
      <sheetName val="БиВи_(290)1"/>
      <sheetName val="450_(2)1"/>
      <sheetName val="Sales_F"/>
      <sheetName val="нагр_МВт"/>
      <sheetName val="Показатели_январь"/>
      <sheetName val="сут_баланс_по_РДЦ"/>
      <sheetName val="Итоговая_таблица"/>
      <sheetName val="I_KEY_INFORMATION"/>
      <sheetName val="Balance_Sheet"/>
      <sheetName val="Лв_1715_(сб)"/>
      <sheetName val="Осн__пара"/>
      <sheetName val="Ф3_2019"/>
      <sheetName val="Ф4_2019"/>
      <sheetName val="04_1_2"/>
      <sheetName val="04_1_4-05_1_4"/>
      <sheetName val="04_1_5"/>
      <sheetName val="04_1_8"/>
      <sheetName val="04_1_9"/>
      <sheetName val="04_1_99"/>
      <sheetName val="04_2"/>
      <sheetName val="04_2_5"/>
      <sheetName val="04_3_1"/>
      <sheetName val="04_3_2"/>
      <sheetName val="04_4"/>
      <sheetName val="04_5_2"/>
      <sheetName val="04_5_3"/>
      <sheetName val="04_6_1"/>
      <sheetName val="04_6_2"/>
      <sheetName val="04_6_3"/>
      <sheetName val="04_7_1"/>
      <sheetName val="04_7_3_"/>
      <sheetName val="04_7_7"/>
      <sheetName val="04_7_8"/>
      <sheetName val="04_7_9"/>
      <sheetName val="04_7_10"/>
      <sheetName val="04_7_11"/>
      <sheetName val="04_7_12"/>
      <sheetName val="04_7_15"/>
      <sheetName val="04_7_16"/>
      <sheetName val="04_7_99"/>
      <sheetName val="04_8_1"/>
      <sheetName val="04_8_2"/>
      <sheetName val="04_8_3"/>
      <sheetName val="04_8_4"/>
      <sheetName val="04_8_5"/>
      <sheetName val="04_8_6"/>
      <sheetName val="04_8_7"/>
      <sheetName val="04_8_8"/>
      <sheetName val="04_8_12"/>
      <sheetName val="04_8_13"/>
      <sheetName val="04_8_14"/>
      <sheetName val="04_8_99"/>
      <sheetName val="Расчет_ФОТ"/>
      <sheetName val="график_смен_2020"/>
      <sheetName val="05_1_3"/>
      <sheetName val="05_1_7"/>
      <sheetName val="05_2"/>
      <sheetName val="5_2_7"/>
      <sheetName val="05_3_1"/>
      <sheetName val="05_3_2"/>
      <sheetName val="05_4"/>
      <sheetName val="05_5_1"/>
      <sheetName val="05_5_2"/>
      <sheetName val="05_5_6"/>
      <sheetName val="05_5_8"/>
      <sheetName val="05_5_9"/>
      <sheetName val="05_5_10"/>
      <sheetName val="05_5_11"/>
      <sheetName val="05_5_13"/>
      <sheetName val="05_5_14"/>
      <sheetName val="05_5_15"/>
      <sheetName val="05_5_16"/>
      <sheetName val="05_5_18"/>
      <sheetName val="05_5_19"/>
      <sheetName val="05_5_20"/>
      <sheetName val="05_5_21"/>
      <sheetName val="04_8_10-05_5_22"/>
      <sheetName val="05_5_24"/>
      <sheetName val="05_6_1"/>
      <sheetName val="05_6_2"/>
      <sheetName val="05_6_3"/>
      <sheetName val="05_6_6"/>
      <sheetName val="05_6_8"/>
      <sheetName val="05_6_10"/>
      <sheetName val="05_6_13"/>
      <sheetName val="05_6_14"/>
      <sheetName val="05_6_99"/>
      <sheetName val="10_1"/>
      <sheetName val="10_2"/>
      <sheetName val="10_3"/>
      <sheetName val="11_2"/>
      <sheetName val="11_3"/>
      <sheetName val="11_4"/>
      <sheetName val="налоговая_амортиз_ФА"/>
      <sheetName val="книга_предпосылок"/>
      <sheetName val="sov_tot"/>
      <sheetName val="бензин_по_авто"/>
      <sheetName val="др_адм"/>
      <sheetName val="Осн_ср-ва"/>
      <sheetName val="8180_(8181,8182)"/>
      <sheetName val="_По_скв"/>
      <sheetName val="по_2007_году_план_на_2008_год"/>
      <sheetName val="ПО_НОВОМУ_ШТАТНОМУ"/>
      <sheetName val="100_159_-полигр_ус_(2)"/>
      <sheetName val="МУНАЙТАС_L-1"/>
      <sheetName val="К_сущ"/>
      <sheetName val="2_2_ОтклОТМ5"/>
      <sheetName val="1_3_2_ОТМ5"/>
      <sheetName val="жд_тарифы4"/>
      <sheetName val="МО_00124"/>
      <sheetName val="Добыча_нефти44"/>
      <sheetName val="поставка_сравн134"/>
      <sheetName val="Статьи_ТЭП_старая_структура4"/>
      <sheetName val="I__Прогноз_доходов4"/>
      <sheetName val="Notes_IS4"/>
      <sheetName val="Input_TD4"/>
      <sheetName val="Prelim_Cost4"/>
      <sheetName val="Отпуск_продукции4"/>
      <sheetName val="1_класс4"/>
      <sheetName val="2_класс4"/>
      <sheetName val="3_класс4"/>
      <sheetName val="4_класс4"/>
      <sheetName val="5_класс4"/>
      <sheetName val="спецпит,проездн_4"/>
      <sheetName val="13_NGDO4"/>
      <sheetName val="14_1_2_2_(Услуги_связи)4"/>
      <sheetName val="10_БО_(kzt)4"/>
      <sheetName val="общие_данные4"/>
      <sheetName val="1кв__4"/>
      <sheetName val="2кв_4"/>
      <sheetName val="Штатное_2012-20154"/>
      <sheetName val="Cash_flow_20114"/>
      <sheetName val="Loans_out4"/>
      <sheetName val="МодельППП_(Свод)4"/>
      <sheetName val="ввод-вывод_ОС_авг2004-_20054"/>
      <sheetName val="Форма3_64"/>
      <sheetName val="5NK_4"/>
      <sheetName val="из_сем4"/>
      <sheetName val="__2_3_24"/>
      <sheetName val="Способ_закупки2"/>
      <sheetName val="Сдача_2"/>
      <sheetName val="рев_дф_(1_08_)_(3)4"/>
      <sheetName val="янв_(2)4"/>
      <sheetName val="заявка_(2)4"/>
      <sheetName val="Материалы_для_АУП4"/>
      <sheetName val="План_произв-ва_(мес_)_(бюджет)4"/>
      <sheetName val="тех_реж4"/>
      <sheetName val="Кап_затраты_ОМГ_164"/>
      <sheetName val="1_(2)4"/>
      <sheetName val="Об-я_св-а4"/>
      <sheetName val="апрель_09_3"/>
      <sheetName val="д_7_0012"/>
      <sheetName val="Приложение_7_(ЕНП)2"/>
      <sheetName val="Направления_обучения2"/>
      <sheetName val="УУ_9_мес_20142"/>
      <sheetName val="PP&amp;E_mvt_for_20032"/>
      <sheetName val="Табельные_номера_сотрудников1"/>
      <sheetName val="массив_ДЗО1"/>
      <sheetName val="форма_3_смета_затрат1"/>
      <sheetName val="BS_new2"/>
      <sheetName val="WBS_elements_RS-v_02A2"/>
      <sheetName val="Прайс_20052"/>
      <sheetName val="новая_№51"/>
      <sheetName val="Собственный_капитал1"/>
      <sheetName val="БиВи_(290)2"/>
      <sheetName val="450_(2)2"/>
      <sheetName val="Sales_F1"/>
      <sheetName val="нагр_МВт1"/>
      <sheetName val="Показатели_январь1"/>
      <sheetName val="сут_баланс_по_РДЦ1"/>
      <sheetName val="Итоговая_таблица1"/>
      <sheetName val="I_KEY_INFORMATION1"/>
      <sheetName val="Balance_Sheet1"/>
      <sheetName val="Лв_1715_(сб)1"/>
      <sheetName val="Осн__пара1"/>
      <sheetName val="Ф3_20191"/>
      <sheetName val="Ф4_20191"/>
      <sheetName val="04_1_21"/>
      <sheetName val="04_1_4-05_1_41"/>
      <sheetName val="04_1_51"/>
      <sheetName val="04_1_81"/>
      <sheetName val="04_1_91"/>
      <sheetName val="04_1_991"/>
      <sheetName val="04_21"/>
      <sheetName val="04_2_51"/>
      <sheetName val="04_3_11"/>
      <sheetName val="04_3_21"/>
      <sheetName val="04_41"/>
      <sheetName val="04_5_21"/>
      <sheetName val="04_5_31"/>
      <sheetName val="04_6_11"/>
      <sheetName val="04_6_21"/>
      <sheetName val="04_6_31"/>
      <sheetName val="04_7_13"/>
      <sheetName val="04_7_3_1"/>
      <sheetName val="04_7_71"/>
      <sheetName val="04_7_81"/>
      <sheetName val="04_7_91"/>
      <sheetName val="04_7_101"/>
      <sheetName val="04_7_111"/>
      <sheetName val="04_7_121"/>
      <sheetName val="04_7_151"/>
      <sheetName val="04_7_161"/>
      <sheetName val="04_7_991"/>
      <sheetName val="04_8_11"/>
      <sheetName val="04_8_21"/>
      <sheetName val="04_8_31"/>
      <sheetName val="04_8_41"/>
      <sheetName val="04_8_51"/>
      <sheetName val="04_8_61"/>
      <sheetName val="04_8_71"/>
      <sheetName val="04_8_81"/>
      <sheetName val="04_8_121"/>
      <sheetName val="04_8_131"/>
      <sheetName val="04_8_141"/>
      <sheetName val="04_8_991"/>
      <sheetName val="Расчет_ФОТ1"/>
      <sheetName val="график_смен_20201"/>
      <sheetName val="05_1_31"/>
      <sheetName val="05_1_71"/>
      <sheetName val="05_21"/>
      <sheetName val="5_2_71"/>
      <sheetName val="05_3_11"/>
      <sheetName val="05_3_21"/>
      <sheetName val="05_41"/>
      <sheetName val="05_5_12"/>
      <sheetName val="05_5_22"/>
      <sheetName val="05_5_61"/>
      <sheetName val="05_5_81"/>
      <sheetName val="05_5_91"/>
      <sheetName val="05_5_101"/>
      <sheetName val="05_5_111"/>
      <sheetName val="05_5_131"/>
      <sheetName val="05_5_141"/>
      <sheetName val="05_5_151"/>
      <sheetName val="05_5_161"/>
      <sheetName val="05_5_181"/>
      <sheetName val="05_5_191"/>
      <sheetName val="05_5_201"/>
      <sheetName val="05_5_211"/>
      <sheetName val="04_8_10-05_5_221"/>
      <sheetName val="05_5_241"/>
      <sheetName val="05_6_11"/>
      <sheetName val="05_6_21"/>
      <sheetName val="05_6_31"/>
      <sheetName val="05_6_61"/>
      <sheetName val="05_6_81"/>
      <sheetName val="05_6_101"/>
      <sheetName val="05_6_131"/>
      <sheetName val="05_6_141"/>
      <sheetName val="05_6_991"/>
      <sheetName val="10_11"/>
      <sheetName val="10_21"/>
      <sheetName val="10_31"/>
      <sheetName val="11_21"/>
      <sheetName val="11_31"/>
      <sheetName val="11_41"/>
      <sheetName val="налоговая_амортиз_ФА1"/>
      <sheetName val="книга_предпосылок1"/>
      <sheetName val="sov_tot1"/>
      <sheetName val="бензин_по_авто1"/>
      <sheetName val="др_адм1"/>
      <sheetName val="Осн_ср-ва1"/>
      <sheetName val="8180_(8181,8182)1"/>
      <sheetName val="_По_скв1"/>
      <sheetName val="Астана_рус1"/>
      <sheetName val="Алматы_рус1"/>
      <sheetName val="по_2007_году_план_на_2008_год1"/>
      <sheetName val="ПО_НОВОМУ_ШТАТНОМУ1"/>
      <sheetName val="100_159_-полигр_ус_(2)1"/>
      <sheetName val="МУНАЙТАС_L-11"/>
      <sheetName val="К_сущ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3">
          <cell r="A3">
            <v>1</v>
          </cell>
        </row>
      </sheetData>
      <sheetData sheetId="242">
        <row r="3">
          <cell r="A3">
            <v>1</v>
          </cell>
        </row>
      </sheetData>
      <sheetData sheetId="243">
        <row r="3">
          <cell r="A3">
            <v>1</v>
          </cell>
        </row>
      </sheetData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>
        <row r="3">
          <cell r="A3">
            <v>1</v>
          </cell>
        </row>
      </sheetData>
      <sheetData sheetId="250">
        <row r="3">
          <cell r="A3">
            <v>1</v>
          </cell>
        </row>
      </sheetData>
      <sheetData sheetId="251">
        <row r="3">
          <cell r="A3">
            <v>1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>
        <row r="3">
          <cell r="A3">
            <v>1</v>
          </cell>
        </row>
      </sheetData>
      <sheetData sheetId="358">
        <row r="3">
          <cell r="A3">
            <v>1</v>
          </cell>
        </row>
      </sheetData>
      <sheetData sheetId="359" refreshError="1"/>
      <sheetData sheetId="360" refreshError="1"/>
      <sheetData sheetId="361">
        <row r="3">
          <cell r="A3">
            <v>1</v>
          </cell>
        </row>
      </sheetData>
      <sheetData sheetId="362" refreshError="1"/>
      <sheetData sheetId="363">
        <row r="3">
          <cell r="A3">
            <v>1</v>
          </cell>
        </row>
      </sheetData>
      <sheetData sheetId="364">
        <row r="3">
          <cell r="A3">
            <v>1</v>
          </cell>
        </row>
      </sheetData>
      <sheetData sheetId="365">
        <row r="3">
          <cell r="A3">
            <v>1</v>
          </cell>
        </row>
      </sheetData>
      <sheetData sheetId="366">
        <row r="3">
          <cell r="A3">
            <v>1</v>
          </cell>
        </row>
      </sheetData>
      <sheetData sheetId="367">
        <row r="3">
          <cell r="A3">
            <v>1</v>
          </cell>
        </row>
      </sheetData>
      <sheetData sheetId="368">
        <row r="3">
          <cell r="A3">
            <v>1</v>
          </cell>
        </row>
      </sheetData>
      <sheetData sheetId="369">
        <row r="3">
          <cell r="A3">
            <v>1</v>
          </cell>
        </row>
      </sheetData>
      <sheetData sheetId="370">
        <row r="3">
          <cell r="A3">
            <v>1</v>
          </cell>
        </row>
      </sheetData>
      <sheetData sheetId="371">
        <row r="3">
          <cell r="A3">
            <v>1</v>
          </cell>
        </row>
      </sheetData>
      <sheetData sheetId="372">
        <row r="3">
          <cell r="A3">
            <v>1</v>
          </cell>
        </row>
      </sheetData>
      <sheetData sheetId="373">
        <row r="3">
          <cell r="A3">
            <v>1</v>
          </cell>
        </row>
      </sheetData>
      <sheetData sheetId="374">
        <row r="3">
          <cell r="A3">
            <v>1</v>
          </cell>
        </row>
      </sheetData>
      <sheetData sheetId="375">
        <row r="3">
          <cell r="A3">
            <v>1</v>
          </cell>
        </row>
      </sheetData>
      <sheetData sheetId="376">
        <row r="3">
          <cell r="A3">
            <v>1</v>
          </cell>
        </row>
      </sheetData>
      <sheetData sheetId="377">
        <row r="3">
          <cell r="A3">
            <v>1</v>
          </cell>
        </row>
      </sheetData>
      <sheetData sheetId="378">
        <row r="3">
          <cell r="A3">
            <v>1</v>
          </cell>
        </row>
      </sheetData>
      <sheetData sheetId="379">
        <row r="3">
          <cell r="A3">
            <v>1</v>
          </cell>
        </row>
      </sheetData>
      <sheetData sheetId="380">
        <row r="3">
          <cell r="A3">
            <v>1</v>
          </cell>
        </row>
      </sheetData>
      <sheetData sheetId="381">
        <row r="3">
          <cell r="A3">
            <v>1</v>
          </cell>
        </row>
      </sheetData>
      <sheetData sheetId="382">
        <row r="3">
          <cell r="A3">
            <v>1</v>
          </cell>
        </row>
      </sheetData>
      <sheetData sheetId="383">
        <row r="3">
          <cell r="A3">
            <v>1</v>
          </cell>
        </row>
      </sheetData>
      <sheetData sheetId="384">
        <row r="3">
          <cell r="A3">
            <v>1</v>
          </cell>
        </row>
      </sheetData>
      <sheetData sheetId="385">
        <row r="3">
          <cell r="A3">
            <v>1</v>
          </cell>
        </row>
      </sheetData>
      <sheetData sheetId="386">
        <row r="3">
          <cell r="A3">
            <v>1</v>
          </cell>
        </row>
      </sheetData>
      <sheetData sheetId="387">
        <row r="3">
          <cell r="A3">
            <v>1</v>
          </cell>
        </row>
      </sheetData>
      <sheetData sheetId="388">
        <row r="3">
          <cell r="A3">
            <v>1</v>
          </cell>
        </row>
      </sheetData>
      <sheetData sheetId="389">
        <row r="3">
          <cell r="A3">
            <v>1</v>
          </cell>
        </row>
      </sheetData>
      <sheetData sheetId="390">
        <row r="3">
          <cell r="A3">
            <v>1</v>
          </cell>
        </row>
      </sheetData>
      <sheetData sheetId="391">
        <row r="3">
          <cell r="A3">
            <v>1</v>
          </cell>
        </row>
      </sheetData>
      <sheetData sheetId="392">
        <row r="3">
          <cell r="A3">
            <v>1</v>
          </cell>
        </row>
      </sheetData>
      <sheetData sheetId="393">
        <row r="3">
          <cell r="A3">
            <v>1</v>
          </cell>
        </row>
      </sheetData>
      <sheetData sheetId="394">
        <row r="3">
          <cell r="A3">
            <v>1</v>
          </cell>
        </row>
      </sheetData>
      <sheetData sheetId="395">
        <row r="3">
          <cell r="A3">
            <v>1</v>
          </cell>
        </row>
      </sheetData>
      <sheetData sheetId="396">
        <row r="3">
          <cell r="A3">
            <v>1</v>
          </cell>
        </row>
      </sheetData>
      <sheetData sheetId="397">
        <row r="3">
          <cell r="A3">
            <v>1</v>
          </cell>
        </row>
      </sheetData>
      <sheetData sheetId="398">
        <row r="3">
          <cell r="A3">
            <v>1</v>
          </cell>
        </row>
      </sheetData>
      <sheetData sheetId="399">
        <row r="3">
          <cell r="A3">
            <v>1</v>
          </cell>
        </row>
      </sheetData>
      <sheetData sheetId="400">
        <row r="3">
          <cell r="A3">
            <v>1</v>
          </cell>
        </row>
      </sheetData>
      <sheetData sheetId="401">
        <row r="3">
          <cell r="A3">
            <v>1</v>
          </cell>
        </row>
      </sheetData>
      <sheetData sheetId="402">
        <row r="3">
          <cell r="A3">
            <v>1</v>
          </cell>
        </row>
      </sheetData>
      <sheetData sheetId="403">
        <row r="3">
          <cell r="A3">
            <v>1</v>
          </cell>
        </row>
      </sheetData>
      <sheetData sheetId="404">
        <row r="3">
          <cell r="A3">
            <v>1</v>
          </cell>
        </row>
      </sheetData>
      <sheetData sheetId="405">
        <row r="3">
          <cell r="A3">
            <v>1</v>
          </cell>
        </row>
      </sheetData>
      <sheetData sheetId="406">
        <row r="3">
          <cell r="A3">
            <v>1</v>
          </cell>
        </row>
      </sheetData>
      <sheetData sheetId="407">
        <row r="3">
          <cell r="A3">
            <v>1</v>
          </cell>
        </row>
      </sheetData>
      <sheetData sheetId="408">
        <row r="3">
          <cell r="A3">
            <v>1</v>
          </cell>
        </row>
      </sheetData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3">
          <cell r="A3">
            <v>1</v>
          </cell>
        </row>
      </sheetData>
      <sheetData sheetId="434" refreshError="1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ОТиТБ"/>
      <sheetName val="поставка сравн13"/>
      <sheetName val="Добыча нефти4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5NK "/>
      <sheetName val="из сем"/>
      <sheetName val="  2.3.2"/>
      <sheetName val="MATRIX_DA_10"/>
      <sheetName val="Форма1"/>
      <sheetName val="10 БО (kzt)"/>
      <sheetName val="Штатное 2012-2015"/>
      <sheetName val="смета"/>
      <sheetName val="Бюджет"/>
      <sheetName val="Пр2"/>
      <sheetName val="PL12"/>
      <sheetName val="Форма3.6"/>
      <sheetName val="элементы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1 (2)"/>
      <sheetName val="2в"/>
      <sheetName val="Об-я св-а"/>
      <sheetName val="МОП"/>
      <sheetName val="Cash flow 2011"/>
      <sheetName val="ЭКРБ"/>
      <sheetName val="list"/>
      <sheetName val="Способ закупки"/>
      <sheetName val="потр"/>
      <sheetName val="СН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апрель 09."/>
      <sheetName val="Макро"/>
      <sheetName val="КБ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сброс"/>
      <sheetName val="LME_prices"/>
      <sheetName val="A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Movements"/>
      <sheetName val="Собственный капитал"/>
      <sheetName val="Balance Sheet"/>
      <sheetName val="д.7.001"/>
      <sheetName val="форма 3 смета затрат"/>
      <sheetName val="PP&amp;E mvt for 2003"/>
      <sheetName val="Направления обучения"/>
      <sheetName val="Табельные номера сотрудников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Лист2"/>
      <sheetName val="Sep"/>
      <sheetName val="массив ДЗО"/>
      <sheetName val="Преискурант"/>
      <sheetName val=""/>
      <sheetName val="новая №5"/>
      <sheetName val="УУ 9 мес.2014"/>
      <sheetName val="Гр5(о)"/>
      <sheetName val="Пок"/>
      <sheetName val="черновик"/>
      <sheetName val="TB-300699-Final"/>
      <sheetName val="capex_kzt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I KEY INFORMATION"/>
      <sheetName val="ati"/>
      <sheetName val="I1"/>
      <sheetName val="I2"/>
      <sheetName val="Dictionaries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2010"/>
      <sheetName val="по 2007 году план на 2008 год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глина"/>
      <sheetName val="Ком плат"/>
      <sheetName val="список"/>
      <sheetName val="ОП_свод"/>
      <sheetName val="Лв 1715 (сб)"/>
      <sheetName val="Осн. пара"/>
      <sheetName val="шкала"/>
      <sheetName val="ДД"/>
      <sheetName val="Затраты"/>
      <sheetName val="Quots"/>
      <sheetName val="черн  гор"/>
      <sheetName val="fa movement kyrg"/>
      <sheetName val="P&amp;L"/>
      <sheetName val="Provisions"/>
      <sheetName val="2003 (215862 тн)"/>
      <sheetName val="Scenar"/>
      <sheetName val="КОРП-1"/>
      <sheetName val="КВЛ ЦТТ и СТ"/>
      <sheetName val="Расчет"/>
      <sheetName val="Сч.фак.пуст."/>
      <sheetName val="Заявл. пуст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Лист4"/>
      <sheetName val="бензин по авто"/>
      <sheetName val="др адм"/>
      <sheetName val="Осн.ср-ва"/>
      <sheetName val="Астана рус"/>
      <sheetName val="Алматы рус"/>
      <sheetName val="УУ_9_мес_2014"/>
      <sheetName val="д_7_001"/>
      <sheetName val="WBS_elements_RS-v_02A"/>
      <sheetName val="Направления_обучения"/>
      <sheetName val="PP&amp;E_mvt_for_2003"/>
      <sheetName val="Прайс_2005"/>
      <sheetName val="BS_new"/>
      <sheetName val="исп_см_"/>
      <sheetName val="БиВи_(290)"/>
      <sheetName val="450_(2)"/>
      <sheetName val="общие"/>
      <sheetName val="2002(v2)"/>
      <sheetName val="январь"/>
      <sheetName val="NOV"/>
      <sheetName val="конфир"/>
      <sheetName val="IS"/>
      <sheetName val="таблица"/>
      <sheetName val="Data-in"/>
      <sheetName val="консалт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Содержание"/>
      <sheetName val="МТ_CapexDepreciation"/>
      <sheetName val="МУНАЙТАС L-1"/>
      <sheetName val="класс"/>
      <sheetName val="Проект"/>
      <sheetName val="ВЛ-6кв "/>
      <sheetName val="Notice"/>
      <sheetName val="Фонд 18гор"/>
      <sheetName val="G-1"/>
      <sheetName val="1.401.2"/>
      <sheetName val="бю"/>
      <sheetName val="9"/>
      <sheetName val="N_SVOD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>
        <row r="3">
          <cell r="A3">
            <v>1</v>
          </cell>
        </row>
      </sheetData>
      <sheetData sheetId="433">
        <row r="3">
          <cell r="A3">
            <v>1</v>
          </cell>
        </row>
      </sheetData>
      <sheetData sheetId="434"/>
      <sheetData sheetId="435"/>
      <sheetData sheetId="436"/>
      <sheetData sheetId="437">
        <row r="3">
          <cell r="A3">
            <v>1</v>
          </cell>
        </row>
      </sheetData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 refreshError="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FES"/>
      <sheetName val="ЦХЛ 2004"/>
      <sheetName val="Доходы"/>
      <sheetName val="ОРУ ктж "/>
      <sheetName val="ОРУ ДО"/>
      <sheetName val="Loans out"/>
      <sheetName val="九九年各月"/>
      <sheetName val="Treatment Summary"/>
      <sheetName val="авт"/>
      <sheetName val="аогбд"/>
      <sheetName val="аоузк"/>
      <sheetName val="ат"/>
      <sheetName val="бенз"/>
      <sheetName val="биб"/>
      <sheetName val="бфгб"/>
      <sheetName val="вб"/>
      <sheetName val="диз"/>
      <sheetName val="кпа"/>
      <sheetName val="лг"/>
      <sheetName val="перв"/>
      <sheetName val="угрх"/>
      <sheetName val="узк"/>
      <sheetName val="упнк"/>
      <sheetName val="упов"/>
      <sheetName val="купс"/>
      <sheetName val="остат"/>
      <sheetName val="газы"/>
      <sheetName val="потери"/>
      <sheetName val="товар"/>
      <sheetName val="Форма2"/>
      <sheetName val="Title_"/>
      <sheetName val="ЦХЛ_2004"/>
      <sheetName val="ОРУ_ктж_"/>
      <sheetName val="ОРУ_ДО"/>
      <sheetName val="Loans_out"/>
      <sheetName val="August"/>
      <sheetName val="July"/>
      <sheetName val="July only"/>
      <sheetName val="Sheet3"/>
      <sheetName val="Sheet2"/>
      <sheetName val="2210105"/>
      <sheetName val="2210010"/>
      <sheetName val="2210900"/>
      <sheetName val="June"/>
      <sheetName val="May"/>
      <sheetName val="April"/>
      <sheetName val="2210900-Aug"/>
      <sheetName val="Control 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2">
          <cell r="B2" t="str">
            <v>Январь</v>
          </cell>
        </row>
      </sheetData>
      <sheetData sheetId="55"/>
      <sheetData sheetId="56" refreshError="1"/>
      <sheetData sheetId="57" refreshError="1"/>
      <sheetData sheetId="58" refreshError="1"/>
      <sheetData sheetId="59"/>
      <sheetData sheetId="6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I KEY INFORMATION"/>
      <sheetName val="Счетчики"/>
      <sheetName val="ОТиТБ"/>
      <sheetName val="ввод-вывод ОС авг2004- 2005"/>
      <sheetName val="ID-06"/>
      <sheetName val="СПгнг"/>
      <sheetName val="группа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#REF"/>
      <sheetName val="ЦентрЗатр"/>
      <sheetName val="Лист3"/>
      <sheetName val="Отпуск продукции"/>
      <sheetName val="1NK"/>
      <sheetName val="LME_prices"/>
      <sheetName val="Спецификация"/>
      <sheetName val="МодельППП (Свод)"/>
      <sheetName val="Сеть"/>
      <sheetName val="потр"/>
      <sheetName val="СН"/>
      <sheetName val="Осн"/>
      <sheetName val="Статьи затрат"/>
      <sheetName val="2007 0,01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Пр2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Потребители"/>
      <sheetName val="Блоки"/>
      <sheetName val="Пок"/>
      <sheetName val="NOV"/>
      <sheetName val="Сдача "/>
      <sheetName val="ОборБалФормОтч"/>
      <sheetName val="Бюджет"/>
      <sheetName val="Assumptions"/>
      <sheetName val="ведомость"/>
      <sheetName val="12 из 57 АЗС"/>
      <sheetName val="Loans out"/>
      <sheetName val="Баланс"/>
      <sheetName val="Нефть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PL12"/>
      <sheetName val="PV-date"/>
      <sheetName val="табель"/>
      <sheetName val="Способ закупки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3.ФОТ"/>
      <sheetName val="Курсы"/>
      <sheetName val="ТЭП старая"/>
      <sheetName val="постоянные затраты"/>
      <sheetName val="7НК"/>
      <sheetName val="данн"/>
      <sheetName val="indx"/>
      <sheetName val="Транс12дек"/>
      <sheetName val="МАТЕР.433,452"/>
      <sheetName val="1. Доходы"/>
      <sheetName val="Prelim Cost"/>
      <sheetName val="баки _2_"/>
      <sheetName val="смета"/>
      <sheetName val="Накл"/>
      <sheetName val="MATRIX_DA_10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ИД"/>
      <sheetName val="Dictionaries"/>
      <sheetName val="_"/>
      <sheetName val="2002(v2)"/>
      <sheetName val="BS new"/>
      <sheetName val="цеховые"/>
      <sheetName val="#REF!"/>
      <sheetName val="_x0000__x0003__x0000__x0004__x0000_"/>
      <sheetName val="_x0000_ _x0000_"/>
      <sheetName val="_x0000__x0009__x0000_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Ф"/>
      <sheetName val="АНАЛИТ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Добыча_нефти43"/>
      <sheetName val="поставка_сравн13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из_сем3"/>
      <sheetName val="13_NGDO1"/>
      <sheetName val="жд_тарифы1"/>
      <sheetName val="2_БО_(тенге)1"/>
      <sheetName val="Input_TD1"/>
      <sheetName val="МО_00121"/>
      <sheetName val="Об-я_св-а"/>
      <sheetName val="Отпуск_продукции1"/>
      <sheetName val="МодельППП_(Свод)"/>
      <sheetName val="Способ_закупки"/>
      <sheetName val="Сдача_"/>
      <sheetName val="1,3_новая"/>
      <sheetName val="12_из_57_АЗС"/>
      <sheetName val="__2_3_2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__2_3_24"/>
      <sheetName val="пожар_охрана"/>
      <sheetName val="рев_на_09_06_"/>
      <sheetName val="3_ФОТ"/>
      <sheetName val="ТЭП_старая"/>
      <sheetName val="д_7_001"/>
      <sheetName val="постоянные_затраты"/>
      <sheetName val="Бал__тов__пр_-1"/>
      <sheetName val="базовые_допущения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_x0009__x0000__x0000__x0000_"/>
      <sheetName val="ремон _x0000__x0000__x0000_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3_смета_затрат"/>
      <sheetName val="4_Налоги"/>
      <sheetName val="РСза_6-м_2012"/>
      <sheetName val="Справка_ИЦА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  <sheetName val="10. Входные данные"/>
      <sheetName val="i-index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Распределение"/>
      <sheetName val="План произв-ва (мес.) (бюджет)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 модели"/>
      <sheetName val="I1"/>
      <sheetName val="I2"/>
      <sheetName val="цхл 2004"/>
      <sheetName val="план07"/>
      <sheetName val="Налоги"/>
      <sheetName val="шкала"/>
      <sheetName val="Официальные курсы"/>
      <sheetName val="список"/>
      <sheetName val="сетка"/>
      <sheetName val="6НК-cт."/>
      <sheetName val="TOC"/>
      <sheetName val="Tier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ЭКРБ"/>
      <sheetName val="бартер"/>
      <sheetName val="Project Detail Inputs"/>
      <sheetName val="years 1-3 by month"/>
      <sheetName val="пробег м расх"/>
      <sheetName val="пробмч по город"/>
      <sheetName val="ремон "/>
      <sheetName val="Список документов"/>
      <sheetName val="Utility"/>
      <sheetName val="янв (2)"/>
      <sheetName val="ремон_x0009_"/>
      <sheetName val="исп_см_"/>
      <sheetName val="ремонт_25"/>
      <sheetName val="пр_6_дох"/>
      <sheetName val="Касс_книга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Приложение 7 (ЕНП)"/>
      <sheetName val="Sample"/>
      <sheetName val="Свод за 2008г"/>
      <sheetName val="Справочник 2601"/>
      <sheetName val="_x0003__x0004_"/>
      <sheetName val="ДС МЗК"/>
      <sheetName val="Anlagevermögen"/>
      <sheetName val="name"/>
      <sheetName val="600000"/>
      <sheetName val="700000"/>
      <sheetName val="700000 (общая)"/>
      <sheetName val="610000-783000"/>
      <sheetName val="Общий"/>
      <sheetName val="s"/>
      <sheetName val="2003 (215862 тн)"/>
      <sheetName val="К сущ"/>
      <sheetName val="07_Расчет ПО и оборуд. (сводно)"/>
      <sheetName val="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 refreshError="1"/>
      <sheetData sheetId="695" refreshError="1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>
        <row r="13">
          <cell r="C13">
            <v>0</v>
          </cell>
        </row>
      </sheetData>
      <sheetData sheetId="723" refreshError="1"/>
      <sheetData sheetId="724">
        <row r="13">
          <cell r="C13" t="str">
            <v/>
          </cell>
        </row>
      </sheetData>
      <sheetData sheetId="725"/>
      <sheetData sheetId="726">
        <row r="13">
          <cell r="C13">
            <v>0</v>
          </cell>
        </row>
      </sheetData>
      <sheetData sheetId="727" refreshError="1"/>
      <sheetData sheetId="728" refreshError="1"/>
      <sheetData sheetId="729">
        <row r="13">
          <cell r="C13" t="str">
            <v/>
          </cell>
        </row>
      </sheetData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 ставки"/>
      <sheetName val="Сводная"/>
      <sheetName val="Испания_начисление"/>
      <sheetName val="КП_на 01.01.2009"/>
      <sheetName val="ТТК начис. на 31.12.08"/>
      <sheetName val="ЛЛизинг начис. на 31.12.08"/>
      <sheetName val="ЛСЦ начисленное на 31.12.08"/>
      <sheetName val="транстелеком БРК (2)"/>
      <sheetName val="транстелеком ABN (2)"/>
      <sheetName val="Япония_начисление"/>
      <sheetName val="54 ДГУ_начисление"/>
      <sheetName val="200 ДГУ_начисление"/>
      <sheetName val="Бонды_начисление"/>
      <sheetName val="Лист2"/>
      <sheetName val="Лист3"/>
      <sheetName val="L-1"/>
      <sheetName val="СписокТЭП"/>
      <sheetName val="Форма2"/>
      <sheetName val="Balance Sheet"/>
      <sheetName val="База"/>
      <sheetName val="ввод-вывод ОС авг2004- 2005"/>
      <sheetName val="ОТиТБ"/>
      <sheetName val="#ССЫЛКА"/>
      <sheetName val="FES"/>
      <sheetName val="элементы"/>
      <sheetName val="LME_prices"/>
      <sheetName val="Нефть"/>
      <sheetName val="флормиро"/>
      <sheetName val="сброс"/>
      <sheetName val="Форма1"/>
      <sheetName val="МодельППП (Свод)"/>
      <sheetName val="FA Movement Kyrg"/>
      <sheetName val="Форма3.6"/>
      <sheetName val="поставка сравн13"/>
      <sheetName val="MATRIX_DA_10"/>
      <sheetName val="PL12"/>
      <sheetName val="Hidden"/>
      <sheetName val="Добыча нефти4"/>
      <sheetName val="Настройки"/>
      <sheetName val="Движение по месяцам"/>
      <sheetName val="Сеть"/>
      <sheetName val="FA Movement "/>
      <sheetName val="depreciation testing"/>
      <sheetName val="PP&amp;E mvt for 2003"/>
      <sheetName val="Datasheet"/>
      <sheetName val="из сем"/>
      <sheetName val="Kolommen_balans"/>
      <sheetName val="Loans out"/>
      <sheetName val="Links"/>
      <sheetName val="Reference"/>
      <sheetName val="д.7.001"/>
      <sheetName val="Anlagevermögen"/>
      <sheetName val="Production_Ref Q-1-3"/>
      <sheetName val="GAAP TB 30.09.01  detail p&amp;l"/>
      <sheetName val="1NK"/>
      <sheetName val="XREF"/>
      <sheetName val="ЯНВАРЬ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UZ"/>
      <sheetName val="Disposals"/>
      <sheetName val="adds"/>
      <sheetName val="1651 "/>
      <sheetName val="FA Rollforward"/>
      <sheetName val="LME_prices"/>
      <sheetName val="L-1"/>
      <sheetName val="9"/>
      <sheetName val="FA Movement "/>
      <sheetName val="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СписокТЭП"/>
      <sheetName val="ОТиТБ"/>
      <sheetName val="элементы"/>
      <sheetName val="Worksheet in 5640 FA roll-forwa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P_L"/>
      <sheetName val="Provisions"/>
      <sheetName val="Статьи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#ССЫЛКА"/>
      <sheetName val="Форма2"/>
      <sheetName val="ТМЗ-6"/>
      <sheetName val="Нефть"/>
      <sheetName val="поставка сравн13"/>
      <sheetName val="флормиро"/>
      <sheetName val="МодельППП (Свод)"/>
      <sheetName val="P&amp;L"/>
      <sheetName val="ввод-вывод ОС авг2004- 2005"/>
      <sheetName val="сброс"/>
      <sheetName val="material realised"/>
      <sheetName val="electricity"/>
      <sheetName val="Hidden"/>
      <sheetName val="Balance Sheet"/>
      <sheetName val="FES"/>
      <sheetName val="Добыча нефти4"/>
      <sheetName val="Rollfwd PBC"/>
      <sheetName val="Additions"/>
      <sheetName val="База"/>
      <sheetName val="Сеть"/>
      <sheetName val="Гр5(о)"/>
      <sheetName val="Input_2"/>
      <sheetName val="2007 0,01"/>
      <sheetName val="BS"/>
      <sheetName val="Репо_Пасс(банки)"/>
      <sheetName val="B 1"/>
      <sheetName val="A 100"/>
      <sheetName val="FA movement schedule"/>
      <sheetName val="FA_summary"/>
      <sheetName val="9 мес 2006 Еркен заполни здесь"/>
      <sheetName val="из сем"/>
      <sheetName val="Average figures calculation"/>
      <sheetName val="COS calculation"/>
      <sheetName val="Combined Rollfwd"/>
      <sheetName val="10Cash"/>
      <sheetName val="Assumptions"/>
      <sheetName val="Model"/>
      <sheetName val="REPO Deals"/>
      <sheetName val="FA Movement Kyrg"/>
    </sheetNames>
    <sheetDataSet>
      <sheetData sheetId="0">
        <row r="20">
          <cell r="E20">
            <v>121332</v>
          </cell>
        </row>
      </sheetData>
      <sheetData sheetId="1">
        <row r="20">
          <cell r="E20">
            <v>121332</v>
          </cell>
        </row>
      </sheetData>
      <sheetData sheetId="2">
        <row r="20">
          <cell r="E20">
            <v>121332</v>
          </cell>
        </row>
      </sheetData>
      <sheetData sheetId="3" refreshError="1"/>
      <sheetData sheetId="4">
        <row r="20">
          <cell r="E20">
            <v>121332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FES"/>
      <sheetName val="предприятия"/>
      <sheetName val="Добыча нефти4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1. Доходы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AFS"/>
      <sheetName val="смета"/>
      <sheetName val="Additions testing"/>
      <sheetName val="Movement schedule"/>
      <sheetName val="depreciation testing"/>
      <sheetName val="спр. АРЕМ"/>
      <sheetName val="_"/>
      <sheetName val="FA Movement "/>
      <sheetName val="форма 3 смета затрат"/>
      <sheetName val="Заявлени+сдач.обх.по 22.02.12"/>
      <sheetName val="Месяц"/>
      <sheetName val="зоны"/>
      <sheetName val="баки _2_"/>
      <sheetName val="1_x0004__x0000__x0007__x0000__x0006__x0000__x000e__x0000_"/>
      <sheetName val=" _x0000_"/>
      <sheetName val="_x0009__x0000_"/>
      <sheetName val="Тип пункта плана"/>
      <sheetName val="Касс книга"/>
      <sheetName val="исп.см."/>
      <sheetName val="персонала"/>
      <sheetName val="распределение модели"/>
      <sheetName val="исходА"/>
      <sheetName val="Dictionaries"/>
      <sheetName val="4.Налоги"/>
      <sheetName val="путевки"/>
      <sheetName val="Comp"/>
      <sheetName val="показатели"/>
      <sheetName val="Январь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KTG_m"/>
      <sheetName val="Сдача_"/>
      <sheetName val="постоянные_затраты"/>
      <sheetName val="7_1"/>
      <sheetName val="12_из_57_АЗС"/>
      <sheetName val="Справка ИЦА"/>
      <sheetName val="Sheet2"/>
      <sheetName val="РСза 6-м 2012"/>
      <sheetName val="июнь"/>
      <sheetName val="КОнфиг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Налоги"/>
      <sheetName val="план07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13_NGDO"/>
      <sheetName val="жд_тарифы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K_100_LS (2)"/>
      <sheetName val="H3.300 (2)"/>
      <sheetName val="K_300_RFD (2)"/>
      <sheetName val="SMSTemp"/>
      <sheetName val="ТитулЛистОтч"/>
      <sheetName val="definitions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АУП командировочные"/>
      <sheetName val="сетка"/>
      <sheetName val="Loans_out"/>
      <sheetName val="Форма2_xls"/>
      <sheetName val="5NK_"/>
      <sheetName val="по_2007_году_план_на_2008_год"/>
      <sheetName val="Труд_"/>
      <sheetName val="МодельППП_(Свод)"/>
      <sheetName val="БиВи_(290)"/>
      <sheetName val="МАТЕР_433,452"/>
      <sheetName val="1__Доходы"/>
      <sheetName val="спр__АРЕМ"/>
      <sheetName val="Additions_testing"/>
      <sheetName val="Movement_schedule"/>
      <sheetName val="depreciation_testing"/>
      <sheetName val="FA_Movement_"/>
      <sheetName val="Заявлени+сдач_обх_по_22_02_12"/>
      <sheetName val="баки__2_"/>
      <sheetName val="_"/>
      <sheetName val="Treatment Summary"/>
      <sheetName val="cash product. plan"/>
      <sheetName val="Control"/>
      <sheetName val="Cash Flow - 2004 Workings"/>
      <sheetName val="Статьи"/>
      <sheetName val="Prelim Cost"/>
      <sheetName val="План произв-ва (мес.) (бюджет)"/>
      <sheetName val="ИД"/>
      <sheetName val="450 (2)"/>
      <sheetName val="1_x0004_"/>
      <sheetName val=" "/>
      <sheetName val="ЦЕХА"/>
      <sheetName val="TB-KZT"/>
      <sheetName val="TB USD"/>
      <sheetName val="capex_kzt"/>
      <sheetName val="_x0009_"/>
      <sheetName val="Методика расчета"/>
      <sheetName val="TT"/>
      <sheetName val="TARIF2"/>
      <sheetName val="ДС МЗК"/>
      <sheetName val="общие данные"/>
      <sheetName val="Anlagevermögen"/>
      <sheetName val="ремонт 25"/>
      <sheetName val="пр 6 дох"/>
      <sheetName val="Test of FA Installation"/>
      <sheetName val="Additions"/>
      <sheetName val="Форма 18"/>
      <sheetName val="K6210"/>
      <sheetName val="справка"/>
      <sheetName val="name"/>
      <sheetName val="Официальные курсы"/>
      <sheetName val="Накл"/>
      <sheetName val="MATRIX_DA_10"/>
      <sheetName val="шкала"/>
      <sheetName val="Tier1"/>
      <sheetName val="TOC"/>
      <sheetName val="справочник"/>
      <sheetName val="Кнфиг сетка"/>
      <sheetName val="СВОД Логистика"/>
      <sheetName val="PP&amp;E mvt for 2003"/>
      <sheetName val="01-45"/>
      <sheetName val="2002(v2)"/>
      <sheetName val="BS new"/>
      <sheetName val="6НК-cт."/>
      <sheetName val="#REF!"/>
      <sheetName val="Ф"/>
      <sheetName val="Собственный капитал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i-index"/>
      <sheetName val="Расходы и доходы"/>
      <sheetName val="Estimate"/>
      <sheetName val="XLR_NoRangeSheet"/>
      <sheetName val="Займы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тделы"/>
      <sheetName val="текст"/>
      <sheetName val="филиалы"/>
      <sheetName val="Макро"/>
      <sheetName val="Сводная"/>
      <sheetName val="ФП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Начисления процентов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_x0000__x0003__x0000__x0004__x0000_"/>
      <sheetName val="_x0000_ _x0000_"/>
      <sheetName val="_x0000__x0009__x0000_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BS_new"/>
      <sheetName val="10. Входные данные"/>
      <sheetName val="ремон _x0000__x0000__x0000_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I1"/>
      <sheetName val="I2"/>
      <sheetName val="цхл 2004"/>
      <sheetName val="1 _x0000_ _x0000_ _x0000_ _x0000_"/>
      <sheetName val="1_x0004__x0007__x0006__x000e_"/>
      <sheetName val="1    "/>
      <sheetName val="_x0003__x0004_"/>
      <sheetName val="ремон "/>
      <sheetName val="1 "/>
      <sheetName val="пробег м расх"/>
      <sheetName val="пробмч по город"/>
      <sheetName val="тех реж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/>
      <sheetData sheetId="526"/>
      <sheetData sheetId="527"/>
      <sheetData sheetId="528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 refreshError="1"/>
      <sheetData sheetId="668" refreshError="1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>
        <row r="13">
          <cell r="C13" t="str">
            <v/>
          </cell>
        </row>
      </sheetData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/>
      <sheetData sheetId="779"/>
      <sheetData sheetId="780"/>
      <sheetData sheetId="78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/>
      <sheetData sheetId="788" refreshError="1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 refreshError="1"/>
      <sheetData sheetId="809" refreshError="1"/>
      <sheetData sheetId="810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 refreshError="1"/>
      <sheetData sheetId="826"/>
      <sheetData sheetId="827" refreshError="1"/>
      <sheetData sheetId="828"/>
      <sheetData sheetId="829"/>
      <sheetData sheetId="830" refreshError="1"/>
      <sheetData sheetId="831" refreshError="1"/>
      <sheetData sheetId="83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20 (опер)"/>
      <sheetName val="фев20 (опер)"/>
      <sheetName val="март20 (опер)"/>
      <sheetName val="март20 (факт)"/>
      <sheetName val="апрель20 (опер)"/>
      <sheetName val="май20 (опер)"/>
      <sheetName val="июнь20 (опер)"/>
      <sheetName val="июнь20 (факт)"/>
      <sheetName val="июль20 (опер)"/>
      <sheetName val="август20 (опер)"/>
      <sheetName val="сент20 (опер)"/>
      <sheetName val="сент20 (факт)"/>
      <sheetName val="окт20 (опер)"/>
      <sheetName val="нояб20 (опер)"/>
      <sheetName val="дек20 (опер)"/>
      <sheetName val="дек20 (факт)"/>
      <sheetName val="дек20 (факт) Цбу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35">
          <cell r="AF435">
            <v>5980693.3046035692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FES"/>
      <sheetName val="ЦХЛ 2004"/>
      <sheetName val="Итог"/>
      <sheetName val="Итог для экспорта"/>
      <sheetName val="Production"/>
      <sheetName val="материалы "/>
      <sheetName val="материалы"/>
      <sheetName val="KPI_List"/>
      <sheetName val="ЦХЛ_2004"/>
      <sheetName val="2.2 ОтклОТМ"/>
      <sheetName val="Предпр"/>
      <sheetName val="ЦентрЗатр"/>
      <sheetName val="ЕдИзм"/>
      <sheetName val="Форма2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Anlagevermögen"/>
      <sheetName val="#ССЫЛКА"/>
      <sheetName val="LE 05 attachment"/>
      <sheetName val="Содержание"/>
      <sheetName val="misc"/>
      <sheetName val="Threshold Table"/>
      <sheetName val="Dictionaries"/>
      <sheetName val="2210900-Aug"/>
      <sheetName val="Info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  <sheetName val="Statistics {pbc}"/>
      <sheetName val="Prov_(DM)"/>
      <sheetName val="Prov_(USD)"/>
      <sheetName val="obs_NTM_"/>
      <sheetName val="Obs_cig"/>
      <sheetName val="Str_costs"/>
      <sheetName val="LE_05_attachment"/>
      <sheetName val="Threshold_Table"/>
      <sheetName val="CMA_Calculations-_Figure_5440_1"/>
      <sheetName val="CMA_Calculations-_R_Factor"/>
      <sheetName val="Loans_out"/>
      <sheetName val="Statistics_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 оптимизации"/>
      <sheetName val="после оптимизации"/>
      <sheetName val="таблицы"/>
      <sheetName val="Лист2"/>
      <sheetName val="Лист в полный отчет 5 месяцев 2"/>
    </sheetNames>
    <definedNames>
      <definedName name="as"/>
      <definedName name="CompOt"/>
      <definedName name="CompRas"/>
      <definedName name="compras1"/>
      <definedName name="ddd"/>
      <definedName name="det"/>
      <definedName name="ew"/>
      <definedName name="F"/>
      <definedName name="fg"/>
      <definedName name="k"/>
      <definedName name="Njkf"/>
      <definedName name="АААААААА"/>
      <definedName name="ам"/>
      <definedName name="ап"/>
      <definedName name="апп"/>
      <definedName name="ас"/>
      <definedName name="баланс"/>
      <definedName name="БО5"/>
      <definedName name="в"/>
      <definedName name="в23ё"/>
      <definedName name="вв"/>
      <definedName name="гульсум"/>
      <definedName name="е"/>
      <definedName name="знач"/>
      <definedName name="й"/>
      <definedName name="йй"/>
      <definedName name="кассовый"/>
      <definedName name="ке"/>
      <definedName name="копия"/>
      <definedName name="КТЖ"/>
      <definedName name="л"/>
      <definedName name="Макрос1"/>
      <definedName name="мым"/>
      <definedName name="о"/>
      <definedName name="Подготовка_к_печати_и_сохранение0710"/>
      <definedName name="пол"/>
      <definedName name="ппп"/>
      <definedName name="пппп"/>
      <definedName name="пр"/>
      <definedName name="рп"/>
      <definedName name="рррр"/>
      <definedName name="с"/>
      <definedName name="Свод"/>
      <definedName name="Сводный_баланс_н_п_с"/>
      <definedName name="сс"/>
      <definedName name="сссс"/>
      <definedName name="ссы"/>
      <definedName name="у"/>
      <definedName name="ук"/>
      <definedName name="Флажок16_Щелкнуть"/>
      <definedName name="ц"/>
      <definedName name="цу"/>
      <definedName name="цц"/>
      <definedName name="шщрзгшрз"/>
      <definedName name="щ"/>
      <definedName name="ътх"/>
      <definedName name="ыв"/>
      <definedName name="ып"/>
      <definedName name="ыыы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77106-8CE8-4110-AF97-D6946544C387}">
  <dimension ref="A1:BV497"/>
  <sheetViews>
    <sheetView zoomScale="55" zoomScaleNormal="55" workbookViewId="0">
      <pane xSplit="4" ySplit="8" topLeftCell="AC332" activePane="bottomRight" state="frozen"/>
      <selection pane="topRight" activeCell="E1" sqref="E1"/>
      <selection pane="bottomLeft" activeCell="A9" sqref="A9"/>
      <selection pane="bottomRight" activeCell="AG357" activeCellId="1" sqref="AG401 AG357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720" t="s">
        <v>1</v>
      </c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725" t="s">
        <v>8</v>
      </c>
      <c r="F4" s="726"/>
      <c r="G4" s="726"/>
      <c r="H4" s="726"/>
      <c r="I4" s="726"/>
      <c r="J4" s="727"/>
      <c r="K4" s="725" t="s">
        <v>9</v>
      </c>
      <c r="L4" s="726"/>
      <c r="M4" s="726"/>
      <c r="N4" s="726"/>
      <c r="O4" s="726"/>
      <c r="P4" s="726"/>
      <c r="Q4" s="726"/>
      <c r="R4" s="726"/>
      <c r="S4" s="727"/>
      <c r="T4" s="725" t="s">
        <v>10</v>
      </c>
      <c r="U4" s="726"/>
      <c r="V4" s="726"/>
      <c r="W4" s="726"/>
      <c r="X4" s="726"/>
      <c r="Y4" s="726"/>
      <c r="Z4" s="726"/>
      <c r="AA4" s="726"/>
      <c r="AB4" s="727"/>
      <c r="AC4" s="717" t="s">
        <v>11</v>
      </c>
      <c r="AD4" s="717"/>
      <c r="AE4" s="717"/>
      <c r="AF4" s="717"/>
      <c r="AG4" s="717"/>
      <c r="AH4" s="717"/>
      <c r="AI4" s="717"/>
      <c r="AJ4" s="717"/>
      <c r="AK4" s="717"/>
      <c r="AL4" s="717"/>
      <c r="AM4" s="717" t="s">
        <v>12</v>
      </c>
      <c r="AN4" s="717"/>
      <c r="AO4" s="717"/>
      <c r="AP4" s="728" t="s">
        <v>13</v>
      </c>
      <c r="AQ4" s="728" t="s">
        <v>14</v>
      </c>
      <c r="AR4" s="747" t="s">
        <v>15</v>
      </c>
      <c r="AS4" s="747"/>
      <c r="AT4" s="747"/>
      <c r="AU4" s="717" t="s">
        <v>16</v>
      </c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5" t="s">
        <v>17</v>
      </c>
      <c r="BJ4" s="27"/>
      <c r="BK4" s="735" t="s">
        <v>18</v>
      </c>
      <c r="BL4" s="735"/>
      <c r="BM4" s="735"/>
      <c r="BN4" s="735" t="s">
        <v>19</v>
      </c>
      <c r="BO4" s="735"/>
      <c r="BP4" s="735" t="s">
        <v>20</v>
      </c>
      <c r="BS4" s="28"/>
      <c r="BT4" s="29"/>
      <c r="BU4" s="30" t="s">
        <v>21</v>
      </c>
    </row>
    <row r="5" spans="1:73" ht="34.5" customHeight="1" x14ac:dyDescent="0.35">
      <c r="A5" s="721"/>
      <c r="B5" s="723"/>
      <c r="C5" s="723"/>
      <c r="D5" s="723"/>
      <c r="E5" s="736" t="s">
        <v>22</v>
      </c>
      <c r="F5" s="737"/>
      <c r="G5" s="740" t="s">
        <v>23</v>
      </c>
      <c r="H5" s="740" t="s">
        <v>24</v>
      </c>
      <c r="I5" s="743" t="s">
        <v>25</v>
      </c>
      <c r="J5" s="744"/>
      <c r="K5" s="728" t="s">
        <v>26</v>
      </c>
      <c r="L5" s="728" t="s">
        <v>27</v>
      </c>
      <c r="M5" s="728" t="s">
        <v>28</v>
      </c>
      <c r="N5" s="718" t="s">
        <v>29</v>
      </c>
      <c r="O5" s="731"/>
      <c r="P5" s="731"/>
      <c r="Q5" s="719"/>
      <c r="R5" s="732" t="s">
        <v>30</v>
      </c>
      <c r="S5" s="728" t="s">
        <v>31</v>
      </c>
      <c r="T5" s="717" t="s">
        <v>32</v>
      </c>
      <c r="U5" s="717"/>
      <c r="V5" s="717"/>
      <c r="W5" s="717" t="s">
        <v>33</v>
      </c>
      <c r="X5" s="717"/>
      <c r="Y5" s="717"/>
      <c r="Z5" s="717" t="s">
        <v>34</v>
      </c>
      <c r="AA5" s="717"/>
      <c r="AB5" s="717"/>
      <c r="AC5" s="717" t="s">
        <v>35</v>
      </c>
      <c r="AD5" s="717"/>
      <c r="AE5" s="717"/>
      <c r="AF5" s="717" t="s">
        <v>36</v>
      </c>
      <c r="AG5" s="717"/>
      <c r="AH5" s="717"/>
      <c r="AI5" s="717" t="s">
        <v>37</v>
      </c>
      <c r="AJ5" s="717"/>
      <c r="AK5" s="717"/>
      <c r="AL5" s="717"/>
      <c r="AM5" s="717"/>
      <c r="AN5" s="717"/>
      <c r="AO5" s="717"/>
      <c r="AP5" s="729"/>
      <c r="AQ5" s="729"/>
      <c r="AR5" s="747"/>
      <c r="AS5" s="747"/>
      <c r="AT5" s="747"/>
      <c r="AU5" s="717" t="s">
        <v>38</v>
      </c>
      <c r="AV5" s="717" t="s">
        <v>13</v>
      </c>
      <c r="AW5" s="717" t="s">
        <v>39</v>
      </c>
      <c r="AX5" s="717" t="s">
        <v>40</v>
      </c>
      <c r="AY5" s="717" t="s">
        <v>41</v>
      </c>
      <c r="AZ5" s="717" t="s">
        <v>42</v>
      </c>
      <c r="BA5" s="717" t="s">
        <v>43</v>
      </c>
      <c r="BB5" s="717" t="s">
        <v>44</v>
      </c>
      <c r="BC5" s="717" t="s">
        <v>45</v>
      </c>
      <c r="BD5" s="717" t="s">
        <v>46</v>
      </c>
      <c r="BE5" s="717" t="s">
        <v>47</v>
      </c>
      <c r="BF5" s="717" t="s">
        <v>48</v>
      </c>
      <c r="BG5" s="717" t="s">
        <v>49</v>
      </c>
      <c r="BH5" s="717" t="s">
        <v>50</v>
      </c>
      <c r="BI5" s="717" t="s">
        <v>51</v>
      </c>
      <c r="BJ5" s="717" t="s">
        <v>52</v>
      </c>
      <c r="BK5" s="717" t="s">
        <v>53</v>
      </c>
      <c r="BL5" s="717" t="s">
        <v>54</v>
      </c>
      <c r="BM5" s="717" t="s">
        <v>55</v>
      </c>
      <c r="BN5" s="717" t="s">
        <v>56</v>
      </c>
      <c r="BO5" s="717" t="s">
        <v>57</v>
      </c>
      <c r="BP5" s="735"/>
      <c r="BS5" s="28"/>
      <c r="BT5" s="29"/>
      <c r="BU5" s="31"/>
    </row>
    <row r="6" spans="1:73" ht="58.5" customHeight="1" x14ac:dyDescent="0.35">
      <c r="A6" s="721"/>
      <c r="B6" s="723"/>
      <c r="C6" s="723"/>
      <c r="D6" s="723"/>
      <c r="E6" s="738"/>
      <c r="F6" s="739"/>
      <c r="G6" s="741"/>
      <c r="H6" s="741"/>
      <c r="I6" s="745"/>
      <c r="J6" s="746"/>
      <c r="K6" s="729"/>
      <c r="L6" s="729"/>
      <c r="M6" s="729"/>
      <c r="N6" s="718" t="s">
        <v>58</v>
      </c>
      <c r="O6" s="719"/>
      <c r="P6" s="718" t="s">
        <v>59</v>
      </c>
      <c r="Q6" s="719"/>
      <c r="R6" s="733"/>
      <c r="S6" s="729"/>
      <c r="T6" s="717" t="s">
        <v>60</v>
      </c>
      <c r="U6" s="717"/>
      <c r="V6" s="717" t="s">
        <v>61</v>
      </c>
      <c r="W6" s="717" t="s">
        <v>60</v>
      </c>
      <c r="X6" s="717"/>
      <c r="Y6" s="717" t="s">
        <v>61</v>
      </c>
      <c r="Z6" s="717" t="s">
        <v>60</v>
      </c>
      <c r="AA6" s="717"/>
      <c r="AB6" s="717" t="s">
        <v>61</v>
      </c>
      <c r="AC6" s="717" t="s">
        <v>60</v>
      </c>
      <c r="AD6" s="717"/>
      <c r="AE6" s="717" t="s">
        <v>61</v>
      </c>
      <c r="AF6" s="717" t="s">
        <v>60</v>
      </c>
      <c r="AG6" s="717"/>
      <c r="AH6" s="717" t="s">
        <v>61</v>
      </c>
      <c r="AI6" s="748" t="s">
        <v>60</v>
      </c>
      <c r="AJ6" s="748"/>
      <c r="AK6" s="749" t="s">
        <v>61</v>
      </c>
      <c r="AL6" s="717" t="s">
        <v>62</v>
      </c>
      <c r="AM6" s="717" t="s">
        <v>63</v>
      </c>
      <c r="AN6" s="717" t="s">
        <v>64</v>
      </c>
      <c r="AO6" s="717" t="s">
        <v>65</v>
      </c>
      <c r="AP6" s="729"/>
      <c r="AQ6" s="729"/>
      <c r="AR6" s="717" t="s">
        <v>60</v>
      </c>
      <c r="AS6" s="717"/>
      <c r="AT6" s="717" t="s">
        <v>61</v>
      </c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35"/>
      <c r="BS6" s="28"/>
      <c r="BT6" s="29"/>
      <c r="BU6" s="31"/>
    </row>
    <row r="7" spans="1:73" x14ac:dyDescent="0.35">
      <c r="A7" s="721"/>
      <c r="B7" s="724"/>
      <c r="C7" s="724"/>
      <c r="D7" s="724"/>
      <c r="E7" s="26" t="s">
        <v>66</v>
      </c>
      <c r="F7" s="26" t="s">
        <v>67</v>
      </c>
      <c r="G7" s="742"/>
      <c r="H7" s="742"/>
      <c r="I7" s="26" t="s">
        <v>66</v>
      </c>
      <c r="J7" s="26" t="s">
        <v>67</v>
      </c>
      <c r="K7" s="730"/>
      <c r="L7" s="730"/>
      <c r="M7" s="730"/>
      <c r="N7" s="33" t="s">
        <v>66</v>
      </c>
      <c r="O7" s="33" t="s">
        <v>67</v>
      </c>
      <c r="P7" s="33" t="s">
        <v>66</v>
      </c>
      <c r="Q7" s="33" t="s">
        <v>67</v>
      </c>
      <c r="R7" s="734"/>
      <c r="S7" s="730"/>
      <c r="T7" s="34" t="s">
        <v>66</v>
      </c>
      <c r="U7" s="34" t="s">
        <v>67</v>
      </c>
      <c r="V7" s="717"/>
      <c r="W7" s="34" t="s">
        <v>66</v>
      </c>
      <c r="X7" s="34" t="s">
        <v>67</v>
      </c>
      <c r="Y7" s="717"/>
      <c r="Z7" s="34" t="s">
        <v>66</v>
      </c>
      <c r="AA7" s="34" t="s">
        <v>67</v>
      </c>
      <c r="AB7" s="717"/>
      <c r="AC7" s="26" t="s">
        <v>66</v>
      </c>
      <c r="AD7" s="26" t="s">
        <v>67</v>
      </c>
      <c r="AE7" s="717"/>
      <c r="AF7" s="26" t="s">
        <v>66</v>
      </c>
      <c r="AG7" s="26" t="s">
        <v>67</v>
      </c>
      <c r="AH7" s="717"/>
      <c r="AI7" s="32" t="s">
        <v>66</v>
      </c>
      <c r="AJ7" s="32" t="s">
        <v>67</v>
      </c>
      <c r="AK7" s="750"/>
      <c r="AL7" s="717"/>
      <c r="AM7" s="717"/>
      <c r="AN7" s="717"/>
      <c r="AO7" s="717"/>
      <c r="AP7" s="730"/>
      <c r="AQ7" s="730"/>
      <c r="AR7" s="26" t="s">
        <v>66</v>
      </c>
      <c r="AS7" s="26" t="s">
        <v>67</v>
      </c>
      <c r="AT7" s="717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717"/>
      <c r="BJ7" s="717"/>
      <c r="BK7" s="717"/>
      <c r="BL7" s="717"/>
      <c r="BM7" s="717"/>
      <c r="BN7" s="717"/>
      <c r="BO7" s="717"/>
      <c r="BP7" s="735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751"/>
      <c r="B9" s="754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3234776</v>
      </c>
      <c r="AD9" s="43">
        <f>AD13+AD464</f>
        <v>3622949.1200000006</v>
      </c>
      <c r="AE9" s="43">
        <f>AE119+AE135</f>
        <v>284</v>
      </c>
      <c r="AF9" s="43">
        <f>AF13+AF464</f>
        <v>0</v>
      </c>
      <c r="AG9" s="43">
        <f>AG13+AG464</f>
        <v>0</v>
      </c>
      <c r="AH9" s="43">
        <f>AH119+AH135</f>
        <v>0</v>
      </c>
      <c r="AI9" s="43">
        <f>AI13+AI464</f>
        <v>-3234776</v>
      </c>
      <c r="AJ9" s="43">
        <f>AJ13+AJ464</f>
        <v>-3622949.1200000006</v>
      </c>
      <c r="AK9" s="43"/>
      <c r="AL9" s="18">
        <f>IF(AC9=0,"",AF9/AC9)</f>
        <v>0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752"/>
      <c r="B10" s="755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5480908</v>
      </c>
      <c r="AD10" s="43">
        <f t="shared" si="1"/>
        <v>6138616.96</v>
      </c>
      <c r="AE10" s="43"/>
      <c r="AF10" s="43">
        <f t="shared" si="1"/>
        <v>2066862.8738303569</v>
      </c>
      <c r="AG10" s="43">
        <f t="shared" si="1"/>
        <v>2314886.4186899997</v>
      </c>
      <c r="AH10" s="43"/>
      <c r="AI10" s="43">
        <f t="shared" si="1"/>
        <v>-3429396.4657142861</v>
      </c>
      <c r="AJ10" s="43">
        <f t="shared" si="1"/>
        <v>-3840924.0416000006</v>
      </c>
      <c r="AK10" s="43"/>
      <c r="AL10" s="52">
        <f t="shared" ref="AL10:AL73" si="2">IF(AC10=0,"",AF10/AC10)</f>
        <v>0.37710227462864854</v>
      </c>
      <c r="AM10" s="44">
        <f t="shared" si="1"/>
        <v>0</v>
      </c>
      <c r="AN10" s="44">
        <f t="shared" si="1"/>
        <v>2051511.5342857139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752"/>
      <c r="B11" s="755"/>
      <c r="C11" s="757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5480908</v>
      </c>
      <c r="AD11" s="56">
        <f>AD15+AD466</f>
        <v>6138616.96</v>
      </c>
      <c r="AE11" s="56"/>
      <c r="AF11" s="56">
        <f>AF15+AF466</f>
        <v>2066862.8738303569</v>
      </c>
      <c r="AG11" s="56">
        <f>AG15+AG466</f>
        <v>2314886.4186899997</v>
      </c>
      <c r="AH11" s="56"/>
      <c r="AI11" s="56">
        <f>AI15+AI466</f>
        <v>-3429396.4657142861</v>
      </c>
      <c r="AJ11" s="56">
        <f>AJ15+AJ466</f>
        <v>-3840924.0416000006</v>
      </c>
      <c r="AK11" s="56"/>
      <c r="AL11" s="60">
        <f t="shared" si="2"/>
        <v>0.37710227462864854</v>
      </c>
      <c r="AM11" s="57">
        <f>AM15+AM466</f>
        <v>0</v>
      </c>
      <c r="AN11" s="57">
        <f>AN15+AN466</f>
        <v>2051511.5342857139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753"/>
      <c r="B12" s="756"/>
      <c r="C12" s="758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759"/>
      <c r="B13" s="762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3234776</v>
      </c>
      <c r="AD13" s="67">
        <f>AD17+AD119+AD135+AD23</f>
        <v>3622949.1200000006</v>
      </c>
      <c r="AE13" s="67"/>
      <c r="AF13" s="67">
        <f>AF17+AF119+AF135+AF23</f>
        <v>0</v>
      </c>
      <c r="AG13" s="67">
        <f>AG17+AG119+AG135+AG23</f>
        <v>0</v>
      </c>
      <c r="AH13" s="67"/>
      <c r="AI13" s="67">
        <f>AI17+AI119+AI135+AI23</f>
        <v>-3234776</v>
      </c>
      <c r="AJ13" s="67">
        <f>AJ17+AJ119+AJ135+AJ23</f>
        <v>-3622949.1200000006</v>
      </c>
      <c r="AK13" s="67"/>
      <c r="AL13" s="71">
        <f t="shared" si="2"/>
        <v>0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760"/>
      <c r="B14" s="763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5480908</v>
      </c>
      <c r="AD14" s="67">
        <f>SUM(AD15:AD16)</f>
        <v>6138616.96</v>
      </c>
      <c r="AE14" s="67"/>
      <c r="AF14" s="67">
        <f>SUM(AF15:AF16)</f>
        <v>2066862.8738303569</v>
      </c>
      <c r="AG14" s="67">
        <f>SUM(AG15:AG16)</f>
        <v>2314886.4186899997</v>
      </c>
      <c r="AH14" s="67"/>
      <c r="AI14" s="67">
        <f>SUM(AI15:AI16)</f>
        <v>-3429396.4657142861</v>
      </c>
      <c r="AJ14" s="67">
        <f>SUM(AJ15:AJ16)</f>
        <v>-3840924.0416000006</v>
      </c>
      <c r="AK14" s="67"/>
      <c r="AL14" s="71">
        <f t="shared" si="2"/>
        <v>0.37710227462864854</v>
      </c>
      <c r="AM14" s="68">
        <f>SUM(AM15:AM16)</f>
        <v>0</v>
      </c>
      <c r="AN14" s="68">
        <f>SUM(AN15:AN16)</f>
        <v>2051511.5342857139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760"/>
      <c r="B15" s="763"/>
      <c r="C15" s="765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5480908</v>
      </c>
      <c r="AD15" s="80">
        <f>AD19+AD121+AD137+AD25</f>
        <v>6138616.96</v>
      </c>
      <c r="AE15" s="80"/>
      <c r="AF15" s="80">
        <f>AF19+AF121+AF137+AF25</f>
        <v>2066862.8738303569</v>
      </c>
      <c r="AG15" s="80">
        <f>AG19+AG121+AG137+AG25</f>
        <v>2314886.4186899997</v>
      </c>
      <c r="AH15" s="80"/>
      <c r="AI15" s="80">
        <f>AI19+AI121+AI137+AI25</f>
        <v>-3429396.4657142861</v>
      </c>
      <c r="AJ15" s="80">
        <f>AJ19+AJ121+AJ137+AJ25</f>
        <v>-3840924.0416000006</v>
      </c>
      <c r="AK15" s="80"/>
      <c r="AL15" s="84">
        <f t="shared" si="2"/>
        <v>0.37710227462864854</v>
      </c>
      <c r="AM15" s="81">
        <f>AM19+AM121+AM137+AM25</f>
        <v>0</v>
      </c>
      <c r="AN15" s="81">
        <f>AN19+AN121+AN137+AN25</f>
        <v>2051511.5342857139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761"/>
      <c r="B16" s="764"/>
      <c r="C16" s="766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782">
        <v>1</v>
      </c>
      <c r="B17" s="783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782"/>
      <c r="B18" s="783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782"/>
      <c r="B19" s="783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784">
        <v>1</v>
      </c>
      <c r="B20" s="770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787"/>
      <c r="H20" s="779"/>
      <c r="I20" s="124"/>
      <c r="J20" s="124">
        <f>I20*1.12</f>
        <v>0</v>
      </c>
      <c r="K20" s="767"/>
      <c r="L20" s="770"/>
      <c r="M20" s="773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776"/>
      <c r="S20" s="779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785"/>
      <c r="B21" s="771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788"/>
      <c r="H21" s="780"/>
      <c r="I21" s="124"/>
      <c r="J21" s="124">
        <f>I21*1.12</f>
        <v>0</v>
      </c>
      <c r="K21" s="768"/>
      <c r="L21" s="771"/>
      <c r="M21" s="774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777"/>
      <c r="S21" s="780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786"/>
      <c r="B22" s="772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789"/>
      <c r="H22" s="781"/>
      <c r="I22" s="131"/>
      <c r="J22" s="131">
        <f>I22*1.12</f>
        <v>0</v>
      </c>
      <c r="K22" s="769"/>
      <c r="L22" s="772"/>
      <c r="M22" s="775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778"/>
      <c r="S22" s="78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782">
        <v>1</v>
      </c>
      <c r="B23" s="783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782"/>
      <c r="B24" s="783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782"/>
      <c r="B25" s="783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784">
        <v>1</v>
      </c>
      <c r="B26" s="770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787">
        <v>2121</v>
      </c>
      <c r="H26" s="779"/>
      <c r="I26" s="124"/>
      <c r="J26" s="124">
        <f>I26*1.12</f>
        <v>0</v>
      </c>
      <c r="K26" s="793"/>
      <c r="L26" s="796"/>
      <c r="M26" s="773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776"/>
      <c r="S26" s="779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79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785"/>
      <c r="B27" s="771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788"/>
      <c r="H27" s="780"/>
      <c r="I27" s="124"/>
      <c r="J27" s="124">
        <f>I27*1.12</f>
        <v>0</v>
      </c>
      <c r="K27" s="794"/>
      <c r="L27" s="797"/>
      <c r="M27" s="774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777"/>
      <c r="S27" s="780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79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785"/>
      <c r="B28" s="771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789"/>
      <c r="H28" s="781"/>
      <c r="I28" s="131">
        <f>I27</f>
        <v>0</v>
      </c>
      <c r="J28" s="131">
        <f>I28*1.12</f>
        <v>0</v>
      </c>
      <c r="K28" s="795"/>
      <c r="L28" s="798"/>
      <c r="M28" s="775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778"/>
      <c r="S28" s="781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792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785"/>
      <c r="B29" s="771"/>
      <c r="C29" s="122" t="s">
        <v>73</v>
      </c>
      <c r="D29" s="122" t="s">
        <v>74</v>
      </c>
      <c r="E29" s="123"/>
      <c r="F29" s="124"/>
      <c r="G29" s="787"/>
      <c r="H29" s="779"/>
      <c r="I29" s="124"/>
      <c r="J29" s="124"/>
      <c r="K29" s="793"/>
      <c r="L29" s="796"/>
      <c r="M29" s="773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776"/>
      <c r="S29" s="779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79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785"/>
      <c r="B30" s="771"/>
      <c r="C30" s="122" t="s">
        <v>75</v>
      </c>
      <c r="D30" s="122" t="s">
        <v>76</v>
      </c>
      <c r="E30" s="123"/>
      <c r="F30" s="124"/>
      <c r="G30" s="788"/>
      <c r="H30" s="780"/>
      <c r="I30" s="124"/>
      <c r="J30" s="124"/>
      <c r="K30" s="794"/>
      <c r="L30" s="797"/>
      <c r="M30" s="774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777"/>
      <c r="S30" s="780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79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785"/>
      <c r="B31" s="771"/>
      <c r="C31" s="129" t="s">
        <v>75</v>
      </c>
      <c r="D31" s="129" t="s">
        <v>77</v>
      </c>
      <c r="E31" s="130"/>
      <c r="F31" s="131"/>
      <c r="G31" s="789"/>
      <c r="H31" s="781"/>
      <c r="I31" s="131"/>
      <c r="J31" s="131"/>
      <c r="K31" s="795"/>
      <c r="L31" s="798"/>
      <c r="M31" s="775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778"/>
      <c r="S31" s="781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792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785"/>
      <c r="B32" s="771"/>
      <c r="C32" s="122" t="s">
        <v>73</v>
      </c>
      <c r="D32" s="122" t="s">
        <v>74</v>
      </c>
      <c r="E32" s="123"/>
      <c r="F32" s="124"/>
      <c r="G32" s="787"/>
      <c r="H32" s="779"/>
      <c r="I32" s="124"/>
      <c r="J32" s="124"/>
      <c r="K32" s="767"/>
      <c r="L32" s="770"/>
      <c r="M32" s="773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776"/>
      <c r="S32" s="779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79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785"/>
      <c r="B33" s="771"/>
      <c r="C33" s="122" t="s">
        <v>75</v>
      </c>
      <c r="D33" s="122" t="s">
        <v>76</v>
      </c>
      <c r="E33" s="123"/>
      <c r="F33" s="124"/>
      <c r="G33" s="788"/>
      <c r="H33" s="780"/>
      <c r="I33" s="124"/>
      <c r="J33" s="124"/>
      <c r="K33" s="768"/>
      <c r="L33" s="771"/>
      <c r="M33" s="774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777"/>
      <c r="S33" s="780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79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785"/>
      <c r="B34" s="771"/>
      <c r="C34" s="129" t="s">
        <v>75</v>
      </c>
      <c r="D34" s="129" t="s">
        <v>77</v>
      </c>
      <c r="E34" s="130"/>
      <c r="F34" s="131"/>
      <c r="G34" s="789"/>
      <c r="H34" s="781"/>
      <c r="I34" s="131"/>
      <c r="J34" s="131"/>
      <c r="K34" s="769"/>
      <c r="L34" s="772"/>
      <c r="M34" s="775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778"/>
      <c r="S34" s="781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792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785"/>
      <c r="B35" s="771"/>
      <c r="C35" s="122" t="s">
        <v>73</v>
      </c>
      <c r="D35" s="122" t="s">
        <v>74</v>
      </c>
      <c r="E35" s="123"/>
      <c r="F35" s="124"/>
      <c r="G35" s="787"/>
      <c r="H35" s="779"/>
      <c r="I35" s="124"/>
      <c r="J35" s="124"/>
      <c r="K35" s="767"/>
      <c r="L35" s="770"/>
      <c r="M35" s="773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776"/>
      <c r="S35" s="779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79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785"/>
      <c r="B36" s="771"/>
      <c r="C36" s="122" t="s">
        <v>75</v>
      </c>
      <c r="D36" s="122" t="s">
        <v>76</v>
      </c>
      <c r="E36" s="123"/>
      <c r="F36" s="124"/>
      <c r="G36" s="788"/>
      <c r="H36" s="780"/>
      <c r="I36" s="124"/>
      <c r="J36" s="124"/>
      <c r="K36" s="768"/>
      <c r="L36" s="771"/>
      <c r="M36" s="774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777"/>
      <c r="S36" s="780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79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785"/>
      <c r="B37" s="771"/>
      <c r="C37" s="129" t="s">
        <v>75</v>
      </c>
      <c r="D37" s="129" t="s">
        <v>77</v>
      </c>
      <c r="E37" s="130"/>
      <c r="F37" s="131"/>
      <c r="G37" s="789"/>
      <c r="H37" s="781"/>
      <c r="I37" s="131"/>
      <c r="J37" s="131"/>
      <c r="K37" s="769"/>
      <c r="L37" s="772"/>
      <c r="M37" s="775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778"/>
      <c r="S37" s="781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792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785"/>
      <c r="B38" s="771"/>
      <c r="C38" s="122" t="s">
        <v>73</v>
      </c>
      <c r="D38" s="122" t="s">
        <v>74</v>
      </c>
      <c r="E38" s="123"/>
      <c r="F38" s="124"/>
      <c r="G38" s="787"/>
      <c r="H38" s="779"/>
      <c r="I38" s="124"/>
      <c r="J38" s="124"/>
      <c r="K38" s="767"/>
      <c r="L38" s="770"/>
      <c r="M38" s="773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776"/>
      <c r="S38" s="779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79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785"/>
      <c r="B39" s="771"/>
      <c r="C39" s="122" t="s">
        <v>75</v>
      </c>
      <c r="D39" s="122" t="s">
        <v>76</v>
      </c>
      <c r="E39" s="123"/>
      <c r="F39" s="124"/>
      <c r="G39" s="788"/>
      <c r="H39" s="780"/>
      <c r="I39" s="124"/>
      <c r="J39" s="124"/>
      <c r="K39" s="768"/>
      <c r="L39" s="771"/>
      <c r="M39" s="774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777"/>
      <c r="S39" s="780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79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786"/>
      <c r="B40" s="772"/>
      <c r="C40" s="129" t="s">
        <v>75</v>
      </c>
      <c r="D40" s="129" t="s">
        <v>77</v>
      </c>
      <c r="E40" s="130"/>
      <c r="F40" s="131"/>
      <c r="G40" s="789"/>
      <c r="H40" s="781"/>
      <c r="I40" s="131"/>
      <c r="J40" s="131"/>
      <c r="K40" s="769"/>
      <c r="L40" s="772"/>
      <c r="M40" s="775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778"/>
      <c r="S40" s="781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792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784">
        <v>1</v>
      </c>
      <c r="B41" s="799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787"/>
      <c r="H41" s="779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793"/>
      <c r="L41" s="770"/>
      <c r="M41" s="773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779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811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785"/>
      <c r="B42" s="800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788"/>
      <c r="H42" s="780"/>
      <c r="I42" s="124">
        <f>I41</f>
        <v>0</v>
      </c>
      <c r="J42" s="124">
        <f t="shared" si="30"/>
        <v>0</v>
      </c>
      <c r="K42" s="794"/>
      <c r="L42" s="771"/>
      <c r="M42" s="774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780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812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785"/>
      <c r="B43" s="800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788"/>
      <c r="H43" s="781"/>
      <c r="I43" s="131">
        <f>I42</f>
        <v>0</v>
      </c>
      <c r="J43" s="131">
        <f t="shared" si="30"/>
        <v>0</v>
      </c>
      <c r="K43" s="795"/>
      <c r="L43" s="772"/>
      <c r="M43" s="775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781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813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785"/>
      <c r="B44" s="800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788"/>
      <c r="H44" s="802"/>
      <c r="I44" s="147"/>
      <c r="J44" s="147">
        <f t="shared" si="30"/>
        <v>0</v>
      </c>
      <c r="K44" s="814"/>
      <c r="L44" s="817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820"/>
      <c r="S44" s="802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823"/>
      <c r="BJ44" s="152"/>
      <c r="BK44" s="152"/>
      <c r="BL44" s="152"/>
      <c r="BM44" s="152"/>
      <c r="BN44" s="152"/>
      <c r="BO44" s="152"/>
      <c r="BP44" s="152"/>
      <c r="BS44" s="154"/>
      <c r="BT44" s="155"/>
      <c r="BU44" s="826" t="s">
        <v>85</v>
      </c>
    </row>
    <row r="45" spans="1:73" s="153" customFormat="1" ht="18.75" hidden="1" customHeight="1" outlineLevel="1" x14ac:dyDescent="0.35">
      <c r="A45" s="785"/>
      <c r="B45" s="800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788"/>
      <c r="H45" s="803"/>
      <c r="I45" s="147"/>
      <c r="J45" s="147">
        <f t="shared" si="30"/>
        <v>0</v>
      </c>
      <c r="K45" s="815"/>
      <c r="L45" s="818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821"/>
      <c r="S45" s="803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824"/>
      <c r="BJ45" s="152"/>
      <c r="BK45" s="152"/>
      <c r="BL45" s="152"/>
      <c r="BM45" s="152"/>
      <c r="BN45" s="152"/>
      <c r="BO45" s="152"/>
      <c r="BP45" s="152"/>
      <c r="BS45" s="154"/>
      <c r="BT45" s="155"/>
      <c r="BU45" s="827"/>
    </row>
    <row r="46" spans="1:73" s="165" customFormat="1" ht="18.75" hidden="1" customHeight="1" outlineLevel="1" x14ac:dyDescent="0.35">
      <c r="A46" s="785"/>
      <c r="B46" s="800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788"/>
      <c r="H46" s="804"/>
      <c r="I46" s="159">
        <f>I45</f>
        <v>0</v>
      </c>
      <c r="J46" s="159">
        <f t="shared" si="30"/>
        <v>0</v>
      </c>
      <c r="K46" s="816"/>
      <c r="L46" s="819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822"/>
      <c r="S46" s="804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825"/>
      <c r="BJ46" s="164"/>
      <c r="BK46" s="164"/>
      <c r="BL46" s="164"/>
      <c r="BM46" s="164"/>
      <c r="BN46" s="164"/>
      <c r="BO46" s="164"/>
      <c r="BP46" s="164"/>
      <c r="BS46" s="166"/>
      <c r="BT46" s="167"/>
      <c r="BU46" s="828"/>
    </row>
    <row r="47" spans="1:73" s="165" customFormat="1" ht="12.75" hidden="1" customHeight="1" outlineLevel="1" x14ac:dyDescent="0.35">
      <c r="A47" s="785"/>
      <c r="B47" s="800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788"/>
      <c r="H47" s="802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802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829"/>
      <c r="BJ47" s="176"/>
      <c r="BK47" s="176"/>
      <c r="BL47" s="176"/>
      <c r="BM47" s="176"/>
      <c r="BN47" s="176"/>
      <c r="BO47" s="176"/>
      <c r="BP47" s="176"/>
      <c r="BS47" s="166"/>
      <c r="BT47" s="167"/>
      <c r="BU47" s="826" t="s">
        <v>86</v>
      </c>
    </row>
    <row r="48" spans="1:73" s="165" customFormat="1" ht="12.75" hidden="1" customHeight="1" outlineLevel="1" x14ac:dyDescent="0.35">
      <c r="A48" s="785"/>
      <c r="B48" s="800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788"/>
      <c r="H48" s="803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803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830"/>
      <c r="BJ48" s="176"/>
      <c r="BK48" s="176"/>
      <c r="BL48" s="176"/>
      <c r="BM48" s="176"/>
      <c r="BN48" s="176"/>
      <c r="BO48" s="176"/>
      <c r="BP48" s="176"/>
      <c r="BS48" s="166"/>
      <c r="BT48" s="167"/>
      <c r="BU48" s="827"/>
    </row>
    <row r="49" spans="1:73" s="165" customFormat="1" ht="12.75" hidden="1" customHeight="1" outlineLevel="1" x14ac:dyDescent="0.35">
      <c r="A49" s="785"/>
      <c r="B49" s="800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788"/>
      <c r="H49" s="804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804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831"/>
      <c r="BJ49" s="148"/>
      <c r="BK49" s="148"/>
      <c r="BL49" s="148"/>
      <c r="BM49" s="148"/>
      <c r="BN49" s="148"/>
      <c r="BO49" s="148"/>
      <c r="BP49" s="148"/>
      <c r="BS49" s="166"/>
      <c r="BT49" s="167"/>
      <c r="BU49" s="828"/>
    </row>
    <row r="50" spans="1:73" s="165" customFormat="1" ht="12.75" hidden="1" customHeight="1" outlineLevel="1" x14ac:dyDescent="0.35">
      <c r="A50" s="785"/>
      <c r="B50" s="800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788"/>
      <c r="H50" s="802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805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823"/>
      <c r="BJ50" s="152"/>
      <c r="BK50" s="152"/>
      <c r="BL50" s="152"/>
      <c r="BM50" s="152"/>
      <c r="BN50" s="152"/>
      <c r="BO50" s="152"/>
      <c r="BP50" s="152"/>
      <c r="BS50" s="166"/>
      <c r="BT50" s="167"/>
      <c r="BU50" s="826" t="s">
        <v>87</v>
      </c>
    </row>
    <row r="51" spans="1:73" s="165" customFormat="1" ht="12.75" hidden="1" customHeight="1" outlineLevel="1" x14ac:dyDescent="0.35">
      <c r="A51" s="785"/>
      <c r="B51" s="800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788"/>
      <c r="H51" s="803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806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824"/>
      <c r="BJ51" s="152"/>
      <c r="BK51" s="152"/>
      <c r="BL51" s="152"/>
      <c r="BM51" s="152"/>
      <c r="BN51" s="152"/>
      <c r="BO51" s="152"/>
      <c r="BP51" s="152"/>
      <c r="BS51" s="166"/>
      <c r="BT51" s="167"/>
      <c r="BU51" s="827"/>
    </row>
    <row r="52" spans="1:73" s="165" customFormat="1" ht="12.75" hidden="1" customHeight="1" outlineLevel="1" x14ac:dyDescent="0.35">
      <c r="A52" s="785"/>
      <c r="B52" s="800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788"/>
      <c r="H52" s="804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807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825"/>
      <c r="BJ52" s="164"/>
      <c r="BK52" s="164"/>
      <c r="BL52" s="164"/>
      <c r="BM52" s="164"/>
      <c r="BN52" s="164"/>
      <c r="BO52" s="164"/>
      <c r="BP52" s="164"/>
      <c r="BS52" s="166"/>
      <c r="BT52" s="167"/>
      <c r="BU52" s="828"/>
    </row>
    <row r="53" spans="1:73" s="165" customFormat="1" ht="12.75" hidden="1" customHeight="1" outlineLevel="1" x14ac:dyDescent="0.35">
      <c r="A53" s="785"/>
      <c r="B53" s="800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788"/>
      <c r="H53" s="802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805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823"/>
      <c r="BJ53" s="152"/>
      <c r="BK53" s="152"/>
      <c r="BL53" s="152"/>
      <c r="BM53" s="152"/>
      <c r="BN53" s="152"/>
      <c r="BO53" s="152"/>
      <c r="BP53" s="152"/>
      <c r="BS53" s="166"/>
      <c r="BT53" s="167"/>
      <c r="BU53" s="826" t="s">
        <v>88</v>
      </c>
    </row>
    <row r="54" spans="1:73" s="165" customFormat="1" ht="12.75" hidden="1" customHeight="1" outlineLevel="1" x14ac:dyDescent="0.35">
      <c r="A54" s="785"/>
      <c r="B54" s="800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788"/>
      <c r="H54" s="803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806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824"/>
      <c r="BJ54" s="152"/>
      <c r="BK54" s="152"/>
      <c r="BL54" s="152"/>
      <c r="BM54" s="152"/>
      <c r="BN54" s="152"/>
      <c r="BO54" s="152"/>
      <c r="BP54" s="152"/>
      <c r="BS54" s="166"/>
      <c r="BT54" s="167"/>
      <c r="BU54" s="827"/>
    </row>
    <row r="55" spans="1:73" s="165" customFormat="1" ht="12.75" hidden="1" customHeight="1" outlineLevel="1" x14ac:dyDescent="0.35">
      <c r="A55" s="785"/>
      <c r="B55" s="800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788"/>
      <c r="H55" s="804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807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825"/>
      <c r="BJ55" s="164"/>
      <c r="BK55" s="164"/>
      <c r="BL55" s="164"/>
      <c r="BM55" s="164"/>
      <c r="BN55" s="164"/>
      <c r="BO55" s="164"/>
      <c r="BP55" s="164"/>
      <c r="BS55" s="166"/>
      <c r="BT55" s="167"/>
      <c r="BU55" s="828"/>
    </row>
    <row r="56" spans="1:73" ht="18" hidden="1" customHeight="1" outlineLevel="1" x14ac:dyDescent="0.35">
      <c r="A56" s="785"/>
      <c r="B56" s="800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788"/>
      <c r="H56" s="802"/>
      <c r="I56" s="147"/>
      <c r="J56" s="147">
        <f t="shared" si="30"/>
        <v>0</v>
      </c>
      <c r="K56" s="169"/>
      <c r="L56" s="170"/>
      <c r="M56" s="773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779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832"/>
      <c r="BJ56" s="128"/>
      <c r="BK56" s="128"/>
      <c r="BL56" s="128"/>
      <c r="BM56" s="128"/>
      <c r="BN56" s="128"/>
      <c r="BO56" s="128"/>
      <c r="BP56" s="128"/>
      <c r="BS56" s="28"/>
      <c r="BT56" s="29"/>
      <c r="BU56" s="826" t="s">
        <v>89</v>
      </c>
    </row>
    <row r="57" spans="1:73" ht="18" hidden="1" customHeight="1" outlineLevel="1" x14ac:dyDescent="0.35">
      <c r="A57" s="785"/>
      <c r="B57" s="800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788"/>
      <c r="H57" s="803"/>
      <c r="I57" s="147"/>
      <c r="J57" s="147">
        <f t="shared" si="30"/>
        <v>0</v>
      </c>
      <c r="K57" s="169"/>
      <c r="L57" s="170"/>
      <c r="M57" s="774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780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833"/>
      <c r="BJ57" s="128"/>
      <c r="BK57" s="128"/>
      <c r="BL57" s="128"/>
      <c r="BM57" s="128"/>
      <c r="BN57" s="128"/>
      <c r="BO57" s="128"/>
      <c r="BP57" s="128"/>
      <c r="BS57" s="28"/>
      <c r="BT57" s="29"/>
      <c r="BU57" s="827"/>
    </row>
    <row r="58" spans="1:73" ht="18" hidden="1" customHeight="1" outlineLevel="1" x14ac:dyDescent="0.35">
      <c r="A58" s="785"/>
      <c r="B58" s="800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788"/>
      <c r="H58" s="804"/>
      <c r="I58" s="159">
        <f>I57</f>
        <v>0</v>
      </c>
      <c r="J58" s="159">
        <f t="shared" si="30"/>
        <v>0</v>
      </c>
      <c r="K58" s="169"/>
      <c r="L58" s="170"/>
      <c r="M58" s="775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781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834"/>
      <c r="BJ58" s="135"/>
      <c r="BK58" s="135"/>
      <c r="BL58" s="135"/>
      <c r="BM58" s="135"/>
      <c r="BN58" s="135"/>
      <c r="BO58" s="135"/>
      <c r="BP58" s="135"/>
      <c r="BS58" s="28"/>
      <c r="BT58" s="29"/>
      <c r="BU58" s="828"/>
    </row>
    <row r="59" spans="1:73" s="153" customFormat="1" ht="12" hidden="1" customHeight="1" outlineLevel="1" x14ac:dyDescent="0.35">
      <c r="A59" s="785"/>
      <c r="B59" s="800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788"/>
      <c r="H59" s="802"/>
      <c r="I59" s="147"/>
      <c r="J59" s="147">
        <f t="shared" si="30"/>
        <v>0</v>
      </c>
      <c r="K59" s="169"/>
      <c r="L59" s="170"/>
      <c r="M59" s="808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805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823"/>
      <c r="BJ59" s="152"/>
      <c r="BK59" s="152"/>
      <c r="BL59" s="152"/>
      <c r="BM59" s="152"/>
      <c r="BN59" s="152"/>
      <c r="BO59" s="152"/>
      <c r="BP59" s="152"/>
      <c r="BS59" s="154"/>
      <c r="BT59" s="155"/>
      <c r="BU59" s="826" t="s">
        <v>90</v>
      </c>
    </row>
    <row r="60" spans="1:73" s="153" customFormat="1" ht="12" hidden="1" customHeight="1" outlineLevel="1" x14ac:dyDescent="0.35">
      <c r="A60" s="785"/>
      <c r="B60" s="800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788"/>
      <c r="H60" s="803"/>
      <c r="I60" s="147"/>
      <c r="J60" s="147">
        <f t="shared" si="30"/>
        <v>0</v>
      </c>
      <c r="K60" s="169"/>
      <c r="L60" s="170"/>
      <c r="M60" s="809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806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824"/>
      <c r="BJ60" s="152"/>
      <c r="BK60" s="152"/>
      <c r="BL60" s="152"/>
      <c r="BM60" s="152"/>
      <c r="BN60" s="152"/>
      <c r="BO60" s="152"/>
      <c r="BP60" s="152"/>
      <c r="BS60" s="154"/>
      <c r="BT60" s="155"/>
      <c r="BU60" s="827"/>
    </row>
    <row r="61" spans="1:73" s="165" customFormat="1" ht="12" hidden="1" customHeight="1" outlineLevel="1" x14ac:dyDescent="0.35">
      <c r="A61" s="785"/>
      <c r="B61" s="800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788"/>
      <c r="H61" s="804"/>
      <c r="I61" s="159">
        <f>I60</f>
        <v>0</v>
      </c>
      <c r="J61" s="159">
        <f t="shared" si="30"/>
        <v>0</v>
      </c>
      <c r="K61" s="169"/>
      <c r="L61" s="170"/>
      <c r="M61" s="810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807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825"/>
      <c r="BJ61" s="164"/>
      <c r="BK61" s="164"/>
      <c r="BL61" s="164"/>
      <c r="BM61" s="164"/>
      <c r="BN61" s="164"/>
      <c r="BO61" s="164"/>
      <c r="BP61" s="164"/>
      <c r="BS61" s="166"/>
      <c r="BT61" s="167"/>
      <c r="BU61" s="828"/>
    </row>
    <row r="62" spans="1:73" s="153" customFormat="1" ht="12" hidden="1" customHeight="1" outlineLevel="1" x14ac:dyDescent="0.35">
      <c r="A62" s="785"/>
      <c r="B62" s="800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788"/>
      <c r="H62" s="802"/>
      <c r="I62" s="147"/>
      <c r="J62" s="147">
        <f t="shared" si="30"/>
        <v>0</v>
      </c>
      <c r="K62" s="169"/>
      <c r="L62" s="170"/>
      <c r="M62" s="808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805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835"/>
      <c r="BJ62" s="152"/>
      <c r="BK62" s="152"/>
      <c r="BL62" s="152"/>
      <c r="BM62" s="152"/>
      <c r="BN62" s="152"/>
      <c r="BO62" s="152"/>
      <c r="BP62" s="152"/>
      <c r="BS62" s="154"/>
      <c r="BT62" s="155"/>
      <c r="BU62" s="826" t="s">
        <v>91</v>
      </c>
    </row>
    <row r="63" spans="1:73" s="153" customFormat="1" ht="12" hidden="1" customHeight="1" outlineLevel="1" x14ac:dyDescent="0.35">
      <c r="A63" s="785"/>
      <c r="B63" s="800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788"/>
      <c r="H63" s="803"/>
      <c r="I63" s="147"/>
      <c r="J63" s="147">
        <f t="shared" si="30"/>
        <v>0</v>
      </c>
      <c r="K63" s="169"/>
      <c r="L63" s="170"/>
      <c r="M63" s="809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806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836"/>
      <c r="BJ63" s="152"/>
      <c r="BK63" s="152"/>
      <c r="BL63" s="152"/>
      <c r="BM63" s="152"/>
      <c r="BN63" s="152"/>
      <c r="BO63" s="152"/>
      <c r="BP63" s="152"/>
      <c r="BS63" s="154"/>
      <c r="BT63" s="155"/>
      <c r="BU63" s="827"/>
    </row>
    <row r="64" spans="1:73" s="165" customFormat="1" ht="12" hidden="1" customHeight="1" outlineLevel="1" x14ac:dyDescent="0.35">
      <c r="A64" s="785"/>
      <c r="B64" s="800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788"/>
      <c r="H64" s="804"/>
      <c r="I64" s="159">
        <f>I63</f>
        <v>0</v>
      </c>
      <c r="J64" s="159">
        <f t="shared" si="30"/>
        <v>0</v>
      </c>
      <c r="K64" s="169"/>
      <c r="L64" s="170"/>
      <c r="M64" s="810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807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837"/>
      <c r="BJ64" s="164"/>
      <c r="BK64" s="164"/>
      <c r="BL64" s="164"/>
      <c r="BM64" s="164"/>
      <c r="BN64" s="164"/>
      <c r="BO64" s="164"/>
      <c r="BP64" s="164"/>
      <c r="BS64" s="166"/>
      <c r="BT64" s="167"/>
      <c r="BU64" s="828"/>
    </row>
    <row r="65" spans="1:73" s="153" customFormat="1" ht="12" hidden="1" customHeight="1" outlineLevel="1" x14ac:dyDescent="0.35">
      <c r="A65" s="785"/>
      <c r="B65" s="800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788"/>
      <c r="H65" s="802"/>
      <c r="I65" s="147"/>
      <c r="J65" s="147">
        <f t="shared" si="30"/>
        <v>0</v>
      </c>
      <c r="K65" s="169"/>
      <c r="L65" s="170"/>
      <c r="M65" s="808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805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835"/>
      <c r="BJ65" s="152"/>
      <c r="BK65" s="152"/>
      <c r="BL65" s="152"/>
      <c r="BM65" s="152"/>
      <c r="BN65" s="152"/>
      <c r="BO65" s="152"/>
      <c r="BP65" s="152"/>
      <c r="BS65" s="154"/>
      <c r="BT65" s="155"/>
      <c r="BU65" s="826" t="s">
        <v>92</v>
      </c>
    </row>
    <row r="66" spans="1:73" s="153" customFormat="1" ht="12" hidden="1" customHeight="1" outlineLevel="1" x14ac:dyDescent="0.35">
      <c r="A66" s="785"/>
      <c r="B66" s="800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788"/>
      <c r="H66" s="803"/>
      <c r="I66" s="147"/>
      <c r="J66" s="147">
        <f t="shared" si="30"/>
        <v>0</v>
      </c>
      <c r="K66" s="169"/>
      <c r="L66" s="170"/>
      <c r="M66" s="809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806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836"/>
      <c r="BJ66" s="152"/>
      <c r="BK66" s="152"/>
      <c r="BL66" s="152"/>
      <c r="BM66" s="152"/>
      <c r="BN66" s="152"/>
      <c r="BO66" s="152"/>
      <c r="BP66" s="152"/>
      <c r="BS66" s="154"/>
      <c r="BT66" s="155"/>
      <c r="BU66" s="827"/>
    </row>
    <row r="67" spans="1:73" s="165" customFormat="1" ht="12" hidden="1" customHeight="1" outlineLevel="1" x14ac:dyDescent="0.35">
      <c r="A67" s="785"/>
      <c r="B67" s="800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788"/>
      <c r="H67" s="804"/>
      <c r="I67" s="159">
        <f>I66</f>
        <v>0</v>
      </c>
      <c r="J67" s="159">
        <f t="shared" si="30"/>
        <v>0</v>
      </c>
      <c r="K67" s="169"/>
      <c r="L67" s="170"/>
      <c r="M67" s="810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807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837"/>
      <c r="BJ67" s="164"/>
      <c r="BK67" s="164"/>
      <c r="BL67" s="164"/>
      <c r="BM67" s="164"/>
      <c r="BN67" s="164"/>
      <c r="BO67" s="164"/>
      <c r="BP67" s="164"/>
      <c r="BS67" s="166"/>
      <c r="BT67" s="167"/>
      <c r="BU67" s="828"/>
    </row>
    <row r="68" spans="1:73" s="153" customFormat="1" ht="12" hidden="1" customHeight="1" outlineLevel="1" x14ac:dyDescent="0.35">
      <c r="A68" s="785"/>
      <c r="B68" s="800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788"/>
      <c r="H68" s="802"/>
      <c r="I68" s="147"/>
      <c r="J68" s="147">
        <f t="shared" si="30"/>
        <v>0</v>
      </c>
      <c r="K68" s="169"/>
      <c r="L68" s="170"/>
      <c r="M68" s="808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805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835"/>
      <c r="BJ68" s="152"/>
      <c r="BK68" s="152"/>
      <c r="BL68" s="152"/>
      <c r="BM68" s="152"/>
      <c r="BN68" s="152"/>
      <c r="BO68" s="152"/>
      <c r="BP68" s="152"/>
      <c r="BS68" s="154"/>
      <c r="BT68" s="155"/>
      <c r="BU68" s="826" t="s">
        <v>93</v>
      </c>
    </row>
    <row r="69" spans="1:73" s="153" customFormat="1" ht="12" hidden="1" customHeight="1" outlineLevel="1" x14ac:dyDescent="0.35">
      <c r="A69" s="785"/>
      <c r="B69" s="800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788"/>
      <c r="H69" s="803"/>
      <c r="I69" s="147"/>
      <c r="J69" s="147">
        <f t="shared" si="30"/>
        <v>0</v>
      </c>
      <c r="K69" s="169"/>
      <c r="L69" s="170"/>
      <c r="M69" s="809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806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836"/>
      <c r="BJ69" s="152"/>
      <c r="BK69" s="152"/>
      <c r="BL69" s="152"/>
      <c r="BM69" s="152"/>
      <c r="BN69" s="152"/>
      <c r="BO69" s="152"/>
      <c r="BP69" s="152"/>
      <c r="BS69" s="154"/>
      <c r="BT69" s="155"/>
      <c r="BU69" s="827"/>
    </row>
    <row r="70" spans="1:73" s="165" customFormat="1" ht="12" hidden="1" customHeight="1" outlineLevel="1" x14ac:dyDescent="0.35">
      <c r="A70" s="785"/>
      <c r="B70" s="800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788"/>
      <c r="H70" s="804"/>
      <c r="I70" s="159">
        <f>I69</f>
        <v>0</v>
      </c>
      <c r="J70" s="159">
        <f t="shared" si="30"/>
        <v>0</v>
      </c>
      <c r="K70" s="169"/>
      <c r="L70" s="170"/>
      <c r="M70" s="810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807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837"/>
      <c r="BJ70" s="164"/>
      <c r="BK70" s="164"/>
      <c r="BL70" s="164"/>
      <c r="BM70" s="164"/>
      <c r="BN70" s="164"/>
      <c r="BO70" s="164"/>
      <c r="BP70" s="164"/>
      <c r="BS70" s="166"/>
      <c r="BT70" s="167"/>
      <c r="BU70" s="828"/>
    </row>
    <row r="71" spans="1:73" s="153" customFormat="1" hidden="1" outlineLevel="1" x14ac:dyDescent="0.35">
      <c r="A71" s="785"/>
      <c r="B71" s="800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788"/>
      <c r="H71" s="802"/>
      <c r="I71" s="147"/>
      <c r="J71" s="147">
        <f t="shared" si="30"/>
        <v>0</v>
      </c>
      <c r="K71" s="169"/>
      <c r="L71" s="170"/>
      <c r="M71" s="808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805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835"/>
      <c r="BJ71" s="152"/>
      <c r="BK71" s="152"/>
      <c r="BL71" s="152"/>
      <c r="BM71" s="152"/>
      <c r="BN71" s="152"/>
      <c r="BO71" s="152"/>
      <c r="BP71" s="152"/>
      <c r="BS71" s="154"/>
      <c r="BT71" s="155"/>
      <c r="BU71" s="826" t="s">
        <v>94</v>
      </c>
    </row>
    <row r="72" spans="1:73" s="153" customFormat="1" hidden="1" outlineLevel="1" x14ac:dyDescent="0.35">
      <c r="A72" s="785"/>
      <c r="B72" s="800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788"/>
      <c r="H72" s="803"/>
      <c r="I72" s="147"/>
      <c r="J72" s="147">
        <f t="shared" si="30"/>
        <v>0</v>
      </c>
      <c r="K72" s="169"/>
      <c r="L72" s="170"/>
      <c r="M72" s="809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806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836"/>
      <c r="BJ72" s="152"/>
      <c r="BK72" s="152"/>
      <c r="BL72" s="152"/>
      <c r="BM72" s="152"/>
      <c r="BN72" s="152"/>
      <c r="BO72" s="152"/>
      <c r="BP72" s="152"/>
      <c r="BS72" s="154"/>
      <c r="BT72" s="155"/>
      <c r="BU72" s="827"/>
    </row>
    <row r="73" spans="1:73" s="165" customFormat="1" hidden="1" outlineLevel="1" x14ac:dyDescent="0.35">
      <c r="A73" s="785"/>
      <c r="B73" s="800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788"/>
      <c r="H73" s="804"/>
      <c r="I73" s="159">
        <f>I72</f>
        <v>0</v>
      </c>
      <c r="J73" s="159">
        <f t="shared" si="30"/>
        <v>0</v>
      </c>
      <c r="K73" s="169"/>
      <c r="L73" s="170"/>
      <c r="M73" s="810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807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837"/>
      <c r="BJ73" s="164"/>
      <c r="BK73" s="164"/>
      <c r="BL73" s="164"/>
      <c r="BM73" s="164"/>
      <c r="BN73" s="164"/>
      <c r="BO73" s="164"/>
      <c r="BP73" s="164"/>
      <c r="BS73" s="166"/>
      <c r="BT73" s="167"/>
      <c r="BU73" s="828"/>
    </row>
    <row r="74" spans="1:73" s="153" customFormat="1" hidden="1" outlineLevel="1" x14ac:dyDescent="0.35">
      <c r="A74" s="785"/>
      <c r="B74" s="800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788"/>
      <c r="H74" s="802"/>
      <c r="I74" s="147"/>
      <c r="J74" s="147">
        <f t="shared" si="30"/>
        <v>0</v>
      </c>
      <c r="K74" s="169"/>
      <c r="L74" s="170"/>
      <c r="M74" s="808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805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835"/>
      <c r="BJ74" s="152"/>
      <c r="BK74" s="152"/>
      <c r="BL74" s="152"/>
      <c r="BM74" s="152"/>
      <c r="BN74" s="152"/>
      <c r="BO74" s="152"/>
      <c r="BP74" s="152"/>
      <c r="BS74" s="154"/>
      <c r="BT74" s="155"/>
      <c r="BU74" s="826" t="s">
        <v>95</v>
      </c>
    </row>
    <row r="75" spans="1:73" s="153" customFormat="1" hidden="1" outlineLevel="1" x14ac:dyDescent="0.35">
      <c r="A75" s="785"/>
      <c r="B75" s="800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788"/>
      <c r="H75" s="803"/>
      <c r="I75" s="147"/>
      <c r="J75" s="147">
        <f t="shared" si="30"/>
        <v>0</v>
      </c>
      <c r="K75" s="169"/>
      <c r="L75" s="170"/>
      <c r="M75" s="809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806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836"/>
      <c r="BJ75" s="152"/>
      <c r="BK75" s="152"/>
      <c r="BL75" s="152"/>
      <c r="BM75" s="152"/>
      <c r="BN75" s="152"/>
      <c r="BO75" s="152"/>
      <c r="BP75" s="152"/>
      <c r="BS75" s="154"/>
      <c r="BT75" s="155"/>
      <c r="BU75" s="827"/>
    </row>
    <row r="76" spans="1:73" s="165" customFormat="1" hidden="1" outlineLevel="1" x14ac:dyDescent="0.35">
      <c r="A76" s="785"/>
      <c r="B76" s="800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788"/>
      <c r="H76" s="804"/>
      <c r="I76" s="159">
        <f>I75</f>
        <v>0</v>
      </c>
      <c r="J76" s="159">
        <f t="shared" si="30"/>
        <v>0</v>
      </c>
      <c r="K76" s="169"/>
      <c r="L76" s="170"/>
      <c r="M76" s="810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807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837"/>
      <c r="BJ76" s="164"/>
      <c r="BK76" s="164"/>
      <c r="BL76" s="164"/>
      <c r="BM76" s="164"/>
      <c r="BN76" s="164"/>
      <c r="BO76" s="164"/>
      <c r="BP76" s="164"/>
      <c r="BS76" s="166"/>
      <c r="BT76" s="167"/>
      <c r="BU76" s="828"/>
    </row>
    <row r="77" spans="1:73" s="153" customFormat="1" hidden="1" outlineLevel="1" x14ac:dyDescent="0.35">
      <c r="A77" s="785"/>
      <c r="B77" s="800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788"/>
      <c r="H77" s="805"/>
      <c r="I77" s="147"/>
      <c r="J77" s="147">
        <f t="shared" si="30"/>
        <v>0</v>
      </c>
      <c r="K77" s="182"/>
      <c r="L77" s="817"/>
      <c r="M77" s="808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805"/>
      <c r="S77" s="805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835"/>
      <c r="BJ77" s="152"/>
      <c r="BK77" s="152"/>
      <c r="BL77" s="152"/>
      <c r="BM77" s="152"/>
      <c r="BN77" s="152"/>
      <c r="BO77" s="152"/>
      <c r="BP77" s="152"/>
      <c r="BS77" s="154"/>
      <c r="BT77" s="155"/>
      <c r="BU77" s="826" t="s">
        <v>85</v>
      </c>
    </row>
    <row r="78" spans="1:73" s="153" customFormat="1" hidden="1" outlineLevel="1" x14ac:dyDescent="0.35">
      <c r="A78" s="785"/>
      <c r="B78" s="800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788"/>
      <c r="H78" s="806"/>
      <c r="I78" s="147"/>
      <c r="J78" s="147">
        <f t="shared" si="30"/>
        <v>0</v>
      </c>
      <c r="K78" s="182"/>
      <c r="L78" s="818"/>
      <c r="M78" s="809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806"/>
      <c r="S78" s="806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836"/>
      <c r="BJ78" s="152"/>
      <c r="BK78" s="152"/>
      <c r="BL78" s="152"/>
      <c r="BM78" s="152"/>
      <c r="BN78" s="152"/>
      <c r="BO78" s="152"/>
      <c r="BP78" s="152"/>
      <c r="BS78" s="154"/>
      <c r="BT78" s="155"/>
      <c r="BU78" s="827"/>
    </row>
    <row r="79" spans="1:73" s="165" customFormat="1" hidden="1" outlineLevel="1" x14ac:dyDescent="0.35">
      <c r="A79" s="785"/>
      <c r="B79" s="800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788"/>
      <c r="H79" s="807"/>
      <c r="I79" s="159">
        <f>I78</f>
        <v>0</v>
      </c>
      <c r="J79" s="159">
        <f t="shared" si="30"/>
        <v>0</v>
      </c>
      <c r="K79" s="182"/>
      <c r="L79" s="819"/>
      <c r="M79" s="810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807"/>
      <c r="S79" s="807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837"/>
      <c r="BJ79" s="164"/>
      <c r="BK79" s="164"/>
      <c r="BL79" s="164"/>
      <c r="BM79" s="164"/>
      <c r="BN79" s="164"/>
      <c r="BO79" s="164"/>
      <c r="BP79" s="164"/>
      <c r="BS79" s="166"/>
      <c r="BT79" s="167"/>
      <c r="BU79" s="828"/>
    </row>
    <row r="80" spans="1:73" s="153" customFormat="1" hidden="1" outlineLevel="1" x14ac:dyDescent="0.35">
      <c r="A80" s="785"/>
      <c r="B80" s="800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788"/>
      <c r="H80" s="805"/>
      <c r="I80" s="147"/>
      <c r="J80" s="147">
        <f t="shared" si="30"/>
        <v>0</v>
      </c>
      <c r="K80" s="182"/>
      <c r="L80" s="817"/>
      <c r="M80" s="808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805"/>
      <c r="S80" s="805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835"/>
      <c r="BJ80" s="152"/>
      <c r="BK80" s="152"/>
      <c r="BL80" s="152"/>
      <c r="BM80" s="152"/>
      <c r="BN80" s="152"/>
      <c r="BO80" s="152"/>
      <c r="BP80" s="152"/>
      <c r="BS80" s="154"/>
      <c r="BT80" s="155"/>
      <c r="BU80" s="826" t="s">
        <v>88</v>
      </c>
    </row>
    <row r="81" spans="1:73" s="153" customFormat="1" hidden="1" outlineLevel="1" x14ac:dyDescent="0.35">
      <c r="A81" s="785"/>
      <c r="B81" s="800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788"/>
      <c r="H81" s="806"/>
      <c r="I81" s="147"/>
      <c r="J81" s="147">
        <f t="shared" si="30"/>
        <v>0</v>
      </c>
      <c r="K81" s="182"/>
      <c r="L81" s="818"/>
      <c r="M81" s="809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806"/>
      <c r="S81" s="806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836"/>
      <c r="BJ81" s="152"/>
      <c r="BK81" s="152"/>
      <c r="BL81" s="152"/>
      <c r="BM81" s="152"/>
      <c r="BN81" s="152"/>
      <c r="BO81" s="152"/>
      <c r="BP81" s="152"/>
      <c r="BS81" s="154"/>
      <c r="BT81" s="155"/>
      <c r="BU81" s="827"/>
    </row>
    <row r="82" spans="1:73" s="165" customFormat="1" hidden="1" outlineLevel="1" x14ac:dyDescent="0.35">
      <c r="A82" s="785"/>
      <c r="B82" s="800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788"/>
      <c r="H82" s="807"/>
      <c r="I82" s="159">
        <f>I81</f>
        <v>0</v>
      </c>
      <c r="J82" s="159">
        <f t="shared" si="30"/>
        <v>0</v>
      </c>
      <c r="K82" s="182"/>
      <c r="L82" s="819"/>
      <c r="M82" s="810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807"/>
      <c r="S82" s="807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837"/>
      <c r="BJ82" s="164"/>
      <c r="BK82" s="164"/>
      <c r="BL82" s="164"/>
      <c r="BM82" s="164"/>
      <c r="BN82" s="164"/>
      <c r="BO82" s="164"/>
      <c r="BP82" s="164"/>
      <c r="BS82" s="166"/>
      <c r="BT82" s="167"/>
      <c r="BU82" s="828"/>
    </row>
    <row r="83" spans="1:73" s="153" customFormat="1" ht="12" hidden="1" customHeight="1" outlineLevel="1" x14ac:dyDescent="0.35">
      <c r="A83" s="785"/>
      <c r="B83" s="800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788"/>
      <c r="H83" s="805"/>
      <c r="I83" s="147"/>
      <c r="J83" s="147">
        <f t="shared" si="30"/>
        <v>0</v>
      </c>
      <c r="K83" s="182"/>
      <c r="L83" s="817"/>
      <c r="M83" s="808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805"/>
      <c r="S83" s="805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835"/>
      <c r="BJ83" s="152"/>
      <c r="BK83" s="152"/>
      <c r="BL83" s="152"/>
      <c r="BM83" s="152"/>
      <c r="BN83" s="152"/>
      <c r="BO83" s="152"/>
      <c r="BP83" s="152"/>
      <c r="BS83" s="154"/>
      <c r="BT83" s="155"/>
      <c r="BU83" s="826" t="s">
        <v>89</v>
      </c>
    </row>
    <row r="84" spans="1:73" s="153" customFormat="1" ht="12" hidden="1" customHeight="1" outlineLevel="1" x14ac:dyDescent="0.35">
      <c r="A84" s="785"/>
      <c r="B84" s="800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788"/>
      <c r="H84" s="806"/>
      <c r="I84" s="147"/>
      <c r="J84" s="147">
        <f t="shared" si="30"/>
        <v>0</v>
      </c>
      <c r="K84" s="182"/>
      <c r="L84" s="818"/>
      <c r="M84" s="809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806"/>
      <c r="S84" s="806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836"/>
      <c r="BJ84" s="152"/>
      <c r="BK84" s="152"/>
      <c r="BL84" s="152"/>
      <c r="BM84" s="152"/>
      <c r="BN84" s="152"/>
      <c r="BO84" s="152"/>
      <c r="BP84" s="152"/>
      <c r="BS84" s="154"/>
      <c r="BT84" s="155"/>
      <c r="BU84" s="827"/>
    </row>
    <row r="85" spans="1:73" s="165" customFormat="1" ht="12" hidden="1" customHeight="1" outlineLevel="1" x14ac:dyDescent="0.35">
      <c r="A85" s="785"/>
      <c r="B85" s="800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788"/>
      <c r="H85" s="807"/>
      <c r="I85" s="159">
        <f>I84</f>
        <v>0</v>
      </c>
      <c r="J85" s="159">
        <f t="shared" si="30"/>
        <v>0</v>
      </c>
      <c r="K85" s="182"/>
      <c r="L85" s="819"/>
      <c r="M85" s="810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807"/>
      <c r="S85" s="807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837"/>
      <c r="BJ85" s="164"/>
      <c r="BK85" s="164"/>
      <c r="BL85" s="164"/>
      <c r="BM85" s="164"/>
      <c r="BN85" s="164"/>
      <c r="BO85" s="164"/>
      <c r="BP85" s="164"/>
      <c r="BS85" s="166"/>
      <c r="BT85" s="167"/>
      <c r="BU85" s="828"/>
    </row>
    <row r="86" spans="1:73" s="153" customFormat="1" ht="12" hidden="1" customHeight="1" outlineLevel="1" x14ac:dyDescent="0.35">
      <c r="A86" s="785"/>
      <c r="B86" s="800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788"/>
      <c r="H86" s="805"/>
      <c r="I86" s="147"/>
      <c r="J86" s="147">
        <f t="shared" si="30"/>
        <v>0</v>
      </c>
      <c r="K86" s="182"/>
      <c r="L86" s="817"/>
      <c r="M86" s="808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805"/>
      <c r="S86" s="805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835"/>
      <c r="BJ86" s="152"/>
      <c r="BK86" s="152"/>
      <c r="BL86" s="152"/>
      <c r="BM86" s="152"/>
      <c r="BN86" s="152"/>
      <c r="BO86" s="152"/>
      <c r="BP86" s="152"/>
      <c r="BS86" s="154"/>
      <c r="BT86" s="155"/>
      <c r="BU86" s="826" t="s">
        <v>91</v>
      </c>
    </row>
    <row r="87" spans="1:73" s="153" customFormat="1" ht="12" hidden="1" customHeight="1" outlineLevel="1" x14ac:dyDescent="0.35">
      <c r="A87" s="785"/>
      <c r="B87" s="800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788"/>
      <c r="H87" s="806"/>
      <c r="I87" s="147"/>
      <c r="J87" s="147">
        <f t="shared" si="30"/>
        <v>0</v>
      </c>
      <c r="K87" s="182"/>
      <c r="L87" s="818"/>
      <c r="M87" s="809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806"/>
      <c r="S87" s="806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836"/>
      <c r="BJ87" s="152"/>
      <c r="BK87" s="152"/>
      <c r="BL87" s="152"/>
      <c r="BM87" s="152"/>
      <c r="BN87" s="152"/>
      <c r="BO87" s="152"/>
      <c r="BP87" s="152"/>
      <c r="BS87" s="154"/>
      <c r="BT87" s="155"/>
      <c r="BU87" s="827"/>
    </row>
    <row r="88" spans="1:73" s="165" customFormat="1" ht="12" hidden="1" customHeight="1" outlineLevel="1" x14ac:dyDescent="0.35">
      <c r="A88" s="785"/>
      <c r="B88" s="800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788"/>
      <c r="H88" s="807"/>
      <c r="I88" s="159">
        <f>I87</f>
        <v>0</v>
      </c>
      <c r="J88" s="159">
        <f t="shared" si="30"/>
        <v>0</v>
      </c>
      <c r="K88" s="182"/>
      <c r="L88" s="819"/>
      <c r="M88" s="810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807"/>
      <c r="S88" s="807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837"/>
      <c r="BJ88" s="164"/>
      <c r="BK88" s="164"/>
      <c r="BL88" s="164"/>
      <c r="BM88" s="164"/>
      <c r="BN88" s="164"/>
      <c r="BO88" s="164"/>
      <c r="BP88" s="164"/>
      <c r="BS88" s="166"/>
      <c r="BT88" s="167"/>
      <c r="BU88" s="828"/>
    </row>
    <row r="89" spans="1:73" s="153" customFormat="1" hidden="1" outlineLevel="1" x14ac:dyDescent="0.35">
      <c r="A89" s="785"/>
      <c r="B89" s="800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788"/>
      <c r="H89" s="805"/>
      <c r="I89" s="147"/>
      <c r="J89" s="147">
        <f t="shared" si="30"/>
        <v>0</v>
      </c>
      <c r="K89" s="182"/>
      <c r="L89" s="817"/>
      <c r="M89" s="808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805"/>
      <c r="S89" s="805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835"/>
      <c r="BJ89" s="152"/>
      <c r="BK89" s="152"/>
      <c r="BL89" s="152"/>
      <c r="BM89" s="152"/>
      <c r="BN89" s="152"/>
      <c r="BO89" s="152"/>
      <c r="BP89" s="152"/>
      <c r="BS89" s="154"/>
      <c r="BT89" s="155"/>
      <c r="BU89" s="826" t="s">
        <v>92</v>
      </c>
    </row>
    <row r="90" spans="1:73" s="153" customFormat="1" hidden="1" outlineLevel="1" x14ac:dyDescent="0.35">
      <c r="A90" s="785"/>
      <c r="B90" s="800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788"/>
      <c r="H90" s="806"/>
      <c r="I90" s="147"/>
      <c r="J90" s="147">
        <f t="shared" si="30"/>
        <v>0</v>
      </c>
      <c r="K90" s="182"/>
      <c r="L90" s="818"/>
      <c r="M90" s="809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806"/>
      <c r="S90" s="806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836"/>
      <c r="BJ90" s="152"/>
      <c r="BK90" s="152"/>
      <c r="BL90" s="152"/>
      <c r="BM90" s="152"/>
      <c r="BN90" s="152"/>
      <c r="BO90" s="152"/>
      <c r="BP90" s="152"/>
      <c r="BS90" s="154"/>
      <c r="BT90" s="155"/>
      <c r="BU90" s="827"/>
    </row>
    <row r="91" spans="1:73" s="165" customFormat="1" hidden="1" outlineLevel="1" x14ac:dyDescent="0.35">
      <c r="A91" s="785"/>
      <c r="B91" s="800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788"/>
      <c r="H91" s="807"/>
      <c r="I91" s="159">
        <f>I90</f>
        <v>0</v>
      </c>
      <c r="J91" s="159">
        <f t="shared" si="30"/>
        <v>0</v>
      </c>
      <c r="K91" s="182"/>
      <c r="L91" s="819"/>
      <c r="M91" s="810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807"/>
      <c r="S91" s="807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837"/>
      <c r="BJ91" s="164"/>
      <c r="BK91" s="164"/>
      <c r="BL91" s="164"/>
      <c r="BM91" s="164"/>
      <c r="BN91" s="164"/>
      <c r="BO91" s="164"/>
      <c r="BP91" s="164"/>
      <c r="BS91" s="166"/>
      <c r="BT91" s="167"/>
      <c r="BU91" s="828"/>
    </row>
    <row r="92" spans="1:73" s="153" customFormat="1" hidden="1" outlineLevel="1" x14ac:dyDescent="0.35">
      <c r="A92" s="785"/>
      <c r="B92" s="800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788"/>
      <c r="H92" s="805"/>
      <c r="I92" s="147"/>
      <c r="J92" s="147">
        <f t="shared" si="30"/>
        <v>0</v>
      </c>
      <c r="K92" s="182"/>
      <c r="L92" s="817"/>
      <c r="M92" s="808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805"/>
      <c r="S92" s="805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835"/>
      <c r="BJ92" s="152"/>
      <c r="BK92" s="152"/>
      <c r="BL92" s="152"/>
      <c r="BM92" s="152"/>
      <c r="BN92" s="152"/>
      <c r="BO92" s="152"/>
      <c r="BP92" s="152"/>
      <c r="BS92" s="154"/>
      <c r="BT92" s="155"/>
      <c r="BU92" s="826" t="s">
        <v>95</v>
      </c>
    </row>
    <row r="93" spans="1:73" s="153" customFormat="1" hidden="1" outlineLevel="1" x14ac:dyDescent="0.35">
      <c r="A93" s="785"/>
      <c r="B93" s="800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788"/>
      <c r="H93" s="806"/>
      <c r="I93" s="147"/>
      <c r="J93" s="147">
        <f t="shared" si="30"/>
        <v>0</v>
      </c>
      <c r="K93" s="182"/>
      <c r="L93" s="818"/>
      <c r="M93" s="809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806"/>
      <c r="S93" s="806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836"/>
      <c r="BJ93" s="152"/>
      <c r="BK93" s="152"/>
      <c r="BL93" s="152"/>
      <c r="BM93" s="152"/>
      <c r="BN93" s="152"/>
      <c r="BO93" s="152"/>
      <c r="BP93" s="152"/>
      <c r="BS93" s="154"/>
      <c r="BT93" s="155"/>
      <c r="BU93" s="827"/>
    </row>
    <row r="94" spans="1:73" s="165" customFormat="1" hidden="1" outlineLevel="1" x14ac:dyDescent="0.35">
      <c r="A94" s="785"/>
      <c r="B94" s="800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788"/>
      <c r="H94" s="807"/>
      <c r="I94" s="159">
        <f>I93</f>
        <v>0</v>
      </c>
      <c r="J94" s="159">
        <f t="shared" si="30"/>
        <v>0</v>
      </c>
      <c r="K94" s="182"/>
      <c r="L94" s="819"/>
      <c r="M94" s="810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807"/>
      <c r="S94" s="807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837"/>
      <c r="BJ94" s="164"/>
      <c r="BK94" s="164"/>
      <c r="BL94" s="164"/>
      <c r="BM94" s="164"/>
      <c r="BN94" s="164"/>
      <c r="BO94" s="164"/>
      <c r="BP94" s="164"/>
      <c r="BS94" s="166"/>
      <c r="BT94" s="167"/>
      <c r="BU94" s="828"/>
    </row>
    <row r="95" spans="1:73" s="153" customFormat="1" ht="13" hidden="1" customHeight="1" outlineLevel="1" x14ac:dyDescent="0.35">
      <c r="A95" s="785"/>
      <c r="B95" s="800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788"/>
      <c r="H95" s="805"/>
      <c r="I95" s="147"/>
      <c r="J95" s="147">
        <f t="shared" si="30"/>
        <v>0</v>
      </c>
      <c r="K95" s="814"/>
      <c r="L95" s="817"/>
      <c r="M95" s="808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805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835"/>
      <c r="BJ95" s="152"/>
      <c r="BK95" s="152"/>
      <c r="BL95" s="152"/>
      <c r="BM95" s="152"/>
      <c r="BN95" s="152"/>
      <c r="BO95" s="152"/>
      <c r="BP95" s="152"/>
      <c r="BS95" s="154"/>
      <c r="BT95" s="155"/>
      <c r="BU95" s="826" t="s">
        <v>86</v>
      </c>
    </row>
    <row r="96" spans="1:73" s="153" customFormat="1" ht="13" hidden="1" customHeight="1" outlineLevel="1" x14ac:dyDescent="0.35">
      <c r="A96" s="785"/>
      <c r="B96" s="800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788"/>
      <c r="H96" s="806"/>
      <c r="I96" s="147"/>
      <c r="J96" s="147">
        <f t="shared" si="30"/>
        <v>0</v>
      </c>
      <c r="K96" s="815"/>
      <c r="L96" s="818"/>
      <c r="M96" s="809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806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836"/>
      <c r="BJ96" s="152"/>
      <c r="BK96" s="152"/>
      <c r="BL96" s="152"/>
      <c r="BM96" s="152"/>
      <c r="BN96" s="152"/>
      <c r="BO96" s="152"/>
      <c r="BP96" s="152"/>
      <c r="BS96" s="154"/>
      <c r="BT96" s="155"/>
      <c r="BU96" s="827"/>
    </row>
    <row r="97" spans="1:73" s="165" customFormat="1" ht="13" hidden="1" customHeight="1" outlineLevel="1" x14ac:dyDescent="0.35">
      <c r="A97" s="785"/>
      <c r="B97" s="800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788"/>
      <c r="H97" s="807"/>
      <c r="I97" s="159">
        <f>I96</f>
        <v>0</v>
      </c>
      <c r="J97" s="159">
        <f t="shared" si="30"/>
        <v>0</v>
      </c>
      <c r="K97" s="816"/>
      <c r="L97" s="819"/>
      <c r="M97" s="810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807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837"/>
      <c r="BJ97" s="164"/>
      <c r="BK97" s="164"/>
      <c r="BL97" s="164"/>
      <c r="BM97" s="164"/>
      <c r="BN97" s="164"/>
      <c r="BO97" s="164"/>
      <c r="BP97" s="164"/>
      <c r="BS97" s="166"/>
      <c r="BT97" s="167"/>
      <c r="BU97" s="828"/>
    </row>
    <row r="98" spans="1:73" s="153" customFormat="1" ht="13" hidden="1" customHeight="1" outlineLevel="1" x14ac:dyDescent="0.35">
      <c r="A98" s="785"/>
      <c r="B98" s="800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788"/>
      <c r="H98" s="805"/>
      <c r="I98" s="147"/>
      <c r="J98" s="147">
        <f t="shared" si="30"/>
        <v>0</v>
      </c>
      <c r="K98" s="814"/>
      <c r="L98" s="817"/>
      <c r="M98" s="808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805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835"/>
      <c r="BJ98" s="152"/>
      <c r="BK98" s="152"/>
      <c r="BL98" s="152"/>
      <c r="BM98" s="152"/>
      <c r="BN98" s="152"/>
      <c r="BO98" s="152"/>
      <c r="BP98" s="152"/>
      <c r="BS98" s="154"/>
      <c r="BT98" s="155"/>
      <c r="BU98" s="826" t="s">
        <v>87</v>
      </c>
    </row>
    <row r="99" spans="1:73" s="153" customFormat="1" ht="13" hidden="1" customHeight="1" outlineLevel="1" x14ac:dyDescent="0.35">
      <c r="A99" s="785"/>
      <c r="B99" s="800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788"/>
      <c r="H99" s="806"/>
      <c r="I99" s="147"/>
      <c r="J99" s="147">
        <f t="shared" si="30"/>
        <v>0</v>
      </c>
      <c r="K99" s="815"/>
      <c r="L99" s="818"/>
      <c r="M99" s="809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806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836"/>
      <c r="BJ99" s="152"/>
      <c r="BK99" s="152"/>
      <c r="BL99" s="152"/>
      <c r="BM99" s="152"/>
      <c r="BN99" s="152"/>
      <c r="BO99" s="152"/>
      <c r="BP99" s="152"/>
      <c r="BS99" s="154"/>
      <c r="BT99" s="155"/>
      <c r="BU99" s="827"/>
    </row>
    <row r="100" spans="1:73" s="165" customFormat="1" ht="13" hidden="1" customHeight="1" outlineLevel="1" x14ac:dyDescent="0.35">
      <c r="A100" s="785"/>
      <c r="B100" s="800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788"/>
      <c r="H100" s="807"/>
      <c r="I100" s="159">
        <f>I99</f>
        <v>0</v>
      </c>
      <c r="J100" s="159">
        <f t="shared" si="30"/>
        <v>0</v>
      </c>
      <c r="K100" s="816"/>
      <c r="L100" s="819"/>
      <c r="M100" s="810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807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837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828"/>
    </row>
    <row r="101" spans="1:73" s="103" customFormat="1" ht="12.75" hidden="1" customHeight="1" outlineLevel="1" x14ac:dyDescent="0.35">
      <c r="A101" s="785"/>
      <c r="B101" s="800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788"/>
      <c r="H101" s="838"/>
      <c r="I101" s="147"/>
      <c r="J101" s="147">
        <f>I101*1.12</f>
        <v>0</v>
      </c>
      <c r="K101" s="814"/>
      <c r="L101" s="817"/>
      <c r="M101" s="773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779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776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826" t="s">
        <v>89</v>
      </c>
    </row>
    <row r="102" spans="1:73" s="103" customFormat="1" ht="13" hidden="1" customHeight="1" outlineLevel="1" x14ac:dyDescent="0.35">
      <c r="A102" s="785"/>
      <c r="B102" s="800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788"/>
      <c r="H102" s="839"/>
      <c r="I102" s="147"/>
      <c r="J102" s="147">
        <f>I102*1.12</f>
        <v>0</v>
      </c>
      <c r="K102" s="815"/>
      <c r="L102" s="818"/>
      <c r="M102" s="774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780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777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827"/>
    </row>
    <row r="103" spans="1:73" ht="13" hidden="1" customHeight="1" outlineLevel="1" x14ac:dyDescent="0.35">
      <c r="A103" s="785"/>
      <c r="B103" s="800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788"/>
      <c r="H103" s="840"/>
      <c r="I103" s="159">
        <f>I102</f>
        <v>0</v>
      </c>
      <c r="J103" s="159">
        <f>J102</f>
        <v>0</v>
      </c>
      <c r="K103" s="816"/>
      <c r="L103" s="819"/>
      <c r="M103" s="775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781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778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828"/>
    </row>
    <row r="104" spans="1:73" s="103" customFormat="1" ht="12.75" hidden="1" customHeight="1" outlineLevel="1" x14ac:dyDescent="0.35">
      <c r="A104" s="785"/>
      <c r="B104" s="800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788"/>
      <c r="H104" s="838"/>
      <c r="I104" s="147"/>
      <c r="J104" s="147">
        <f>I104*1.12</f>
        <v>0</v>
      </c>
      <c r="K104" s="814"/>
      <c r="L104" s="817"/>
      <c r="M104" s="773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779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776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826" t="s">
        <v>91</v>
      </c>
    </row>
    <row r="105" spans="1:73" s="103" customFormat="1" ht="13" hidden="1" customHeight="1" outlineLevel="1" x14ac:dyDescent="0.35">
      <c r="A105" s="785"/>
      <c r="B105" s="800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788"/>
      <c r="H105" s="839"/>
      <c r="I105" s="147"/>
      <c r="J105" s="147">
        <f>I105*1.12</f>
        <v>0</v>
      </c>
      <c r="K105" s="815"/>
      <c r="L105" s="818"/>
      <c r="M105" s="774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780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777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827"/>
    </row>
    <row r="106" spans="1:73" ht="13" hidden="1" customHeight="1" outlineLevel="1" x14ac:dyDescent="0.35">
      <c r="A106" s="785"/>
      <c r="B106" s="800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788"/>
      <c r="H106" s="840"/>
      <c r="I106" s="159">
        <f>I105</f>
        <v>0</v>
      </c>
      <c r="J106" s="159">
        <f>J105</f>
        <v>0</v>
      </c>
      <c r="K106" s="816"/>
      <c r="L106" s="819"/>
      <c r="M106" s="775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781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778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828"/>
    </row>
    <row r="107" spans="1:73" s="103" customFormat="1" hidden="1" outlineLevel="1" x14ac:dyDescent="0.35">
      <c r="A107" s="785"/>
      <c r="B107" s="800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788"/>
      <c r="H107" s="123"/>
      <c r="I107" s="147"/>
      <c r="J107" s="147">
        <f t="shared" ref="J107:J108" si="45">I107*1.12</f>
        <v>0</v>
      </c>
      <c r="K107" s="767"/>
      <c r="L107" s="770"/>
      <c r="M107" s="773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776"/>
      <c r="S107" s="779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776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785"/>
      <c r="B108" s="800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788"/>
      <c r="H108" s="123"/>
      <c r="I108" s="147"/>
      <c r="J108" s="147">
        <f t="shared" si="45"/>
        <v>0</v>
      </c>
      <c r="K108" s="768"/>
      <c r="L108" s="771"/>
      <c r="M108" s="774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777"/>
      <c r="S108" s="780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777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785"/>
      <c r="B109" s="800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788"/>
      <c r="H109" s="130"/>
      <c r="I109" s="159">
        <f t="shared" ref="I109:J109" si="47">I108</f>
        <v>0</v>
      </c>
      <c r="J109" s="159">
        <f t="shared" si="47"/>
        <v>0</v>
      </c>
      <c r="K109" s="769"/>
      <c r="L109" s="772"/>
      <c r="M109" s="775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778"/>
      <c r="S109" s="781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778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785"/>
      <c r="B110" s="800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788"/>
      <c r="H110" s="123"/>
      <c r="I110" s="147"/>
      <c r="J110" s="147">
        <f t="shared" ref="J110:J111" si="48">I110*1.12</f>
        <v>0</v>
      </c>
      <c r="K110" s="767"/>
      <c r="L110" s="770"/>
      <c r="M110" s="773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776"/>
      <c r="S110" s="779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776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785"/>
      <c r="B111" s="800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788"/>
      <c r="H111" s="123"/>
      <c r="I111" s="147"/>
      <c r="J111" s="147">
        <f t="shared" si="48"/>
        <v>0</v>
      </c>
      <c r="K111" s="768"/>
      <c r="L111" s="771"/>
      <c r="M111" s="774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777"/>
      <c r="S111" s="780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777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785"/>
      <c r="B112" s="800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788"/>
      <c r="H112" s="130"/>
      <c r="I112" s="159">
        <f t="shared" ref="I112:J112" si="49">I111</f>
        <v>0</v>
      </c>
      <c r="J112" s="159">
        <f t="shared" si="49"/>
        <v>0</v>
      </c>
      <c r="K112" s="769"/>
      <c r="L112" s="771"/>
      <c r="M112" s="775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777"/>
      <c r="S112" s="781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778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785"/>
      <c r="B113" s="800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788"/>
      <c r="H113" s="123"/>
      <c r="I113" s="147"/>
      <c r="J113" s="147">
        <f t="shared" ref="J113:J114" si="50">I113*1.12</f>
        <v>0</v>
      </c>
      <c r="K113" s="767"/>
      <c r="L113" s="771"/>
      <c r="M113" s="773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777"/>
      <c r="S113" s="779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776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785"/>
      <c r="B114" s="800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788"/>
      <c r="H114" s="123"/>
      <c r="I114" s="147"/>
      <c r="J114" s="147">
        <f t="shared" si="50"/>
        <v>0</v>
      </c>
      <c r="K114" s="768"/>
      <c r="L114" s="771"/>
      <c r="M114" s="774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777"/>
      <c r="S114" s="780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777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786"/>
      <c r="B115" s="801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789"/>
      <c r="H115" s="130"/>
      <c r="I115" s="159">
        <f t="shared" ref="I115:J115" si="51">I114</f>
        <v>0</v>
      </c>
      <c r="J115" s="159">
        <f t="shared" si="51"/>
        <v>0</v>
      </c>
      <c r="K115" s="769"/>
      <c r="L115" s="772"/>
      <c r="M115" s="775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778"/>
      <c r="S115" s="781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778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784">
        <v>2</v>
      </c>
      <c r="B116" s="770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52"/>
      <c r="H116" s="838"/>
      <c r="I116" s="193"/>
      <c r="J116" s="193">
        <f>I116*1.12</f>
        <v>0</v>
      </c>
      <c r="K116" s="793"/>
      <c r="L116" s="796"/>
      <c r="M116" s="773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776"/>
      <c r="S116" s="779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841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785"/>
      <c r="B117" s="771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53"/>
      <c r="H117" s="839"/>
      <c r="I117" s="193">
        <f>I116</f>
        <v>0</v>
      </c>
      <c r="J117" s="193">
        <f>I117*1.12</f>
        <v>0</v>
      </c>
      <c r="K117" s="794"/>
      <c r="L117" s="797"/>
      <c r="M117" s="774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777"/>
      <c r="S117" s="780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842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786"/>
      <c r="B118" s="772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54"/>
      <c r="H118" s="840"/>
      <c r="I118" s="195">
        <f>I117</f>
        <v>0</v>
      </c>
      <c r="J118" s="195">
        <f>J117</f>
        <v>0</v>
      </c>
      <c r="K118" s="795"/>
      <c r="L118" s="798"/>
      <c r="M118" s="775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778"/>
      <c r="S118" s="781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843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44">
        <v>2</v>
      </c>
      <c r="B119" s="847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845"/>
      <c r="B120" s="848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845"/>
      <c r="B121" s="848"/>
      <c r="C121" s="850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846"/>
      <c r="B122" s="849"/>
      <c r="C122" s="851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784"/>
      <c r="B123" s="770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787"/>
      <c r="H123" s="779">
        <f>100-100</f>
        <v>0</v>
      </c>
      <c r="I123" s="124"/>
      <c r="J123" s="124">
        <f t="shared" ref="J123:J134" si="62">I123*1.12</f>
        <v>0</v>
      </c>
      <c r="K123" s="767"/>
      <c r="L123" s="770"/>
      <c r="M123" s="773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855"/>
      <c r="S123" s="779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79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785"/>
      <c r="B124" s="771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788"/>
      <c r="H124" s="780"/>
      <c r="I124" s="124"/>
      <c r="J124" s="124">
        <f t="shared" si="62"/>
        <v>0</v>
      </c>
      <c r="K124" s="768"/>
      <c r="L124" s="771"/>
      <c r="M124" s="774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856"/>
      <c r="S124" s="780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79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786"/>
      <c r="B125" s="772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789"/>
      <c r="H125" s="781"/>
      <c r="I125" s="131">
        <f>I124</f>
        <v>0</v>
      </c>
      <c r="J125" s="124">
        <f t="shared" si="62"/>
        <v>0</v>
      </c>
      <c r="K125" s="769"/>
      <c r="L125" s="772"/>
      <c r="M125" s="775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857"/>
      <c r="S125" s="781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792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784"/>
      <c r="B126" s="770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787"/>
      <c r="H126" s="779">
        <f>71-71</f>
        <v>0</v>
      </c>
      <c r="I126" s="124"/>
      <c r="J126" s="124">
        <f t="shared" si="62"/>
        <v>0</v>
      </c>
      <c r="K126" s="767"/>
      <c r="L126" s="770"/>
      <c r="M126" s="773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858"/>
      <c r="S126" s="779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79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785"/>
      <c r="B127" s="771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788"/>
      <c r="H127" s="780"/>
      <c r="I127" s="124"/>
      <c r="J127" s="124">
        <f t="shared" si="62"/>
        <v>0</v>
      </c>
      <c r="K127" s="768"/>
      <c r="L127" s="771"/>
      <c r="M127" s="774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859"/>
      <c r="S127" s="780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79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786"/>
      <c r="B128" s="772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789"/>
      <c r="H128" s="781"/>
      <c r="I128" s="131">
        <f>I127</f>
        <v>0</v>
      </c>
      <c r="J128" s="124">
        <f t="shared" si="62"/>
        <v>0</v>
      </c>
      <c r="K128" s="769"/>
      <c r="L128" s="772"/>
      <c r="M128" s="775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860"/>
      <c r="S128" s="781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792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784"/>
      <c r="B129" s="770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787"/>
      <c r="H129" s="779"/>
      <c r="I129" s="123"/>
      <c r="J129" s="124">
        <f t="shared" si="62"/>
        <v>0</v>
      </c>
      <c r="K129" s="865"/>
      <c r="L129" s="817"/>
      <c r="M129" s="773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776" t="s">
        <v>99</v>
      </c>
      <c r="S129" s="779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79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785"/>
      <c r="B130" s="771"/>
      <c r="C130" s="122" t="s">
        <v>75</v>
      </c>
      <c r="D130" s="122" t="s">
        <v>76</v>
      </c>
      <c r="E130" s="123"/>
      <c r="F130" s="123">
        <f t="shared" si="66"/>
        <v>0</v>
      </c>
      <c r="G130" s="788"/>
      <c r="H130" s="780"/>
      <c r="I130" s="123"/>
      <c r="J130" s="124">
        <f t="shared" si="62"/>
        <v>0</v>
      </c>
      <c r="K130" s="866"/>
      <c r="L130" s="818"/>
      <c r="M130" s="774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777"/>
      <c r="S130" s="780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79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786"/>
      <c r="B131" s="772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789"/>
      <c r="H131" s="781"/>
      <c r="I131" s="131">
        <f>I130</f>
        <v>0</v>
      </c>
      <c r="J131" s="131">
        <f t="shared" si="62"/>
        <v>0</v>
      </c>
      <c r="K131" s="867"/>
      <c r="L131" s="819"/>
      <c r="M131" s="775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778"/>
      <c r="S131" s="781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792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784"/>
      <c r="B132" s="770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787"/>
      <c r="H132" s="779"/>
      <c r="I132" s="124"/>
      <c r="J132" s="124">
        <f t="shared" si="62"/>
        <v>0</v>
      </c>
      <c r="K132" s="767"/>
      <c r="L132" s="770"/>
      <c r="M132" s="773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776"/>
      <c r="S132" s="779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79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785"/>
      <c r="B133" s="771"/>
      <c r="C133" s="122" t="s">
        <v>75</v>
      </c>
      <c r="D133" s="122" t="s">
        <v>76</v>
      </c>
      <c r="E133" s="123"/>
      <c r="F133" s="123">
        <f t="shared" si="66"/>
        <v>0</v>
      </c>
      <c r="G133" s="788"/>
      <c r="H133" s="780"/>
      <c r="I133" s="124"/>
      <c r="J133" s="124">
        <f t="shared" si="62"/>
        <v>0</v>
      </c>
      <c r="K133" s="768"/>
      <c r="L133" s="771"/>
      <c r="M133" s="774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777"/>
      <c r="S133" s="780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79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786"/>
      <c r="B134" s="772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789"/>
      <c r="H134" s="781"/>
      <c r="I134" s="131">
        <f>I133</f>
        <v>0</v>
      </c>
      <c r="J134" s="131">
        <f t="shared" si="62"/>
        <v>0</v>
      </c>
      <c r="K134" s="769"/>
      <c r="L134" s="772"/>
      <c r="M134" s="775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778"/>
      <c r="S134" s="781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792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861">
        <v>3</v>
      </c>
      <c r="B135" s="783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 t="shared" si="75"/>
        <v>3234776</v>
      </c>
      <c r="AD135" s="93">
        <f t="shared" si="75"/>
        <v>3622949.1200000006</v>
      </c>
      <c r="AE135" s="93">
        <f>AE400+AE138+AE146+AE175+AE183+AE203+AE223+AE234+AE245+AE262+AE285+AE308+AE331+AE354+AE377</f>
        <v>284</v>
      </c>
      <c r="AF135" s="93">
        <f>AF400+AF138+AF146+AF175+AF183+AF203+AF223+AF234+AF245+AF262+AF285+AF308+AF331+AF354+AF377</f>
        <v>0</v>
      </c>
      <c r="AG135" s="93">
        <f t="shared" si="75"/>
        <v>0</v>
      </c>
      <c r="AH135" s="93">
        <f>AH400+AH138+AH146+AH175+AH183+AH203+AH223+AH234+AH245+AH262+AH285+AH308+AH331+AH354+AH377</f>
        <v>0</v>
      </c>
      <c r="AI135" s="93">
        <f t="shared" si="75"/>
        <v>-3234776</v>
      </c>
      <c r="AJ135" s="93">
        <f t="shared" si="75"/>
        <v>-3622949.1200000006</v>
      </c>
      <c r="AK135" s="93">
        <f t="shared" si="75"/>
        <v>-284</v>
      </c>
      <c r="AL135" s="205">
        <f t="shared" si="37"/>
        <v>0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862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861"/>
      <c r="B136" s="783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5480908</v>
      </c>
      <c r="AD136" s="93">
        <f>AD401+AD139+AD147+AD176+AD184+AD204+AD224+AD235+AD246+AD263+AD286+AD309+AD332+AD355+AD378</f>
        <v>6138616.96</v>
      </c>
      <c r="AE136" s="93"/>
      <c r="AF136" s="93">
        <f>AF401+AF139+AF147+AF176+AF184+AF204+AF224+AF235+AF246+AF263+AF286+AF309+AF332+AF355+AF378</f>
        <v>2066862.8738303569</v>
      </c>
      <c r="AG136" s="93">
        <f>AG401+AG139+AG147+AG176+AG184+AG204+AG224+AG235+AG246+AG263+AG286+AG309+AG332+AG355+AG378</f>
        <v>2314886.4186899997</v>
      </c>
      <c r="AH136" s="93"/>
      <c r="AI136" s="93">
        <f>AI401+AI139+AI147+AI176+AI184+AI204+AI224+AI235+AI246+AI263+AI286+AI309+AI332+AI355+AI378</f>
        <v>-3429396.4657142861</v>
      </c>
      <c r="AJ136" s="93">
        <f>AJ401+AJ139+AJ147+AJ176+AJ184+AJ204+AJ224+AJ235+AJ246+AJ263+AJ286+AJ309+AJ332+AJ355+AJ378</f>
        <v>-3840924.0416000006</v>
      </c>
      <c r="AK136" s="93"/>
      <c r="AL136" s="99">
        <f t="shared" si="37"/>
        <v>0.37710227462864854</v>
      </c>
      <c r="AM136" s="93">
        <f>AM401+AM139+AM147+AM176+AM184+AM204+AM224+AM235+AM246+AM263+AM286+AM309+AM332+AM355+AM378</f>
        <v>0</v>
      </c>
      <c r="AN136" s="93">
        <f t="shared" si="76"/>
        <v>2051511.5342857139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863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861"/>
      <c r="B137" s="783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5480908</v>
      </c>
      <c r="AD137" s="111">
        <f>AD136</f>
        <v>6138616.96</v>
      </c>
      <c r="AE137" s="111"/>
      <c r="AF137" s="111">
        <f>AF136</f>
        <v>2066862.8738303569</v>
      </c>
      <c r="AG137" s="111">
        <f>AG136</f>
        <v>2314886.4186899997</v>
      </c>
      <c r="AH137" s="111"/>
      <c r="AI137" s="111">
        <f>AI136</f>
        <v>-3429396.4657142861</v>
      </c>
      <c r="AJ137" s="111">
        <f>AJ136</f>
        <v>-3840924.0416000006</v>
      </c>
      <c r="AK137" s="111"/>
      <c r="AL137" s="116">
        <f t="shared" si="37"/>
        <v>0.37710227462864854</v>
      </c>
      <c r="AM137" s="111">
        <f t="shared" ref="AM137:BH137" si="78">AM136</f>
        <v>0</v>
      </c>
      <c r="AN137" s="111">
        <f t="shared" si="78"/>
        <v>2051511.5342857139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864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784"/>
      <c r="B138" s="770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71" t="s">
        <v>102</v>
      </c>
      <c r="L138" s="872"/>
      <c r="M138" s="875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7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785"/>
      <c r="B139" s="771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73"/>
      <c r="L139" s="874"/>
      <c r="M139" s="876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8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785"/>
      <c r="B140" s="771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52"/>
      <c r="H140" s="838"/>
      <c r="I140" s="223"/>
      <c r="J140" s="223">
        <f>I140*1.12</f>
        <v>0</v>
      </c>
      <c r="K140" s="868"/>
      <c r="L140" s="770"/>
      <c r="M140" s="799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770"/>
      <c r="S140" s="779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785"/>
      <c r="B141" s="771"/>
      <c r="C141" s="122" t="s">
        <v>75</v>
      </c>
      <c r="D141" s="122" t="s">
        <v>76</v>
      </c>
      <c r="E141" s="189"/>
      <c r="F141" s="189">
        <f>E141*1.12</f>
        <v>0</v>
      </c>
      <c r="G141" s="853"/>
      <c r="H141" s="839"/>
      <c r="I141" s="193"/>
      <c r="J141" s="193">
        <f>I141*1.12</f>
        <v>0</v>
      </c>
      <c r="K141" s="869"/>
      <c r="L141" s="771"/>
      <c r="M141" s="800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771"/>
      <c r="S141" s="780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785"/>
      <c r="B142" s="771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53"/>
      <c r="H142" s="839"/>
      <c r="I142" s="195">
        <f>I141</f>
        <v>0</v>
      </c>
      <c r="J142" s="195">
        <f>J141</f>
        <v>0</v>
      </c>
      <c r="K142" s="870"/>
      <c r="L142" s="772"/>
      <c r="M142" s="801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772"/>
      <c r="S142" s="781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785"/>
      <c r="B143" s="771"/>
      <c r="C143" s="221" t="s">
        <v>73</v>
      </c>
      <c r="D143" s="221" t="s">
        <v>74</v>
      </c>
      <c r="E143" s="222"/>
      <c r="F143" s="222"/>
      <c r="G143" s="853"/>
      <c r="H143" s="839"/>
      <c r="I143" s="223"/>
      <c r="J143" s="223"/>
      <c r="K143" s="868"/>
      <c r="L143" s="770"/>
      <c r="M143" s="799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770"/>
      <c r="S143" s="779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785"/>
      <c r="B144" s="771"/>
      <c r="C144" s="122" t="s">
        <v>75</v>
      </c>
      <c r="D144" s="122" t="s">
        <v>76</v>
      </c>
      <c r="E144" s="189"/>
      <c r="F144" s="189"/>
      <c r="G144" s="853"/>
      <c r="H144" s="839"/>
      <c r="I144" s="193"/>
      <c r="J144" s="193"/>
      <c r="K144" s="869"/>
      <c r="L144" s="771"/>
      <c r="M144" s="800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771"/>
      <c r="S144" s="780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786"/>
      <c r="B145" s="772"/>
      <c r="C145" s="129" t="s">
        <v>75</v>
      </c>
      <c r="D145" s="129" t="s">
        <v>77</v>
      </c>
      <c r="E145" s="191"/>
      <c r="F145" s="191"/>
      <c r="G145" s="854"/>
      <c r="H145" s="840"/>
      <c r="I145" s="195"/>
      <c r="J145" s="195"/>
      <c r="K145" s="870"/>
      <c r="L145" s="772"/>
      <c r="M145" s="801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772"/>
      <c r="S145" s="781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784">
        <v>2</v>
      </c>
      <c r="B146" s="879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882" t="s">
        <v>104</v>
      </c>
      <c r="L146" s="883"/>
      <c r="M146" s="886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7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785"/>
      <c r="B147" s="880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884"/>
      <c r="L147" s="885"/>
      <c r="M147" s="887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8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785"/>
      <c r="B148" s="880"/>
      <c r="C148" s="221" t="s">
        <v>73</v>
      </c>
      <c r="D148" s="221" t="s">
        <v>74</v>
      </c>
      <c r="E148" s="222"/>
      <c r="F148" s="222">
        <f>E148*1.12</f>
        <v>0</v>
      </c>
      <c r="G148" s="852"/>
      <c r="H148" s="838"/>
      <c r="I148" s="223"/>
      <c r="J148" s="223">
        <f>I148*1.12</f>
        <v>0</v>
      </c>
      <c r="K148" s="868"/>
      <c r="L148" s="770"/>
      <c r="M148" s="799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770"/>
      <c r="S148" s="779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785"/>
      <c r="B149" s="880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53"/>
      <c r="H149" s="839"/>
      <c r="I149" s="193"/>
      <c r="J149" s="193">
        <f>J150</f>
        <v>0</v>
      </c>
      <c r="K149" s="869"/>
      <c r="L149" s="771"/>
      <c r="M149" s="800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771"/>
      <c r="S149" s="780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785"/>
      <c r="B150" s="880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53"/>
      <c r="H150" s="839"/>
      <c r="I150" s="195">
        <f>I149</f>
        <v>0</v>
      </c>
      <c r="J150" s="195">
        <f>I150*1.12</f>
        <v>0</v>
      </c>
      <c r="K150" s="870"/>
      <c r="L150" s="772"/>
      <c r="M150" s="801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772"/>
      <c r="S150" s="781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785"/>
      <c r="B151" s="880"/>
      <c r="C151" s="221" t="s">
        <v>73</v>
      </c>
      <c r="D151" s="221" t="s">
        <v>74</v>
      </c>
      <c r="E151" s="222"/>
      <c r="F151" s="222"/>
      <c r="G151" s="853"/>
      <c r="H151" s="839"/>
      <c r="I151" s="223"/>
      <c r="J151" s="223"/>
      <c r="K151" s="868"/>
      <c r="L151" s="770"/>
      <c r="M151" s="799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770"/>
      <c r="S151" s="779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785"/>
      <c r="B152" s="880"/>
      <c r="C152" s="122" t="s">
        <v>75</v>
      </c>
      <c r="D152" s="122" t="s">
        <v>76</v>
      </c>
      <c r="E152" s="189"/>
      <c r="F152" s="189"/>
      <c r="G152" s="853"/>
      <c r="H152" s="839"/>
      <c r="I152" s="193"/>
      <c r="J152" s="193"/>
      <c r="K152" s="869"/>
      <c r="L152" s="771"/>
      <c r="M152" s="800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771"/>
      <c r="S152" s="780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785"/>
      <c r="B153" s="880"/>
      <c r="C153" s="129" t="s">
        <v>75</v>
      </c>
      <c r="D153" s="129" t="s">
        <v>77</v>
      </c>
      <c r="E153" s="191"/>
      <c r="F153" s="191"/>
      <c r="G153" s="853"/>
      <c r="H153" s="839"/>
      <c r="I153" s="195"/>
      <c r="J153" s="195"/>
      <c r="K153" s="870"/>
      <c r="L153" s="772"/>
      <c r="M153" s="801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772"/>
      <c r="S153" s="781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785"/>
      <c r="B154" s="880"/>
      <c r="C154" s="221" t="s">
        <v>73</v>
      </c>
      <c r="D154" s="221" t="s">
        <v>74</v>
      </c>
      <c r="E154" s="222"/>
      <c r="F154" s="222"/>
      <c r="G154" s="853"/>
      <c r="H154" s="839"/>
      <c r="I154" s="223"/>
      <c r="J154" s="223"/>
      <c r="K154" s="868"/>
      <c r="L154" s="770"/>
      <c r="M154" s="799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770"/>
      <c r="S154" s="779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785"/>
      <c r="B155" s="880"/>
      <c r="C155" s="122" t="s">
        <v>75</v>
      </c>
      <c r="D155" s="122" t="s">
        <v>76</v>
      </c>
      <c r="E155" s="189"/>
      <c r="F155" s="189"/>
      <c r="G155" s="853"/>
      <c r="H155" s="839"/>
      <c r="I155" s="193"/>
      <c r="J155" s="193"/>
      <c r="K155" s="869"/>
      <c r="L155" s="771"/>
      <c r="M155" s="800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771"/>
      <c r="S155" s="780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785"/>
      <c r="B156" s="880"/>
      <c r="C156" s="129" t="s">
        <v>75</v>
      </c>
      <c r="D156" s="129" t="s">
        <v>77</v>
      </c>
      <c r="E156" s="191"/>
      <c r="F156" s="191"/>
      <c r="G156" s="853"/>
      <c r="H156" s="839"/>
      <c r="I156" s="195"/>
      <c r="J156" s="195"/>
      <c r="K156" s="870"/>
      <c r="L156" s="772"/>
      <c r="M156" s="801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772"/>
      <c r="S156" s="781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785"/>
      <c r="B157" s="880"/>
      <c r="C157" s="221" t="s">
        <v>73</v>
      </c>
      <c r="D157" s="221" t="s">
        <v>74</v>
      </c>
      <c r="E157" s="222"/>
      <c r="F157" s="222"/>
      <c r="G157" s="853"/>
      <c r="H157" s="839"/>
      <c r="I157" s="223"/>
      <c r="J157" s="223"/>
      <c r="K157" s="868"/>
      <c r="L157" s="770"/>
      <c r="M157" s="799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770"/>
      <c r="S157" s="779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785"/>
      <c r="B158" s="880"/>
      <c r="C158" s="122" t="s">
        <v>75</v>
      </c>
      <c r="D158" s="122" t="s">
        <v>76</v>
      </c>
      <c r="E158" s="189"/>
      <c r="F158" s="189"/>
      <c r="G158" s="853"/>
      <c r="H158" s="839"/>
      <c r="I158" s="193"/>
      <c r="J158" s="193"/>
      <c r="K158" s="869"/>
      <c r="L158" s="771"/>
      <c r="M158" s="800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771"/>
      <c r="S158" s="780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785"/>
      <c r="B159" s="880"/>
      <c r="C159" s="129" t="s">
        <v>75</v>
      </c>
      <c r="D159" s="129" t="s">
        <v>77</v>
      </c>
      <c r="E159" s="191"/>
      <c r="F159" s="191"/>
      <c r="G159" s="853"/>
      <c r="H159" s="839"/>
      <c r="I159" s="195"/>
      <c r="J159" s="195"/>
      <c r="K159" s="870"/>
      <c r="L159" s="772"/>
      <c r="M159" s="801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772"/>
      <c r="S159" s="781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785"/>
      <c r="B160" s="880"/>
      <c r="C160" s="221" t="s">
        <v>73</v>
      </c>
      <c r="D160" s="221" t="s">
        <v>74</v>
      </c>
      <c r="E160" s="222"/>
      <c r="F160" s="222"/>
      <c r="G160" s="853"/>
      <c r="H160" s="839"/>
      <c r="I160" s="223"/>
      <c r="J160" s="238"/>
      <c r="K160" s="868"/>
      <c r="L160" s="770"/>
      <c r="M160" s="799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770"/>
      <c r="S160" s="779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785"/>
      <c r="B161" s="880"/>
      <c r="C161" s="122" t="s">
        <v>75</v>
      </c>
      <c r="D161" s="122" t="s">
        <v>76</v>
      </c>
      <c r="E161" s="189"/>
      <c r="F161" s="189"/>
      <c r="G161" s="853"/>
      <c r="H161" s="839"/>
      <c r="I161" s="193"/>
      <c r="J161" s="240"/>
      <c r="K161" s="869"/>
      <c r="L161" s="771"/>
      <c r="M161" s="800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771"/>
      <c r="S161" s="780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785"/>
      <c r="B162" s="880"/>
      <c r="C162" s="129" t="s">
        <v>75</v>
      </c>
      <c r="D162" s="129" t="s">
        <v>77</v>
      </c>
      <c r="E162" s="191"/>
      <c r="F162" s="191"/>
      <c r="G162" s="853"/>
      <c r="H162" s="839"/>
      <c r="I162" s="195"/>
      <c r="J162" s="242"/>
      <c r="K162" s="870"/>
      <c r="L162" s="772"/>
      <c r="M162" s="801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772"/>
      <c r="S162" s="781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785"/>
      <c r="B163" s="880"/>
      <c r="C163" s="221" t="s">
        <v>73</v>
      </c>
      <c r="D163" s="221" t="s">
        <v>74</v>
      </c>
      <c r="E163" s="222"/>
      <c r="F163" s="222"/>
      <c r="G163" s="853"/>
      <c r="H163" s="839"/>
      <c r="I163" s="223"/>
      <c r="J163" s="238"/>
      <c r="K163" s="868"/>
      <c r="L163" s="770"/>
      <c r="M163" s="799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770"/>
      <c r="S163" s="779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785"/>
      <c r="B164" s="880"/>
      <c r="C164" s="122" t="s">
        <v>75</v>
      </c>
      <c r="D164" s="122" t="s">
        <v>76</v>
      </c>
      <c r="E164" s="189"/>
      <c r="F164" s="189"/>
      <c r="G164" s="853"/>
      <c r="H164" s="839"/>
      <c r="I164" s="193"/>
      <c r="J164" s="240"/>
      <c r="K164" s="869"/>
      <c r="L164" s="771"/>
      <c r="M164" s="800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771"/>
      <c r="S164" s="780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785"/>
      <c r="B165" s="880"/>
      <c r="C165" s="129" t="s">
        <v>75</v>
      </c>
      <c r="D165" s="129" t="s">
        <v>77</v>
      </c>
      <c r="E165" s="191"/>
      <c r="F165" s="191"/>
      <c r="G165" s="853"/>
      <c r="H165" s="839"/>
      <c r="I165" s="195"/>
      <c r="J165" s="242"/>
      <c r="K165" s="870"/>
      <c r="L165" s="772"/>
      <c r="M165" s="801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772"/>
      <c r="S165" s="781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785"/>
      <c r="B166" s="880"/>
      <c r="C166" s="221" t="s">
        <v>73</v>
      </c>
      <c r="D166" s="221" t="s">
        <v>74</v>
      </c>
      <c r="E166" s="222"/>
      <c r="F166" s="222"/>
      <c r="G166" s="853"/>
      <c r="H166" s="839"/>
      <c r="I166" s="223"/>
      <c r="J166" s="238"/>
      <c r="K166" s="868"/>
      <c r="L166" s="770"/>
      <c r="M166" s="799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770"/>
      <c r="S166" s="779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785"/>
      <c r="B167" s="880"/>
      <c r="C167" s="122" t="s">
        <v>75</v>
      </c>
      <c r="D167" s="122" t="s">
        <v>76</v>
      </c>
      <c r="E167" s="189"/>
      <c r="F167" s="189"/>
      <c r="G167" s="853"/>
      <c r="H167" s="839"/>
      <c r="I167" s="193"/>
      <c r="J167" s="240"/>
      <c r="K167" s="869"/>
      <c r="L167" s="771"/>
      <c r="M167" s="800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771"/>
      <c r="S167" s="780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785"/>
      <c r="B168" s="880"/>
      <c r="C168" s="129" t="s">
        <v>75</v>
      </c>
      <c r="D168" s="129" t="s">
        <v>77</v>
      </c>
      <c r="E168" s="191"/>
      <c r="F168" s="191"/>
      <c r="G168" s="853"/>
      <c r="H168" s="839"/>
      <c r="I168" s="195"/>
      <c r="J168" s="242"/>
      <c r="K168" s="870"/>
      <c r="L168" s="772"/>
      <c r="M168" s="801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772"/>
      <c r="S168" s="781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785"/>
      <c r="B169" s="880"/>
      <c r="C169" s="221" t="s">
        <v>73</v>
      </c>
      <c r="D169" s="221" t="s">
        <v>74</v>
      </c>
      <c r="E169" s="222"/>
      <c r="F169" s="222"/>
      <c r="G169" s="853"/>
      <c r="H169" s="839"/>
      <c r="I169" s="223"/>
      <c r="J169" s="238"/>
      <c r="K169" s="868"/>
      <c r="L169" s="770"/>
      <c r="M169" s="799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770"/>
      <c r="S169" s="779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785"/>
      <c r="B170" s="880"/>
      <c r="C170" s="122" t="s">
        <v>75</v>
      </c>
      <c r="D170" s="122" t="s">
        <v>76</v>
      </c>
      <c r="E170" s="189"/>
      <c r="F170" s="189"/>
      <c r="G170" s="853"/>
      <c r="H170" s="839"/>
      <c r="I170" s="193"/>
      <c r="J170" s="240"/>
      <c r="K170" s="869"/>
      <c r="L170" s="771"/>
      <c r="M170" s="800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771"/>
      <c r="S170" s="780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785"/>
      <c r="B171" s="880"/>
      <c r="C171" s="129" t="s">
        <v>75</v>
      </c>
      <c r="D171" s="129" t="s">
        <v>77</v>
      </c>
      <c r="E171" s="191"/>
      <c r="F171" s="188"/>
      <c r="G171" s="853"/>
      <c r="H171" s="839"/>
      <c r="I171" s="195"/>
      <c r="J171" s="242"/>
      <c r="K171" s="870"/>
      <c r="L171" s="772"/>
      <c r="M171" s="801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772"/>
      <c r="S171" s="781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785"/>
      <c r="B172" s="880"/>
      <c r="C172" s="221" t="s">
        <v>73</v>
      </c>
      <c r="D172" s="221" t="s">
        <v>74</v>
      </c>
      <c r="E172" s="222"/>
      <c r="F172" s="222"/>
      <c r="G172" s="853"/>
      <c r="H172" s="839"/>
      <c r="I172" s="223"/>
      <c r="J172" s="238"/>
      <c r="K172" s="868"/>
      <c r="L172" s="770"/>
      <c r="M172" s="799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770"/>
      <c r="S172" s="779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785"/>
      <c r="B173" s="880"/>
      <c r="C173" s="122" t="s">
        <v>75</v>
      </c>
      <c r="D173" s="122" t="s">
        <v>76</v>
      </c>
      <c r="E173" s="189"/>
      <c r="F173" s="189"/>
      <c r="G173" s="853"/>
      <c r="H173" s="839"/>
      <c r="I173" s="193"/>
      <c r="J173" s="240"/>
      <c r="K173" s="869"/>
      <c r="L173" s="771"/>
      <c r="M173" s="800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771"/>
      <c r="S173" s="780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786"/>
      <c r="B174" s="881"/>
      <c r="C174" s="129" t="s">
        <v>75</v>
      </c>
      <c r="D174" s="129" t="s">
        <v>77</v>
      </c>
      <c r="E174" s="191"/>
      <c r="F174" s="188"/>
      <c r="G174" s="854"/>
      <c r="H174" s="840"/>
      <c r="I174" s="195"/>
      <c r="J174" s="242"/>
      <c r="K174" s="870"/>
      <c r="L174" s="772"/>
      <c r="M174" s="801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772"/>
      <c r="S174" s="781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784"/>
      <c r="B175" s="770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71" t="s">
        <v>106</v>
      </c>
      <c r="L175" s="872"/>
      <c r="M175" s="875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7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785"/>
      <c r="B176" s="771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73"/>
      <c r="L176" s="874"/>
      <c r="M176" s="876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8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785"/>
      <c r="B177" s="771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52"/>
      <c r="H177" s="838"/>
      <c r="I177" s="223"/>
      <c r="J177" s="223">
        <f>I177*1.12</f>
        <v>0</v>
      </c>
      <c r="K177" s="868"/>
      <c r="L177" s="770"/>
      <c r="M177" s="799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770"/>
      <c r="S177" s="779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785"/>
      <c r="B178" s="771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53"/>
      <c r="H178" s="839"/>
      <c r="I178" s="193">
        <f>I177</f>
        <v>0</v>
      </c>
      <c r="J178" s="193">
        <f>I178*1.12</f>
        <v>0</v>
      </c>
      <c r="K178" s="869"/>
      <c r="L178" s="771"/>
      <c r="M178" s="800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771"/>
      <c r="S178" s="780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785"/>
      <c r="B179" s="771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53"/>
      <c r="H179" s="839"/>
      <c r="I179" s="195">
        <f>I178</f>
        <v>0</v>
      </c>
      <c r="J179" s="195">
        <f>J178</f>
        <v>0</v>
      </c>
      <c r="K179" s="870"/>
      <c r="L179" s="772"/>
      <c r="M179" s="801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772"/>
      <c r="S179" s="781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785"/>
      <c r="B180" s="771"/>
      <c r="C180" s="221" t="s">
        <v>73</v>
      </c>
      <c r="D180" s="221" t="s">
        <v>74</v>
      </c>
      <c r="E180" s="222"/>
      <c r="F180" s="222"/>
      <c r="G180" s="853"/>
      <c r="H180" s="839"/>
      <c r="I180" s="223"/>
      <c r="J180" s="223"/>
      <c r="K180" s="868"/>
      <c r="L180" s="770"/>
      <c r="M180" s="799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770"/>
      <c r="S180" s="779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785"/>
      <c r="B181" s="771"/>
      <c r="C181" s="122" t="s">
        <v>75</v>
      </c>
      <c r="D181" s="122" t="s">
        <v>76</v>
      </c>
      <c r="E181" s="189"/>
      <c r="F181" s="189"/>
      <c r="G181" s="853"/>
      <c r="H181" s="839"/>
      <c r="I181" s="193"/>
      <c r="J181" s="193"/>
      <c r="K181" s="869"/>
      <c r="L181" s="771"/>
      <c r="M181" s="800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771"/>
      <c r="S181" s="780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786"/>
      <c r="B182" s="772"/>
      <c r="C182" s="129" t="s">
        <v>75</v>
      </c>
      <c r="D182" s="129" t="s">
        <v>77</v>
      </c>
      <c r="E182" s="191"/>
      <c r="F182" s="191"/>
      <c r="G182" s="854"/>
      <c r="H182" s="840"/>
      <c r="I182" s="195"/>
      <c r="J182" s="195"/>
      <c r="K182" s="870"/>
      <c r="L182" s="772"/>
      <c r="M182" s="801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772"/>
      <c r="S182" s="781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784">
        <v>4</v>
      </c>
      <c r="B183" s="770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71" t="s">
        <v>108</v>
      </c>
      <c r="L183" s="872"/>
      <c r="M183" s="875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7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785"/>
      <c r="B184" s="771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73"/>
      <c r="L184" s="874"/>
      <c r="M184" s="876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8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785"/>
      <c r="B185" s="771"/>
      <c r="C185" s="221" t="s">
        <v>73</v>
      </c>
      <c r="D185" s="221" t="s">
        <v>74</v>
      </c>
      <c r="E185" s="222"/>
      <c r="F185" s="222">
        <f>E185*1.12</f>
        <v>0</v>
      </c>
      <c r="G185" s="852"/>
      <c r="H185" s="838"/>
      <c r="I185" s="223"/>
      <c r="J185" s="223">
        <f>I185*1.12</f>
        <v>0</v>
      </c>
      <c r="K185" s="868"/>
      <c r="L185" s="770"/>
      <c r="M185" s="799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770"/>
      <c r="S185" s="779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785"/>
      <c r="B186" s="771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53"/>
      <c r="H186" s="839"/>
      <c r="I186" s="193"/>
      <c r="J186" s="193">
        <f>I186*1.12</f>
        <v>0</v>
      </c>
      <c r="K186" s="869"/>
      <c r="L186" s="771"/>
      <c r="M186" s="800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771"/>
      <c r="S186" s="780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785"/>
      <c r="B187" s="771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53"/>
      <c r="H187" s="839"/>
      <c r="I187" s="195">
        <f>I186</f>
        <v>0</v>
      </c>
      <c r="J187" s="195">
        <f>J186</f>
        <v>0</v>
      </c>
      <c r="K187" s="870"/>
      <c r="L187" s="772"/>
      <c r="M187" s="801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772"/>
      <c r="S187" s="781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785"/>
      <c r="B188" s="771"/>
      <c r="C188" s="221" t="s">
        <v>73</v>
      </c>
      <c r="D188" s="221" t="s">
        <v>74</v>
      </c>
      <c r="E188" s="222"/>
      <c r="F188" s="222"/>
      <c r="G188" s="853"/>
      <c r="H188" s="839"/>
      <c r="I188" s="223"/>
      <c r="J188" s="223"/>
      <c r="K188" s="868"/>
      <c r="L188" s="770"/>
      <c r="M188" s="799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770"/>
      <c r="S188" s="779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785"/>
      <c r="B189" s="771"/>
      <c r="C189" s="122" t="s">
        <v>75</v>
      </c>
      <c r="D189" s="122" t="s">
        <v>76</v>
      </c>
      <c r="E189" s="189"/>
      <c r="F189" s="189"/>
      <c r="G189" s="853"/>
      <c r="H189" s="839"/>
      <c r="I189" s="193"/>
      <c r="J189" s="193"/>
      <c r="K189" s="869"/>
      <c r="L189" s="771"/>
      <c r="M189" s="800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771"/>
      <c r="S189" s="780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785"/>
      <c r="B190" s="771"/>
      <c r="C190" s="129" t="s">
        <v>75</v>
      </c>
      <c r="D190" s="129" t="s">
        <v>77</v>
      </c>
      <c r="E190" s="191"/>
      <c r="F190" s="191"/>
      <c r="G190" s="853"/>
      <c r="H190" s="839"/>
      <c r="I190" s="195"/>
      <c r="J190" s="195"/>
      <c r="K190" s="870"/>
      <c r="L190" s="772"/>
      <c r="M190" s="801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772"/>
      <c r="S190" s="781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785"/>
      <c r="B191" s="771"/>
      <c r="C191" s="221" t="s">
        <v>73</v>
      </c>
      <c r="D191" s="221" t="s">
        <v>74</v>
      </c>
      <c r="E191" s="222"/>
      <c r="F191" s="222">
        <f>E191*1.12</f>
        <v>0</v>
      </c>
      <c r="G191" s="853"/>
      <c r="H191" s="839"/>
      <c r="I191" s="223"/>
      <c r="J191" s="223"/>
      <c r="K191" s="868"/>
      <c r="L191" s="770"/>
      <c r="M191" s="799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770"/>
      <c r="S191" s="779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785"/>
      <c r="B192" s="771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53"/>
      <c r="H192" s="839"/>
      <c r="I192" s="193"/>
      <c r="J192" s="193">
        <f>I192*1.12</f>
        <v>0</v>
      </c>
      <c r="K192" s="869"/>
      <c r="L192" s="771"/>
      <c r="M192" s="800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771"/>
      <c r="S192" s="780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785"/>
      <c r="B193" s="771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53"/>
      <c r="H193" s="839"/>
      <c r="I193" s="195">
        <f>I192</f>
        <v>0</v>
      </c>
      <c r="J193" s="195">
        <f>J192</f>
        <v>0</v>
      </c>
      <c r="K193" s="870"/>
      <c r="L193" s="772"/>
      <c r="M193" s="801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772"/>
      <c r="S193" s="781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785"/>
      <c r="B194" s="771"/>
      <c r="C194" s="221" t="s">
        <v>73</v>
      </c>
      <c r="D194" s="221" t="s">
        <v>74</v>
      </c>
      <c r="E194" s="222"/>
      <c r="F194" s="222"/>
      <c r="G194" s="853"/>
      <c r="H194" s="839"/>
      <c r="I194" s="223"/>
      <c r="J194" s="223"/>
      <c r="K194" s="868"/>
      <c r="L194" s="770"/>
      <c r="M194" s="799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770"/>
      <c r="S194" s="779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785"/>
      <c r="B195" s="771"/>
      <c r="C195" s="122" t="s">
        <v>75</v>
      </c>
      <c r="D195" s="122" t="s">
        <v>76</v>
      </c>
      <c r="E195" s="189"/>
      <c r="F195" s="189"/>
      <c r="G195" s="853"/>
      <c r="H195" s="839"/>
      <c r="I195" s="193"/>
      <c r="J195" s="193"/>
      <c r="K195" s="869"/>
      <c r="L195" s="771"/>
      <c r="M195" s="800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771"/>
      <c r="S195" s="780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785"/>
      <c r="B196" s="771"/>
      <c r="C196" s="129" t="s">
        <v>75</v>
      </c>
      <c r="D196" s="129" t="s">
        <v>77</v>
      </c>
      <c r="E196" s="191"/>
      <c r="F196" s="191"/>
      <c r="G196" s="853"/>
      <c r="H196" s="839"/>
      <c r="I196" s="195"/>
      <c r="J196" s="195"/>
      <c r="K196" s="870"/>
      <c r="L196" s="772"/>
      <c r="M196" s="801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772"/>
      <c r="S196" s="781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785"/>
      <c r="B197" s="771"/>
      <c r="C197" s="221" t="s">
        <v>73</v>
      </c>
      <c r="D197" s="221" t="s">
        <v>74</v>
      </c>
      <c r="E197" s="222"/>
      <c r="F197" s="222"/>
      <c r="G197" s="853"/>
      <c r="H197" s="839"/>
      <c r="I197" s="223"/>
      <c r="J197" s="223"/>
      <c r="K197" s="868"/>
      <c r="L197" s="770"/>
      <c r="M197" s="799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770"/>
      <c r="S197" s="779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785"/>
      <c r="B198" s="771"/>
      <c r="C198" s="122" t="s">
        <v>75</v>
      </c>
      <c r="D198" s="122" t="s">
        <v>76</v>
      </c>
      <c r="E198" s="189"/>
      <c r="F198" s="189"/>
      <c r="G198" s="853"/>
      <c r="H198" s="839"/>
      <c r="I198" s="193"/>
      <c r="J198" s="193"/>
      <c r="K198" s="869"/>
      <c r="L198" s="771"/>
      <c r="M198" s="800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771"/>
      <c r="S198" s="780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785"/>
      <c r="B199" s="771"/>
      <c r="C199" s="129" t="s">
        <v>75</v>
      </c>
      <c r="D199" s="129" t="s">
        <v>77</v>
      </c>
      <c r="E199" s="191"/>
      <c r="F199" s="191"/>
      <c r="G199" s="853"/>
      <c r="H199" s="839"/>
      <c r="I199" s="195"/>
      <c r="J199" s="195"/>
      <c r="K199" s="870"/>
      <c r="L199" s="772"/>
      <c r="M199" s="801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772"/>
      <c r="S199" s="781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785"/>
      <c r="B200" s="771"/>
      <c r="C200" s="221" t="s">
        <v>73</v>
      </c>
      <c r="D200" s="221" t="s">
        <v>74</v>
      </c>
      <c r="E200" s="222"/>
      <c r="F200" s="222"/>
      <c r="G200" s="853"/>
      <c r="H200" s="839"/>
      <c r="I200" s="223"/>
      <c r="J200" s="223"/>
      <c r="K200" s="868"/>
      <c r="L200" s="770"/>
      <c r="M200" s="799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770"/>
      <c r="S200" s="779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785"/>
      <c r="B201" s="771"/>
      <c r="C201" s="122" t="s">
        <v>75</v>
      </c>
      <c r="D201" s="122" t="s">
        <v>76</v>
      </c>
      <c r="E201" s="189"/>
      <c r="F201" s="189"/>
      <c r="G201" s="853"/>
      <c r="H201" s="839"/>
      <c r="I201" s="193"/>
      <c r="J201" s="193"/>
      <c r="K201" s="869"/>
      <c r="L201" s="771"/>
      <c r="M201" s="800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771"/>
      <c r="S201" s="780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786"/>
      <c r="B202" s="772"/>
      <c r="C202" s="129" t="s">
        <v>75</v>
      </c>
      <c r="D202" s="129" t="s">
        <v>77</v>
      </c>
      <c r="E202" s="191"/>
      <c r="F202" s="191"/>
      <c r="G202" s="854"/>
      <c r="H202" s="840"/>
      <c r="I202" s="195"/>
      <c r="J202" s="195"/>
      <c r="K202" s="870"/>
      <c r="L202" s="772"/>
      <c r="M202" s="801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772"/>
      <c r="S202" s="781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784">
        <v>5</v>
      </c>
      <c r="B203" s="770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71" t="s">
        <v>110</v>
      </c>
      <c r="L203" s="872"/>
      <c r="M203" s="875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7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785"/>
      <c r="B204" s="771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73"/>
      <c r="L204" s="874"/>
      <c r="M204" s="876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8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785"/>
      <c r="B205" s="771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52"/>
      <c r="H205" s="838"/>
      <c r="I205" s="223"/>
      <c r="J205" s="223">
        <f>I205*1.12</f>
        <v>0</v>
      </c>
      <c r="K205" s="868"/>
      <c r="L205" s="770"/>
      <c r="M205" s="799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770"/>
      <c r="S205" s="779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785"/>
      <c r="B206" s="771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53"/>
      <c r="H206" s="839"/>
      <c r="I206" s="193">
        <f>I205</f>
        <v>0</v>
      </c>
      <c r="J206" s="193">
        <f>I206*1.12</f>
        <v>0</v>
      </c>
      <c r="K206" s="869"/>
      <c r="L206" s="771"/>
      <c r="M206" s="800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771"/>
      <c r="S206" s="780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785"/>
      <c r="B207" s="771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53"/>
      <c r="H207" s="839"/>
      <c r="I207" s="195">
        <f>I206</f>
        <v>0</v>
      </c>
      <c r="J207" s="195">
        <f>J206</f>
        <v>0</v>
      </c>
      <c r="K207" s="870"/>
      <c r="L207" s="772"/>
      <c r="M207" s="801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772"/>
      <c r="S207" s="781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785"/>
      <c r="B208" s="771"/>
      <c r="C208" s="221" t="s">
        <v>73</v>
      </c>
      <c r="D208" s="221" t="s">
        <v>74</v>
      </c>
      <c r="E208" s="222"/>
      <c r="F208" s="222"/>
      <c r="G208" s="853"/>
      <c r="H208" s="839"/>
      <c r="I208" s="223"/>
      <c r="J208" s="223"/>
      <c r="K208" s="868"/>
      <c r="L208" s="770"/>
      <c r="M208" s="799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770"/>
      <c r="S208" s="779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785"/>
      <c r="B209" s="771"/>
      <c r="C209" s="122" t="s">
        <v>75</v>
      </c>
      <c r="D209" s="122" t="s">
        <v>76</v>
      </c>
      <c r="E209" s="189"/>
      <c r="F209" s="189"/>
      <c r="G209" s="853"/>
      <c r="H209" s="839"/>
      <c r="I209" s="193"/>
      <c r="J209" s="193"/>
      <c r="K209" s="869"/>
      <c r="L209" s="771"/>
      <c r="M209" s="800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771"/>
      <c r="S209" s="780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785"/>
      <c r="B210" s="771"/>
      <c r="C210" s="129" t="s">
        <v>75</v>
      </c>
      <c r="D210" s="129" t="s">
        <v>77</v>
      </c>
      <c r="E210" s="191"/>
      <c r="F210" s="191"/>
      <c r="G210" s="853"/>
      <c r="H210" s="839"/>
      <c r="I210" s="195"/>
      <c r="J210" s="195"/>
      <c r="K210" s="870"/>
      <c r="L210" s="772"/>
      <c r="M210" s="801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772"/>
      <c r="S210" s="781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785"/>
      <c r="B211" s="771"/>
      <c r="C211" s="221" t="s">
        <v>73</v>
      </c>
      <c r="D211" s="221" t="s">
        <v>74</v>
      </c>
      <c r="E211" s="222"/>
      <c r="F211" s="222">
        <f>E211*1.12</f>
        <v>0</v>
      </c>
      <c r="G211" s="853"/>
      <c r="H211" s="839"/>
      <c r="I211" s="223"/>
      <c r="J211" s="223"/>
      <c r="K211" s="868"/>
      <c r="L211" s="770"/>
      <c r="M211" s="799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770"/>
      <c r="S211" s="779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785"/>
      <c r="B212" s="771"/>
      <c r="C212" s="122" t="s">
        <v>75</v>
      </c>
      <c r="D212" s="122" t="s">
        <v>76</v>
      </c>
      <c r="E212" s="189"/>
      <c r="F212" s="189">
        <f>E212*1.12</f>
        <v>0</v>
      </c>
      <c r="G212" s="853"/>
      <c r="H212" s="839"/>
      <c r="I212" s="193"/>
      <c r="J212" s="193">
        <f>I212*1.12</f>
        <v>0</v>
      </c>
      <c r="K212" s="869"/>
      <c r="L212" s="771"/>
      <c r="M212" s="800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771"/>
      <c r="S212" s="780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785"/>
      <c r="B213" s="771"/>
      <c r="C213" s="129" t="s">
        <v>75</v>
      </c>
      <c r="D213" s="129" t="s">
        <v>77</v>
      </c>
      <c r="E213" s="191"/>
      <c r="F213" s="191">
        <f>E213*1.12</f>
        <v>0</v>
      </c>
      <c r="G213" s="853"/>
      <c r="H213" s="839"/>
      <c r="I213" s="195"/>
      <c r="J213" s="195">
        <f>J212</f>
        <v>0</v>
      </c>
      <c r="K213" s="870"/>
      <c r="L213" s="772"/>
      <c r="M213" s="801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772"/>
      <c r="S213" s="781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785"/>
      <c r="B214" s="771"/>
      <c r="C214" s="221" t="s">
        <v>73</v>
      </c>
      <c r="D214" s="221" t="s">
        <v>74</v>
      </c>
      <c r="E214" s="222"/>
      <c r="F214" s="222"/>
      <c r="G214" s="853"/>
      <c r="H214" s="839"/>
      <c r="I214" s="223"/>
      <c r="J214" s="223"/>
      <c r="K214" s="868"/>
      <c r="L214" s="770"/>
      <c r="M214" s="799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770"/>
      <c r="S214" s="779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785"/>
      <c r="B215" s="771"/>
      <c r="C215" s="122" t="s">
        <v>75</v>
      </c>
      <c r="D215" s="122" t="s">
        <v>76</v>
      </c>
      <c r="E215" s="189"/>
      <c r="F215" s="189"/>
      <c r="G215" s="853"/>
      <c r="H215" s="839"/>
      <c r="I215" s="193"/>
      <c r="J215" s="193"/>
      <c r="K215" s="869"/>
      <c r="L215" s="771"/>
      <c r="M215" s="800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771"/>
      <c r="S215" s="780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785"/>
      <c r="B216" s="771"/>
      <c r="C216" s="129" t="s">
        <v>75</v>
      </c>
      <c r="D216" s="129" t="s">
        <v>77</v>
      </c>
      <c r="E216" s="191"/>
      <c r="F216" s="191"/>
      <c r="G216" s="853"/>
      <c r="H216" s="839"/>
      <c r="I216" s="195"/>
      <c r="J216" s="195"/>
      <c r="K216" s="870"/>
      <c r="L216" s="772"/>
      <c r="M216" s="801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772"/>
      <c r="S216" s="781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785"/>
      <c r="B217" s="771"/>
      <c r="C217" s="221" t="s">
        <v>73</v>
      </c>
      <c r="D217" s="221" t="s">
        <v>74</v>
      </c>
      <c r="E217" s="222"/>
      <c r="F217" s="222"/>
      <c r="G217" s="853"/>
      <c r="H217" s="839"/>
      <c r="I217" s="223"/>
      <c r="J217" s="223"/>
      <c r="K217" s="868"/>
      <c r="L217" s="770"/>
      <c r="M217" s="799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770"/>
      <c r="S217" s="779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785"/>
      <c r="B218" s="771"/>
      <c r="C218" s="122" t="s">
        <v>75</v>
      </c>
      <c r="D218" s="122" t="s">
        <v>76</v>
      </c>
      <c r="E218" s="189"/>
      <c r="F218" s="189"/>
      <c r="G218" s="853"/>
      <c r="H218" s="839"/>
      <c r="I218" s="193"/>
      <c r="J218" s="193"/>
      <c r="K218" s="869"/>
      <c r="L218" s="771"/>
      <c r="M218" s="800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771"/>
      <c r="S218" s="780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785"/>
      <c r="B219" s="771"/>
      <c r="C219" s="129" t="s">
        <v>75</v>
      </c>
      <c r="D219" s="129" t="s">
        <v>77</v>
      </c>
      <c r="E219" s="191"/>
      <c r="F219" s="191"/>
      <c r="G219" s="853"/>
      <c r="H219" s="839"/>
      <c r="I219" s="195"/>
      <c r="J219" s="195"/>
      <c r="K219" s="870"/>
      <c r="L219" s="772"/>
      <c r="M219" s="801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772"/>
      <c r="S219" s="781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785"/>
      <c r="B220" s="771"/>
      <c r="C220" s="221" t="s">
        <v>73</v>
      </c>
      <c r="D220" s="221" t="s">
        <v>74</v>
      </c>
      <c r="E220" s="222"/>
      <c r="F220" s="222"/>
      <c r="G220" s="853"/>
      <c r="H220" s="839"/>
      <c r="I220" s="223"/>
      <c r="J220" s="223"/>
      <c r="K220" s="868"/>
      <c r="L220" s="770"/>
      <c r="M220" s="799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770"/>
      <c r="S220" s="779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785"/>
      <c r="B221" s="771"/>
      <c r="C221" s="122" t="s">
        <v>75</v>
      </c>
      <c r="D221" s="122" t="s">
        <v>76</v>
      </c>
      <c r="E221" s="189"/>
      <c r="F221" s="189"/>
      <c r="G221" s="853"/>
      <c r="H221" s="839"/>
      <c r="I221" s="193"/>
      <c r="J221" s="193"/>
      <c r="K221" s="869"/>
      <c r="L221" s="771"/>
      <c r="M221" s="800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771"/>
      <c r="S221" s="780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786"/>
      <c r="B222" s="772"/>
      <c r="C222" s="129" t="s">
        <v>75</v>
      </c>
      <c r="D222" s="129" t="s">
        <v>77</v>
      </c>
      <c r="E222" s="191"/>
      <c r="F222" s="191"/>
      <c r="G222" s="854"/>
      <c r="H222" s="840"/>
      <c r="I222" s="195"/>
      <c r="J222" s="195"/>
      <c r="K222" s="870"/>
      <c r="L222" s="772"/>
      <c r="M222" s="801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772"/>
      <c r="S222" s="781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784"/>
      <c r="B223" s="770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71" t="s">
        <v>112</v>
      </c>
      <c r="L223" s="872"/>
      <c r="M223" s="875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7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785"/>
      <c r="B224" s="771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73"/>
      <c r="L224" s="874"/>
      <c r="M224" s="876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8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785"/>
      <c r="B225" s="771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52">
        <v>1919</v>
      </c>
      <c r="H225" s="838"/>
      <c r="I225" s="223"/>
      <c r="J225" s="223">
        <f>I225*1.12</f>
        <v>0</v>
      </c>
      <c r="K225" s="888" t="s">
        <v>113</v>
      </c>
      <c r="L225" s="891" t="s">
        <v>114</v>
      </c>
      <c r="M225" s="799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770" t="s">
        <v>115</v>
      </c>
      <c r="S225" s="779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785"/>
      <c r="B226" s="771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53"/>
      <c r="H226" s="839"/>
      <c r="I226" s="193">
        <f>I225</f>
        <v>0</v>
      </c>
      <c r="J226" s="193">
        <f>I226*1.12</f>
        <v>0</v>
      </c>
      <c r="K226" s="889"/>
      <c r="L226" s="892"/>
      <c r="M226" s="800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771"/>
      <c r="S226" s="780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785"/>
      <c r="B227" s="771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53"/>
      <c r="H227" s="839"/>
      <c r="I227" s="195">
        <f>I226</f>
        <v>0</v>
      </c>
      <c r="J227" s="195">
        <f>J226</f>
        <v>0</v>
      </c>
      <c r="K227" s="890"/>
      <c r="L227" s="893"/>
      <c r="M227" s="801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772"/>
      <c r="S227" s="781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785"/>
      <c r="B228" s="771"/>
      <c r="C228" s="221" t="s">
        <v>73</v>
      </c>
      <c r="D228" s="221" t="s">
        <v>74</v>
      </c>
      <c r="E228" s="222"/>
      <c r="F228" s="222"/>
      <c r="G228" s="853"/>
      <c r="H228" s="839"/>
      <c r="I228" s="223"/>
      <c r="J228" s="223"/>
      <c r="K228" s="888" t="s">
        <v>116</v>
      </c>
      <c r="L228" s="891" t="s">
        <v>117</v>
      </c>
      <c r="M228" s="799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770" t="s">
        <v>115</v>
      </c>
      <c r="S228" s="779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785"/>
      <c r="B229" s="771"/>
      <c r="C229" s="122" t="s">
        <v>75</v>
      </c>
      <c r="D229" s="122" t="s">
        <v>76</v>
      </c>
      <c r="E229" s="189"/>
      <c r="F229" s="189"/>
      <c r="G229" s="853"/>
      <c r="H229" s="839"/>
      <c r="I229" s="193"/>
      <c r="J229" s="193"/>
      <c r="K229" s="889"/>
      <c r="L229" s="892"/>
      <c r="M229" s="800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771"/>
      <c r="S229" s="780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785"/>
      <c r="B230" s="771"/>
      <c r="C230" s="129" t="s">
        <v>75</v>
      </c>
      <c r="D230" s="129" t="s">
        <v>77</v>
      </c>
      <c r="E230" s="191"/>
      <c r="F230" s="191"/>
      <c r="G230" s="853"/>
      <c r="H230" s="839"/>
      <c r="I230" s="195"/>
      <c r="J230" s="195"/>
      <c r="K230" s="890"/>
      <c r="L230" s="893"/>
      <c r="M230" s="801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772"/>
      <c r="S230" s="781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785"/>
      <c r="B231" s="771"/>
      <c r="C231" s="221" t="s">
        <v>73</v>
      </c>
      <c r="D231" s="221" t="s">
        <v>74</v>
      </c>
      <c r="E231" s="222"/>
      <c r="F231" s="222"/>
      <c r="G231" s="853"/>
      <c r="H231" s="839"/>
      <c r="I231" s="223"/>
      <c r="J231" s="223"/>
      <c r="K231" s="888" t="s">
        <v>118</v>
      </c>
      <c r="L231" s="891" t="s">
        <v>119</v>
      </c>
      <c r="M231" s="799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770" t="s">
        <v>115</v>
      </c>
      <c r="S231" s="779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785"/>
      <c r="B232" s="771"/>
      <c r="C232" s="122" t="s">
        <v>75</v>
      </c>
      <c r="D232" s="122" t="s">
        <v>76</v>
      </c>
      <c r="E232" s="189"/>
      <c r="F232" s="189"/>
      <c r="G232" s="853"/>
      <c r="H232" s="839"/>
      <c r="I232" s="193"/>
      <c r="J232" s="193"/>
      <c r="K232" s="889"/>
      <c r="L232" s="892"/>
      <c r="M232" s="800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771"/>
      <c r="S232" s="780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786"/>
      <c r="B233" s="772"/>
      <c r="C233" s="129" t="s">
        <v>75</v>
      </c>
      <c r="D233" s="129" t="s">
        <v>77</v>
      </c>
      <c r="E233" s="191"/>
      <c r="F233" s="191"/>
      <c r="G233" s="854"/>
      <c r="H233" s="840"/>
      <c r="I233" s="195"/>
      <c r="J233" s="195"/>
      <c r="K233" s="890"/>
      <c r="L233" s="893"/>
      <c r="M233" s="801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772"/>
      <c r="S233" s="781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784"/>
      <c r="B234" s="770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71" t="s">
        <v>121</v>
      </c>
      <c r="L234" s="872"/>
      <c r="M234" s="875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7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785"/>
      <c r="B235" s="771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73"/>
      <c r="L235" s="874"/>
      <c r="M235" s="876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8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785"/>
      <c r="B236" s="771"/>
      <c r="C236" s="221" t="s">
        <v>73</v>
      </c>
      <c r="D236" s="221" t="s">
        <v>74</v>
      </c>
      <c r="E236" s="222"/>
      <c r="F236" s="222">
        <f>E236*1.12</f>
        <v>0</v>
      </c>
      <c r="G236" s="852"/>
      <c r="H236" s="838"/>
      <c r="I236" s="223"/>
      <c r="J236" s="223">
        <f>I236*1.12</f>
        <v>0</v>
      </c>
      <c r="K236" s="868"/>
      <c r="L236" s="770"/>
      <c r="M236" s="799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770"/>
      <c r="S236" s="779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785"/>
      <c r="B237" s="771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53"/>
      <c r="H237" s="839"/>
      <c r="I237" s="193"/>
      <c r="J237" s="193">
        <f>I237*1.12</f>
        <v>0</v>
      </c>
      <c r="K237" s="869"/>
      <c r="L237" s="771"/>
      <c r="M237" s="800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771"/>
      <c r="S237" s="780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785"/>
      <c r="B238" s="771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53"/>
      <c r="H238" s="839"/>
      <c r="I238" s="195">
        <f>I237</f>
        <v>0</v>
      </c>
      <c r="J238" s="195">
        <f>J237</f>
        <v>0</v>
      </c>
      <c r="K238" s="870"/>
      <c r="L238" s="772"/>
      <c r="M238" s="801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772"/>
      <c r="S238" s="781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785"/>
      <c r="B239" s="771"/>
      <c r="C239" s="221" t="s">
        <v>73</v>
      </c>
      <c r="D239" s="221" t="s">
        <v>74</v>
      </c>
      <c r="E239" s="222"/>
      <c r="F239" s="222"/>
      <c r="G239" s="853"/>
      <c r="H239" s="839"/>
      <c r="I239" s="223"/>
      <c r="J239" s="223"/>
      <c r="K239" s="868"/>
      <c r="L239" s="770"/>
      <c r="M239" s="799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770"/>
      <c r="S239" s="779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785"/>
      <c r="B240" s="771"/>
      <c r="C240" s="122" t="s">
        <v>75</v>
      </c>
      <c r="D240" s="122" t="s">
        <v>76</v>
      </c>
      <c r="E240" s="189"/>
      <c r="F240" s="189"/>
      <c r="G240" s="853"/>
      <c r="H240" s="839"/>
      <c r="I240" s="193"/>
      <c r="J240" s="193"/>
      <c r="K240" s="869"/>
      <c r="L240" s="771"/>
      <c r="M240" s="800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771"/>
      <c r="S240" s="780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785"/>
      <c r="B241" s="771"/>
      <c r="C241" s="129" t="s">
        <v>75</v>
      </c>
      <c r="D241" s="129" t="s">
        <v>77</v>
      </c>
      <c r="E241" s="191"/>
      <c r="F241" s="191"/>
      <c r="G241" s="853"/>
      <c r="H241" s="839"/>
      <c r="I241" s="195"/>
      <c r="J241" s="195"/>
      <c r="K241" s="870"/>
      <c r="L241" s="772"/>
      <c r="M241" s="801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772"/>
      <c r="S241" s="781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785"/>
      <c r="B242" s="771"/>
      <c r="C242" s="221" t="s">
        <v>73</v>
      </c>
      <c r="D242" s="221" t="s">
        <v>74</v>
      </c>
      <c r="E242" s="222"/>
      <c r="F242" s="222"/>
      <c r="G242" s="853"/>
      <c r="H242" s="839"/>
      <c r="I242" s="223"/>
      <c r="J242" s="223"/>
      <c r="K242" s="868"/>
      <c r="L242" s="770"/>
      <c r="M242" s="799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770"/>
      <c r="S242" s="779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785"/>
      <c r="B243" s="771"/>
      <c r="C243" s="122" t="s">
        <v>75</v>
      </c>
      <c r="D243" s="122" t="s">
        <v>76</v>
      </c>
      <c r="E243" s="189"/>
      <c r="F243" s="189"/>
      <c r="G243" s="853"/>
      <c r="H243" s="839"/>
      <c r="I243" s="193"/>
      <c r="J243" s="193"/>
      <c r="K243" s="869"/>
      <c r="L243" s="771"/>
      <c r="M243" s="800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771"/>
      <c r="S243" s="780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786"/>
      <c r="B244" s="772"/>
      <c r="C244" s="129" t="s">
        <v>75</v>
      </c>
      <c r="D244" s="129" t="s">
        <v>77</v>
      </c>
      <c r="E244" s="191"/>
      <c r="F244" s="191"/>
      <c r="G244" s="854"/>
      <c r="H244" s="840"/>
      <c r="I244" s="195"/>
      <c r="J244" s="195"/>
      <c r="K244" s="870"/>
      <c r="L244" s="772"/>
      <c r="M244" s="801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772"/>
      <c r="S244" s="781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784"/>
      <c r="B245" s="770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71" t="s">
        <v>123</v>
      </c>
      <c r="L245" s="872"/>
      <c r="M245" s="875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7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785"/>
      <c r="B246" s="771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73"/>
      <c r="L246" s="874"/>
      <c r="M246" s="876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8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785"/>
      <c r="B247" s="771"/>
      <c r="C247" s="221" t="s">
        <v>73</v>
      </c>
      <c r="D247" s="221" t="s">
        <v>74</v>
      </c>
      <c r="E247" s="222"/>
      <c r="F247" s="222">
        <f>E247*1.12</f>
        <v>0</v>
      </c>
      <c r="G247" s="852"/>
      <c r="H247" s="838"/>
      <c r="I247" s="223"/>
      <c r="J247" s="223">
        <f>I247*1.12</f>
        <v>0</v>
      </c>
      <c r="K247" s="868"/>
      <c r="L247" s="770"/>
      <c r="M247" s="799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770"/>
      <c r="S247" s="779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785"/>
      <c r="B248" s="771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53"/>
      <c r="H248" s="839"/>
      <c r="I248" s="193"/>
      <c r="J248" s="193">
        <f>I248*1.12</f>
        <v>0</v>
      </c>
      <c r="K248" s="869"/>
      <c r="L248" s="771"/>
      <c r="M248" s="800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771"/>
      <c r="S248" s="780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785"/>
      <c r="B249" s="771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53"/>
      <c r="H249" s="839"/>
      <c r="I249" s="195">
        <f>I248</f>
        <v>0</v>
      </c>
      <c r="J249" s="195">
        <f>J248</f>
        <v>0</v>
      </c>
      <c r="K249" s="870"/>
      <c r="L249" s="772"/>
      <c r="M249" s="801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772"/>
      <c r="S249" s="781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785"/>
      <c r="B250" s="771"/>
      <c r="C250" s="221" t="s">
        <v>73</v>
      </c>
      <c r="D250" s="221" t="s">
        <v>74</v>
      </c>
      <c r="E250" s="222"/>
      <c r="F250" s="222"/>
      <c r="G250" s="853"/>
      <c r="H250" s="839"/>
      <c r="I250" s="223"/>
      <c r="J250" s="223"/>
      <c r="K250" s="868"/>
      <c r="L250" s="770"/>
      <c r="M250" s="799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770"/>
      <c r="S250" s="779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785"/>
      <c r="B251" s="771"/>
      <c r="C251" s="122" t="s">
        <v>75</v>
      </c>
      <c r="D251" s="122" t="s">
        <v>76</v>
      </c>
      <c r="E251" s="189"/>
      <c r="F251" s="189"/>
      <c r="G251" s="853"/>
      <c r="H251" s="839"/>
      <c r="I251" s="193"/>
      <c r="J251" s="193"/>
      <c r="K251" s="869"/>
      <c r="L251" s="771"/>
      <c r="M251" s="800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771"/>
      <c r="S251" s="780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785"/>
      <c r="B252" s="771"/>
      <c r="C252" s="129" t="s">
        <v>75</v>
      </c>
      <c r="D252" s="129" t="s">
        <v>77</v>
      </c>
      <c r="E252" s="191"/>
      <c r="F252" s="191"/>
      <c r="G252" s="853"/>
      <c r="H252" s="839"/>
      <c r="I252" s="195"/>
      <c r="J252" s="195"/>
      <c r="K252" s="870"/>
      <c r="L252" s="772"/>
      <c r="M252" s="801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772"/>
      <c r="S252" s="781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785"/>
      <c r="B253" s="771"/>
      <c r="C253" s="221" t="s">
        <v>73</v>
      </c>
      <c r="D253" s="221" t="s">
        <v>74</v>
      </c>
      <c r="E253" s="222"/>
      <c r="F253" s="222"/>
      <c r="G253" s="853"/>
      <c r="H253" s="839"/>
      <c r="I253" s="223"/>
      <c r="J253" s="223"/>
      <c r="K253" s="868"/>
      <c r="L253" s="770"/>
      <c r="M253" s="799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770"/>
      <c r="S253" s="779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785"/>
      <c r="B254" s="771"/>
      <c r="C254" s="122" t="s">
        <v>75</v>
      </c>
      <c r="D254" s="122" t="s">
        <v>76</v>
      </c>
      <c r="E254" s="189"/>
      <c r="F254" s="189"/>
      <c r="G254" s="853"/>
      <c r="H254" s="839"/>
      <c r="I254" s="193"/>
      <c r="J254" s="193"/>
      <c r="K254" s="869"/>
      <c r="L254" s="771"/>
      <c r="M254" s="800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771"/>
      <c r="S254" s="780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785"/>
      <c r="B255" s="771"/>
      <c r="C255" s="129" t="s">
        <v>75</v>
      </c>
      <c r="D255" s="129" t="s">
        <v>77</v>
      </c>
      <c r="E255" s="191"/>
      <c r="F255" s="191"/>
      <c r="G255" s="853"/>
      <c r="H255" s="839"/>
      <c r="I255" s="195"/>
      <c r="J255" s="195"/>
      <c r="K255" s="870"/>
      <c r="L255" s="772"/>
      <c r="M255" s="801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772"/>
      <c r="S255" s="781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785"/>
      <c r="B256" s="771"/>
      <c r="C256" s="221" t="s">
        <v>73</v>
      </c>
      <c r="D256" s="221" t="s">
        <v>74</v>
      </c>
      <c r="E256" s="222"/>
      <c r="F256" s="222"/>
      <c r="G256" s="853"/>
      <c r="H256" s="839"/>
      <c r="I256" s="223"/>
      <c r="J256" s="223"/>
      <c r="K256" s="868"/>
      <c r="L256" s="770"/>
      <c r="M256" s="799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770"/>
      <c r="S256" s="779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785"/>
      <c r="B257" s="771"/>
      <c r="C257" s="122" t="s">
        <v>75</v>
      </c>
      <c r="D257" s="122" t="s">
        <v>76</v>
      </c>
      <c r="E257" s="189"/>
      <c r="F257" s="189"/>
      <c r="G257" s="853"/>
      <c r="H257" s="839"/>
      <c r="I257" s="193"/>
      <c r="J257" s="193"/>
      <c r="K257" s="869"/>
      <c r="L257" s="771"/>
      <c r="M257" s="800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771"/>
      <c r="S257" s="780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785"/>
      <c r="B258" s="771"/>
      <c r="C258" s="129" t="s">
        <v>75</v>
      </c>
      <c r="D258" s="129" t="s">
        <v>77</v>
      </c>
      <c r="E258" s="191"/>
      <c r="F258" s="191"/>
      <c r="G258" s="853"/>
      <c r="H258" s="839"/>
      <c r="I258" s="195"/>
      <c r="J258" s="195"/>
      <c r="K258" s="870"/>
      <c r="L258" s="772"/>
      <c r="M258" s="801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772"/>
      <c r="S258" s="781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785"/>
      <c r="B259" s="771"/>
      <c r="C259" s="221" t="s">
        <v>73</v>
      </c>
      <c r="D259" s="221" t="s">
        <v>74</v>
      </c>
      <c r="E259" s="222"/>
      <c r="F259" s="222"/>
      <c r="G259" s="853"/>
      <c r="H259" s="839"/>
      <c r="I259" s="223"/>
      <c r="J259" s="223"/>
      <c r="K259" s="868"/>
      <c r="L259" s="770"/>
      <c r="M259" s="799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770"/>
      <c r="S259" s="779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785"/>
      <c r="B260" s="771"/>
      <c r="C260" s="122" t="s">
        <v>75</v>
      </c>
      <c r="D260" s="122" t="s">
        <v>76</v>
      </c>
      <c r="E260" s="189"/>
      <c r="F260" s="189"/>
      <c r="G260" s="853"/>
      <c r="H260" s="839"/>
      <c r="I260" s="193"/>
      <c r="J260" s="193"/>
      <c r="K260" s="869"/>
      <c r="L260" s="771"/>
      <c r="M260" s="800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771"/>
      <c r="S260" s="780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786"/>
      <c r="B261" s="772"/>
      <c r="C261" s="129" t="s">
        <v>75</v>
      </c>
      <c r="D261" s="129" t="s">
        <v>77</v>
      </c>
      <c r="E261" s="191"/>
      <c r="F261" s="191"/>
      <c r="G261" s="854"/>
      <c r="H261" s="840"/>
      <c r="I261" s="195"/>
      <c r="J261" s="195"/>
      <c r="K261" s="870"/>
      <c r="L261" s="772"/>
      <c r="M261" s="801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772"/>
      <c r="S261" s="781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784"/>
      <c r="B262" s="770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71" t="s">
        <v>125</v>
      </c>
      <c r="L262" s="872"/>
      <c r="M262" s="875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7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785"/>
      <c r="B263" s="771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73"/>
      <c r="L263" s="874"/>
      <c r="M263" s="876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8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785"/>
      <c r="B264" s="771"/>
      <c r="C264" s="221" t="s">
        <v>73</v>
      </c>
      <c r="D264" s="221" t="s">
        <v>74</v>
      </c>
      <c r="E264" s="222"/>
      <c r="F264" s="222">
        <f>E264*1.12</f>
        <v>0</v>
      </c>
      <c r="G264" s="852"/>
      <c r="H264" s="838"/>
      <c r="I264" s="223"/>
      <c r="J264" s="223">
        <f>I264*1.12</f>
        <v>0</v>
      </c>
      <c r="K264" s="868"/>
      <c r="L264" s="770"/>
      <c r="M264" s="799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770"/>
      <c r="S264" s="779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785"/>
      <c r="B265" s="771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53"/>
      <c r="H265" s="839"/>
      <c r="I265" s="193"/>
      <c r="J265" s="193">
        <f>I265*1.12</f>
        <v>0</v>
      </c>
      <c r="K265" s="869"/>
      <c r="L265" s="771"/>
      <c r="M265" s="800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771"/>
      <c r="S265" s="780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785"/>
      <c r="B266" s="771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53"/>
      <c r="H266" s="839"/>
      <c r="I266" s="195">
        <f>I265</f>
        <v>0</v>
      </c>
      <c r="J266" s="195">
        <f>J265</f>
        <v>0</v>
      </c>
      <c r="K266" s="870"/>
      <c r="L266" s="772"/>
      <c r="M266" s="801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772"/>
      <c r="S266" s="781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785"/>
      <c r="B267" s="771"/>
      <c r="C267" s="221" t="s">
        <v>73</v>
      </c>
      <c r="D267" s="221" t="s">
        <v>74</v>
      </c>
      <c r="E267" s="222"/>
      <c r="F267" s="222"/>
      <c r="G267" s="853"/>
      <c r="H267" s="839"/>
      <c r="I267" s="223"/>
      <c r="J267" s="223"/>
      <c r="K267" s="868"/>
      <c r="L267" s="770"/>
      <c r="M267" s="799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770"/>
      <c r="S267" s="779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785"/>
      <c r="B268" s="771"/>
      <c r="C268" s="122" t="s">
        <v>75</v>
      </c>
      <c r="D268" s="122" t="s">
        <v>76</v>
      </c>
      <c r="E268" s="189"/>
      <c r="F268" s="189"/>
      <c r="G268" s="853"/>
      <c r="H268" s="839"/>
      <c r="I268" s="193"/>
      <c r="J268" s="193"/>
      <c r="K268" s="869"/>
      <c r="L268" s="771"/>
      <c r="M268" s="800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771"/>
      <c r="S268" s="780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785"/>
      <c r="B269" s="771"/>
      <c r="C269" s="129" t="s">
        <v>75</v>
      </c>
      <c r="D269" s="129" t="s">
        <v>77</v>
      </c>
      <c r="E269" s="191"/>
      <c r="F269" s="191"/>
      <c r="G269" s="853"/>
      <c r="H269" s="839"/>
      <c r="I269" s="195"/>
      <c r="J269" s="195"/>
      <c r="K269" s="870"/>
      <c r="L269" s="772"/>
      <c r="M269" s="801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772"/>
      <c r="S269" s="781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785"/>
      <c r="B270" s="771"/>
      <c r="C270" s="221" t="s">
        <v>73</v>
      </c>
      <c r="D270" s="221" t="s">
        <v>74</v>
      </c>
      <c r="E270" s="222"/>
      <c r="F270" s="222"/>
      <c r="G270" s="853"/>
      <c r="H270" s="839"/>
      <c r="I270" s="223"/>
      <c r="J270" s="223"/>
      <c r="K270" s="868"/>
      <c r="L270" s="770"/>
      <c r="M270" s="799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770"/>
      <c r="S270" s="779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785"/>
      <c r="B271" s="771"/>
      <c r="C271" s="122" t="s">
        <v>75</v>
      </c>
      <c r="D271" s="122" t="s">
        <v>76</v>
      </c>
      <c r="E271" s="189"/>
      <c r="F271" s="189"/>
      <c r="G271" s="853"/>
      <c r="H271" s="839"/>
      <c r="I271" s="193"/>
      <c r="J271" s="193"/>
      <c r="K271" s="869"/>
      <c r="L271" s="771"/>
      <c r="M271" s="800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771"/>
      <c r="S271" s="780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785"/>
      <c r="B272" s="771"/>
      <c r="C272" s="129" t="s">
        <v>75</v>
      </c>
      <c r="D272" s="129" t="s">
        <v>77</v>
      </c>
      <c r="E272" s="191"/>
      <c r="F272" s="191"/>
      <c r="G272" s="853"/>
      <c r="H272" s="839"/>
      <c r="I272" s="195"/>
      <c r="J272" s="195"/>
      <c r="K272" s="870"/>
      <c r="L272" s="772"/>
      <c r="M272" s="801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772"/>
      <c r="S272" s="781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785"/>
      <c r="B273" s="771"/>
      <c r="C273" s="221" t="s">
        <v>73</v>
      </c>
      <c r="D273" s="221" t="s">
        <v>74</v>
      </c>
      <c r="E273" s="222"/>
      <c r="F273" s="222"/>
      <c r="G273" s="853"/>
      <c r="H273" s="839"/>
      <c r="I273" s="223"/>
      <c r="J273" s="223"/>
      <c r="K273" s="868"/>
      <c r="L273" s="770"/>
      <c r="M273" s="799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770"/>
      <c r="S273" s="779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785"/>
      <c r="B274" s="771"/>
      <c r="C274" s="122" t="s">
        <v>75</v>
      </c>
      <c r="D274" s="122" t="s">
        <v>76</v>
      </c>
      <c r="E274" s="189"/>
      <c r="F274" s="189"/>
      <c r="G274" s="853"/>
      <c r="H274" s="839"/>
      <c r="I274" s="193"/>
      <c r="J274" s="193"/>
      <c r="K274" s="869"/>
      <c r="L274" s="771"/>
      <c r="M274" s="800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771"/>
      <c r="S274" s="780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785"/>
      <c r="B275" s="771"/>
      <c r="C275" s="129" t="s">
        <v>75</v>
      </c>
      <c r="D275" s="129" t="s">
        <v>77</v>
      </c>
      <c r="E275" s="191"/>
      <c r="F275" s="191"/>
      <c r="G275" s="853"/>
      <c r="H275" s="839"/>
      <c r="I275" s="195"/>
      <c r="J275" s="195"/>
      <c r="K275" s="870"/>
      <c r="L275" s="772"/>
      <c r="M275" s="801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772"/>
      <c r="S275" s="781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785"/>
      <c r="B276" s="771"/>
      <c r="C276" s="221" t="s">
        <v>73</v>
      </c>
      <c r="D276" s="221" t="s">
        <v>74</v>
      </c>
      <c r="E276" s="222"/>
      <c r="F276" s="222"/>
      <c r="G276" s="853"/>
      <c r="H276" s="839"/>
      <c r="I276" s="223"/>
      <c r="J276" s="223"/>
      <c r="K276" s="868"/>
      <c r="L276" s="770"/>
      <c r="M276" s="799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770"/>
      <c r="S276" s="779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785"/>
      <c r="B277" s="771"/>
      <c r="C277" s="122" t="s">
        <v>75</v>
      </c>
      <c r="D277" s="122" t="s">
        <v>76</v>
      </c>
      <c r="E277" s="189"/>
      <c r="F277" s="189"/>
      <c r="G277" s="853"/>
      <c r="H277" s="839"/>
      <c r="I277" s="193"/>
      <c r="J277" s="193"/>
      <c r="K277" s="869"/>
      <c r="L277" s="771"/>
      <c r="M277" s="800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771"/>
      <c r="S277" s="780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785"/>
      <c r="B278" s="771"/>
      <c r="C278" s="129" t="s">
        <v>75</v>
      </c>
      <c r="D278" s="129" t="s">
        <v>77</v>
      </c>
      <c r="E278" s="191"/>
      <c r="F278" s="191"/>
      <c r="G278" s="853"/>
      <c r="H278" s="839"/>
      <c r="I278" s="195"/>
      <c r="J278" s="195"/>
      <c r="K278" s="870"/>
      <c r="L278" s="772"/>
      <c r="M278" s="801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772"/>
      <c r="S278" s="781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785"/>
      <c r="B279" s="771"/>
      <c r="C279" s="221" t="s">
        <v>73</v>
      </c>
      <c r="D279" s="221" t="s">
        <v>74</v>
      </c>
      <c r="E279" s="222"/>
      <c r="F279" s="222"/>
      <c r="G279" s="853"/>
      <c r="H279" s="839"/>
      <c r="I279" s="223"/>
      <c r="J279" s="223"/>
      <c r="K279" s="868"/>
      <c r="L279" s="770"/>
      <c r="M279" s="799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770"/>
      <c r="S279" s="779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785"/>
      <c r="B280" s="771"/>
      <c r="C280" s="122" t="s">
        <v>75</v>
      </c>
      <c r="D280" s="122" t="s">
        <v>76</v>
      </c>
      <c r="E280" s="189"/>
      <c r="F280" s="189"/>
      <c r="G280" s="853"/>
      <c r="H280" s="839"/>
      <c r="I280" s="193"/>
      <c r="J280" s="193"/>
      <c r="K280" s="869"/>
      <c r="L280" s="771"/>
      <c r="M280" s="800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771"/>
      <c r="S280" s="780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785"/>
      <c r="B281" s="771"/>
      <c r="C281" s="129" t="s">
        <v>75</v>
      </c>
      <c r="D281" s="129" t="s">
        <v>77</v>
      </c>
      <c r="E281" s="191"/>
      <c r="F281" s="191"/>
      <c r="G281" s="853"/>
      <c r="H281" s="839"/>
      <c r="I281" s="195"/>
      <c r="J281" s="195"/>
      <c r="K281" s="870"/>
      <c r="L281" s="772"/>
      <c r="M281" s="801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772"/>
      <c r="S281" s="781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785"/>
      <c r="B282" s="771"/>
      <c r="C282" s="221" t="s">
        <v>73</v>
      </c>
      <c r="D282" s="221" t="s">
        <v>74</v>
      </c>
      <c r="E282" s="222"/>
      <c r="F282" s="222"/>
      <c r="G282" s="853"/>
      <c r="H282" s="839"/>
      <c r="I282" s="223"/>
      <c r="J282" s="223"/>
      <c r="K282" s="868"/>
      <c r="L282" s="770"/>
      <c r="M282" s="799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770"/>
      <c r="S282" s="779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785"/>
      <c r="B283" s="771"/>
      <c r="C283" s="122" t="s">
        <v>75</v>
      </c>
      <c r="D283" s="122" t="s">
        <v>76</v>
      </c>
      <c r="E283" s="189"/>
      <c r="F283" s="189"/>
      <c r="G283" s="853"/>
      <c r="H283" s="839"/>
      <c r="I283" s="193"/>
      <c r="J283" s="193"/>
      <c r="K283" s="869"/>
      <c r="L283" s="771"/>
      <c r="M283" s="800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771"/>
      <c r="S283" s="780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786"/>
      <c r="B284" s="772"/>
      <c r="C284" s="129" t="s">
        <v>75</v>
      </c>
      <c r="D284" s="129" t="s">
        <v>77</v>
      </c>
      <c r="E284" s="191"/>
      <c r="F284" s="191"/>
      <c r="G284" s="854"/>
      <c r="H284" s="840"/>
      <c r="I284" s="195"/>
      <c r="J284" s="195"/>
      <c r="K284" s="870"/>
      <c r="L284" s="772"/>
      <c r="M284" s="801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772"/>
      <c r="S284" s="781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784"/>
      <c r="B285" s="770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71"/>
      <c r="L285" s="872"/>
      <c r="M285" s="875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7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785"/>
      <c r="B286" s="771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73"/>
      <c r="L286" s="874"/>
      <c r="M286" s="876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8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785"/>
      <c r="B287" s="771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52">
        <v>2022</v>
      </c>
      <c r="H287" s="838">
        <v>718</v>
      </c>
      <c r="I287" s="223">
        <v>0</v>
      </c>
      <c r="J287" s="223">
        <f>I287*1.12</f>
        <v>0</v>
      </c>
      <c r="K287" s="868" t="s">
        <v>127</v>
      </c>
      <c r="L287" s="770" t="s">
        <v>128</v>
      </c>
      <c r="M287" s="799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770"/>
      <c r="S287" s="779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785"/>
      <c r="B288" s="771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53"/>
      <c r="H288" s="839"/>
      <c r="I288" s="193">
        <v>3265510</v>
      </c>
      <c r="J288" s="193">
        <f>I288*1.12</f>
        <v>3657371.2</v>
      </c>
      <c r="K288" s="869"/>
      <c r="L288" s="771"/>
      <c r="M288" s="800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771"/>
      <c r="S288" s="780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785"/>
      <c r="B289" s="771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53"/>
      <c r="H289" s="839"/>
      <c r="I289" s="195">
        <f>I288</f>
        <v>3265510</v>
      </c>
      <c r="J289" s="195">
        <f>J288</f>
        <v>3657371.2</v>
      </c>
      <c r="K289" s="870"/>
      <c r="L289" s="772"/>
      <c r="M289" s="801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772"/>
      <c r="S289" s="781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785"/>
      <c r="B290" s="771"/>
      <c r="C290" s="221" t="s">
        <v>73</v>
      </c>
      <c r="D290" s="221" t="s">
        <v>74</v>
      </c>
      <c r="E290" s="222"/>
      <c r="F290" s="222"/>
      <c r="G290" s="853"/>
      <c r="H290" s="839"/>
      <c r="I290" s="223"/>
      <c r="J290" s="223"/>
      <c r="K290" s="868"/>
      <c r="L290" s="770"/>
      <c r="M290" s="799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770"/>
      <c r="S290" s="779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785"/>
      <c r="B291" s="771"/>
      <c r="C291" s="122" t="s">
        <v>75</v>
      </c>
      <c r="D291" s="122" t="s">
        <v>76</v>
      </c>
      <c r="E291" s="189"/>
      <c r="F291" s="189"/>
      <c r="G291" s="853"/>
      <c r="H291" s="839"/>
      <c r="I291" s="193"/>
      <c r="J291" s="193"/>
      <c r="K291" s="869"/>
      <c r="L291" s="771"/>
      <c r="M291" s="800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771"/>
      <c r="S291" s="780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785"/>
      <c r="B292" s="771"/>
      <c r="C292" s="129" t="s">
        <v>75</v>
      </c>
      <c r="D292" s="129" t="s">
        <v>77</v>
      </c>
      <c r="E292" s="191"/>
      <c r="F292" s="191"/>
      <c r="G292" s="853"/>
      <c r="H292" s="839"/>
      <c r="I292" s="195"/>
      <c r="J292" s="195"/>
      <c r="K292" s="870"/>
      <c r="L292" s="772"/>
      <c r="M292" s="801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772"/>
      <c r="S292" s="781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785"/>
      <c r="B293" s="771"/>
      <c r="C293" s="221" t="s">
        <v>73</v>
      </c>
      <c r="D293" s="221" t="s">
        <v>74</v>
      </c>
      <c r="E293" s="222"/>
      <c r="F293" s="222"/>
      <c r="G293" s="853"/>
      <c r="H293" s="839"/>
      <c r="I293" s="223"/>
      <c r="J293" s="223"/>
      <c r="K293" s="868"/>
      <c r="L293" s="770"/>
      <c r="M293" s="799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770"/>
      <c r="S293" s="779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785"/>
      <c r="B294" s="771"/>
      <c r="C294" s="122" t="s">
        <v>75</v>
      </c>
      <c r="D294" s="122" t="s">
        <v>76</v>
      </c>
      <c r="E294" s="189"/>
      <c r="F294" s="189"/>
      <c r="G294" s="853"/>
      <c r="H294" s="839"/>
      <c r="I294" s="193"/>
      <c r="J294" s="193"/>
      <c r="K294" s="869"/>
      <c r="L294" s="771"/>
      <c r="M294" s="800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771"/>
      <c r="S294" s="780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785"/>
      <c r="B295" s="771"/>
      <c r="C295" s="129" t="s">
        <v>75</v>
      </c>
      <c r="D295" s="129" t="s">
        <v>77</v>
      </c>
      <c r="E295" s="191"/>
      <c r="F295" s="191"/>
      <c r="G295" s="853"/>
      <c r="H295" s="839"/>
      <c r="I295" s="195"/>
      <c r="J295" s="195"/>
      <c r="K295" s="870"/>
      <c r="L295" s="772"/>
      <c r="M295" s="801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772"/>
      <c r="S295" s="781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785"/>
      <c r="B296" s="771"/>
      <c r="C296" s="221" t="s">
        <v>73</v>
      </c>
      <c r="D296" s="221" t="s">
        <v>74</v>
      </c>
      <c r="E296" s="222"/>
      <c r="F296" s="222"/>
      <c r="G296" s="853"/>
      <c r="H296" s="839"/>
      <c r="I296" s="223"/>
      <c r="J296" s="223"/>
      <c r="K296" s="868"/>
      <c r="L296" s="770"/>
      <c r="M296" s="799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770"/>
      <c r="S296" s="779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785"/>
      <c r="B297" s="771"/>
      <c r="C297" s="122" t="s">
        <v>75</v>
      </c>
      <c r="D297" s="122" t="s">
        <v>76</v>
      </c>
      <c r="E297" s="189"/>
      <c r="F297" s="189"/>
      <c r="G297" s="853"/>
      <c r="H297" s="839"/>
      <c r="I297" s="193"/>
      <c r="J297" s="193"/>
      <c r="K297" s="869"/>
      <c r="L297" s="771"/>
      <c r="M297" s="800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771"/>
      <c r="S297" s="780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785"/>
      <c r="B298" s="771"/>
      <c r="C298" s="129" t="s">
        <v>75</v>
      </c>
      <c r="D298" s="129" t="s">
        <v>77</v>
      </c>
      <c r="E298" s="191"/>
      <c r="F298" s="191"/>
      <c r="G298" s="853"/>
      <c r="H298" s="839"/>
      <c r="I298" s="195"/>
      <c r="J298" s="195"/>
      <c r="K298" s="870"/>
      <c r="L298" s="772"/>
      <c r="M298" s="801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772"/>
      <c r="S298" s="781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785"/>
      <c r="B299" s="771"/>
      <c r="C299" s="221" t="s">
        <v>73</v>
      </c>
      <c r="D299" s="221" t="s">
        <v>74</v>
      </c>
      <c r="E299" s="222"/>
      <c r="F299" s="222"/>
      <c r="G299" s="853"/>
      <c r="H299" s="839"/>
      <c r="I299" s="223"/>
      <c r="J299" s="223"/>
      <c r="K299" s="868"/>
      <c r="L299" s="770"/>
      <c r="M299" s="799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770"/>
      <c r="S299" s="779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785"/>
      <c r="B300" s="771"/>
      <c r="C300" s="122" t="s">
        <v>75</v>
      </c>
      <c r="D300" s="122" t="s">
        <v>76</v>
      </c>
      <c r="E300" s="189"/>
      <c r="F300" s="189"/>
      <c r="G300" s="853"/>
      <c r="H300" s="839"/>
      <c r="I300" s="193"/>
      <c r="J300" s="193"/>
      <c r="K300" s="869"/>
      <c r="L300" s="771"/>
      <c r="M300" s="800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771"/>
      <c r="S300" s="780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785"/>
      <c r="B301" s="771"/>
      <c r="C301" s="129" t="s">
        <v>75</v>
      </c>
      <c r="D301" s="129" t="s">
        <v>77</v>
      </c>
      <c r="E301" s="191"/>
      <c r="F301" s="191"/>
      <c r="G301" s="853"/>
      <c r="H301" s="839"/>
      <c r="I301" s="195"/>
      <c r="J301" s="195"/>
      <c r="K301" s="870"/>
      <c r="L301" s="772"/>
      <c r="M301" s="801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772"/>
      <c r="S301" s="781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785"/>
      <c r="B302" s="771"/>
      <c r="C302" s="221" t="s">
        <v>73</v>
      </c>
      <c r="D302" s="221" t="s">
        <v>74</v>
      </c>
      <c r="E302" s="222"/>
      <c r="F302" s="222"/>
      <c r="G302" s="853"/>
      <c r="H302" s="839"/>
      <c r="I302" s="223"/>
      <c r="J302" s="223"/>
      <c r="K302" s="868"/>
      <c r="L302" s="770"/>
      <c r="M302" s="799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770"/>
      <c r="S302" s="779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785"/>
      <c r="B303" s="771"/>
      <c r="C303" s="122" t="s">
        <v>75</v>
      </c>
      <c r="D303" s="122" t="s">
        <v>76</v>
      </c>
      <c r="E303" s="189"/>
      <c r="F303" s="189"/>
      <c r="G303" s="853"/>
      <c r="H303" s="839"/>
      <c r="I303" s="193"/>
      <c r="J303" s="193"/>
      <c r="K303" s="869"/>
      <c r="L303" s="771"/>
      <c r="M303" s="800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771"/>
      <c r="S303" s="780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785"/>
      <c r="B304" s="771"/>
      <c r="C304" s="129" t="s">
        <v>75</v>
      </c>
      <c r="D304" s="129" t="s">
        <v>77</v>
      </c>
      <c r="E304" s="191"/>
      <c r="F304" s="191"/>
      <c r="G304" s="853"/>
      <c r="H304" s="839"/>
      <c r="I304" s="195"/>
      <c r="J304" s="195"/>
      <c r="K304" s="870"/>
      <c r="L304" s="772"/>
      <c r="M304" s="801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772"/>
      <c r="S304" s="781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785"/>
      <c r="B305" s="771"/>
      <c r="C305" s="221" t="s">
        <v>73</v>
      </c>
      <c r="D305" s="221" t="s">
        <v>74</v>
      </c>
      <c r="E305" s="222"/>
      <c r="F305" s="222"/>
      <c r="G305" s="853"/>
      <c r="H305" s="839"/>
      <c r="I305" s="223"/>
      <c r="J305" s="223"/>
      <c r="K305" s="868"/>
      <c r="L305" s="770"/>
      <c r="M305" s="799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770"/>
      <c r="S305" s="779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785"/>
      <c r="B306" s="771"/>
      <c r="C306" s="122" t="s">
        <v>75</v>
      </c>
      <c r="D306" s="122" t="s">
        <v>76</v>
      </c>
      <c r="E306" s="189"/>
      <c r="F306" s="189"/>
      <c r="G306" s="853"/>
      <c r="H306" s="839"/>
      <c r="I306" s="193"/>
      <c r="J306" s="193"/>
      <c r="K306" s="869"/>
      <c r="L306" s="771"/>
      <c r="M306" s="800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771"/>
      <c r="S306" s="780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786"/>
      <c r="B307" s="772"/>
      <c r="C307" s="129" t="s">
        <v>75</v>
      </c>
      <c r="D307" s="129" t="s">
        <v>77</v>
      </c>
      <c r="E307" s="191"/>
      <c r="F307" s="191"/>
      <c r="G307" s="854"/>
      <c r="H307" s="840"/>
      <c r="I307" s="195"/>
      <c r="J307" s="195"/>
      <c r="K307" s="870"/>
      <c r="L307" s="772"/>
      <c r="M307" s="801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772"/>
      <c r="S307" s="781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784"/>
      <c r="B308" s="770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71" t="s">
        <v>110</v>
      </c>
      <c r="L308" s="872"/>
      <c r="M308" s="875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7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785"/>
      <c r="B309" s="771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73"/>
      <c r="L309" s="874"/>
      <c r="M309" s="876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8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785"/>
      <c r="B310" s="771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52">
        <v>2020</v>
      </c>
      <c r="H310" s="838"/>
      <c r="I310" s="223"/>
      <c r="J310" s="223">
        <f>I310*1.12</f>
        <v>0</v>
      </c>
      <c r="K310" s="868" t="s">
        <v>130</v>
      </c>
      <c r="L310" s="770" t="s">
        <v>131</v>
      </c>
      <c r="M310" s="799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770" t="s">
        <v>132</v>
      </c>
      <c r="S310" s="779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785"/>
      <c r="B311" s="771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53"/>
      <c r="H311" s="839"/>
      <c r="I311" s="193">
        <f>I310</f>
        <v>0</v>
      </c>
      <c r="J311" s="193">
        <f>I311*1.12</f>
        <v>0</v>
      </c>
      <c r="K311" s="869"/>
      <c r="L311" s="771"/>
      <c r="M311" s="800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771"/>
      <c r="S311" s="780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785"/>
      <c r="B312" s="771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53"/>
      <c r="H312" s="839"/>
      <c r="I312" s="195">
        <f>I311</f>
        <v>0</v>
      </c>
      <c r="J312" s="195">
        <f>J311</f>
        <v>0</v>
      </c>
      <c r="K312" s="870"/>
      <c r="L312" s="772"/>
      <c r="M312" s="801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772"/>
      <c r="S312" s="781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785"/>
      <c r="B313" s="771"/>
      <c r="C313" s="221" t="s">
        <v>73</v>
      </c>
      <c r="D313" s="221" t="s">
        <v>74</v>
      </c>
      <c r="E313" s="222"/>
      <c r="F313" s="222"/>
      <c r="G313" s="853"/>
      <c r="H313" s="839"/>
      <c r="I313" s="223"/>
      <c r="J313" s="223"/>
      <c r="K313" s="868"/>
      <c r="L313" s="770"/>
      <c r="M313" s="799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770"/>
      <c r="S313" s="779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785"/>
      <c r="B314" s="771"/>
      <c r="C314" s="122" t="s">
        <v>75</v>
      </c>
      <c r="D314" s="122" t="s">
        <v>76</v>
      </c>
      <c r="E314" s="189"/>
      <c r="F314" s="189"/>
      <c r="G314" s="853"/>
      <c r="H314" s="839"/>
      <c r="I314" s="193"/>
      <c r="J314" s="193"/>
      <c r="K314" s="869"/>
      <c r="L314" s="771"/>
      <c r="M314" s="800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771"/>
      <c r="S314" s="780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785"/>
      <c r="B315" s="771"/>
      <c r="C315" s="129" t="s">
        <v>75</v>
      </c>
      <c r="D315" s="129" t="s">
        <v>77</v>
      </c>
      <c r="E315" s="191"/>
      <c r="F315" s="191"/>
      <c r="G315" s="853"/>
      <c r="H315" s="839"/>
      <c r="I315" s="195"/>
      <c r="J315" s="195"/>
      <c r="K315" s="870"/>
      <c r="L315" s="772"/>
      <c r="M315" s="801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772"/>
      <c r="S315" s="781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785"/>
      <c r="B316" s="771"/>
      <c r="C316" s="221" t="s">
        <v>73</v>
      </c>
      <c r="D316" s="221" t="s">
        <v>74</v>
      </c>
      <c r="E316" s="222"/>
      <c r="F316" s="222"/>
      <c r="G316" s="853"/>
      <c r="H316" s="839"/>
      <c r="I316" s="223"/>
      <c r="J316" s="223"/>
      <c r="K316" s="868"/>
      <c r="L316" s="770"/>
      <c r="M316" s="799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770"/>
      <c r="S316" s="779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785"/>
      <c r="B317" s="771"/>
      <c r="C317" s="122" t="s">
        <v>75</v>
      </c>
      <c r="D317" s="122" t="s">
        <v>76</v>
      </c>
      <c r="E317" s="189"/>
      <c r="F317" s="189"/>
      <c r="G317" s="853"/>
      <c r="H317" s="839"/>
      <c r="I317" s="193"/>
      <c r="J317" s="193"/>
      <c r="K317" s="869"/>
      <c r="L317" s="771"/>
      <c r="M317" s="800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771"/>
      <c r="S317" s="780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785"/>
      <c r="B318" s="771"/>
      <c r="C318" s="129" t="s">
        <v>75</v>
      </c>
      <c r="D318" s="129" t="s">
        <v>77</v>
      </c>
      <c r="E318" s="191"/>
      <c r="F318" s="191"/>
      <c r="G318" s="853"/>
      <c r="H318" s="839"/>
      <c r="I318" s="195"/>
      <c r="J318" s="195"/>
      <c r="K318" s="870"/>
      <c r="L318" s="772"/>
      <c r="M318" s="801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772"/>
      <c r="S318" s="781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785"/>
      <c r="B319" s="771"/>
      <c r="C319" s="221" t="s">
        <v>73</v>
      </c>
      <c r="D319" s="221" t="s">
        <v>74</v>
      </c>
      <c r="E319" s="222"/>
      <c r="F319" s="222"/>
      <c r="G319" s="853"/>
      <c r="H319" s="839"/>
      <c r="I319" s="223"/>
      <c r="J319" s="223"/>
      <c r="K319" s="868"/>
      <c r="L319" s="770"/>
      <c r="M319" s="799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770"/>
      <c r="S319" s="779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785"/>
      <c r="B320" s="771"/>
      <c r="C320" s="122" t="s">
        <v>75</v>
      </c>
      <c r="D320" s="122" t="s">
        <v>76</v>
      </c>
      <c r="E320" s="189"/>
      <c r="F320" s="189"/>
      <c r="G320" s="853"/>
      <c r="H320" s="839"/>
      <c r="I320" s="193"/>
      <c r="J320" s="193"/>
      <c r="K320" s="869"/>
      <c r="L320" s="771"/>
      <c r="M320" s="800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771"/>
      <c r="S320" s="780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785"/>
      <c r="B321" s="771"/>
      <c r="C321" s="129" t="s">
        <v>75</v>
      </c>
      <c r="D321" s="129" t="s">
        <v>77</v>
      </c>
      <c r="E321" s="191"/>
      <c r="F321" s="191"/>
      <c r="G321" s="853"/>
      <c r="H321" s="839"/>
      <c r="I321" s="195"/>
      <c r="J321" s="195"/>
      <c r="K321" s="870"/>
      <c r="L321" s="772"/>
      <c r="M321" s="801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772"/>
      <c r="S321" s="781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785"/>
      <c r="B322" s="771"/>
      <c r="C322" s="221" t="s">
        <v>73</v>
      </c>
      <c r="D322" s="221" t="s">
        <v>74</v>
      </c>
      <c r="E322" s="222"/>
      <c r="F322" s="222"/>
      <c r="G322" s="853"/>
      <c r="H322" s="839"/>
      <c r="I322" s="223"/>
      <c r="J322" s="223"/>
      <c r="K322" s="868"/>
      <c r="L322" s="770"/>
      <c r="M322" s="799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770"/>
      <c r="S322" s="779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785"/>
      <c r="B323" s="771"/>
      <c r="C323" s="122" t="s">
        <v>75</v>
      </c>
      <c r="D323" s="122" t="s">
        <v>76</v>
      </c>
      <c r="E323" s="189"/>
      <c r="F323" s="189"/>
      <c r="G323" s="853"/>
      <c r="H323" s="839"/>
      <c r="I323" s="193"/>
      <c r="J323" s="193"/>
      <c r="K323" s="869"/>
      <c r="L323" s="771"/>
      <c r="M323" s="800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771"/>
      <c r="S323" s="780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785"/>
      <c r="B324" s="771"/>
      <c r="C324" s="129" t="s">
        <v>75</v>
      </c>
      <c r="D324" s="129" t="s">
        <v>77</v>
      </c>
      <c r="E324" s="191"/>
      <c r="F324" s="191"/>
      <c r="G324" s="853"/>
      <c r="H324" s="839"/>
      <c r="I324" s="195"/>
      <c r="J324" s="195"/>
      <c r="K324" s="870"/>
      <c r="L324" s="772"/>
      <c r="M324" s="801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772"/>
      <c r="S324" s="781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785"/>
      <c r="B325" s="771"/>
      <c r="C325" s="221" t="s">
        <v>73</v>
      </c>
      <c r="D325" s="221" t="s">
        <v>74</v>
      </c>
      <c r="E325" s="222"/>
      <c r="F325" s="222"/>
      <c r="G325" s="853"/>
      <c r="H325" s="839"/>
      <c r="I325" s="223"/>
      <c r="J325" s="223"/>
      <c r="K325" s="868"/>
      <c r="L325" s="770"/>
      <c r="M325" s="799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770"/>
      <c r="S325" s="779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785"/>
      <c r="B326" s="771"/>
      <c r="C326" s="122" t="s">
        <v>75</v>
      </c>
      <c r="D326" s="122" t="s">
        <v>76</v>
      </c>
      <c r="E326" s="189"/>
      <c r="F326" s="189"/>
      <c r="G326" s="853"/>
      <c r="H326" s="839"/>
      <c r="I326" s="193"/>
      <c r="J326" s="193"/>
      <c r="K326" s="869"/>
      <c r="L326" s="771"/>
      <c r="M326" s="800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771"/>
      <c r="S326" s="780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785"/>
      <c r="B327" s="771"/>
      <c r="C327" s="129" t="s">
        <v>75</v>
      </c>
      <c r="D327" s="129" t="s">
        <v>77</v>
      </c>
      <c r="E327" s="191"/>
      <c r="F327" s="191"/>
      <c r="G327" s="853"/>
      <c r="H327" s="839"/>
      <c r="I327" s="195"/>
      <c r="J327" s="195"/>
      <c r="K327" s="870"/>
      <c r="L327" s="772"/>
      <c r="M327" s="801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772"/>
      <c r="S327" s="781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785"/>
      <c r="B328" s="771"/>
      <c r="C328" s="221" t="s">
        <v>73</v>
      </c>
      <c r="D328" s="221" t="s">
        <v>74</v>
      </c>
      <c r="E328" s="222"/>
      <c r="F328" s="222"/>
      <c r="G328" s="853"/>
      <c r="H328" s="839"/>
      <c r="I328" s="223"/>
      <c r="J328" s="223"/>
      <c r="K328" s="868"/>
      <c r="L328" s="770"/>
      <c r="M328" s="799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770"/>
      <c r="S328" s="779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785"/>
      <c r="B329" s="771"/>
      <c r="C329" s="122" t="s">
        <v>75</v>
      </c>
      <c r="D329" s="122" t="s">
        <v>76</v>
      </c>
      <c r="E329" s="189"/>
      <c r="F329" s="189"/>
      <c r="G329" s="853"/>
      <c r="H329" s="839"/>
      <c r="I329" s="193"/>
      <c r="J329" s="193"/>
      <c r="K329" s="869"/>
      <c r="L329" s="771"/>
      <c r="M329" s="800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771"/>
      <c r="S329" s="780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786"/>
      <c r="B330" s="772"/>
      <c r="C330" s="129" t="s">
        <v>75</v>
      </c>
      <c r="D330" s="129" t="s">
        <v>77</v>
      </c>
      <c r="E330" s="191"/>
      <c r="F330" s="191"/>
      <c r="G330" s="854"/>
      <c r="H330" s="840"/>
      <c r="I330" s="195"/>
      <c r="J330" s="195"/>
      <c r="K330" s="870"/>
      <c r="L330" s="772"/>
      <c r="M330" s="801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772"/>
      <c r="S330" s="781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784"/>
      <c r="B331" s="894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897" t="s">
        <v>134</v>
      </c>
      <c r="L331" s="898"/>
      <c r="M331" s="875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7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3234776</v>
      </c>
      <c r="AD331" s="207">
        <f t="shared" si="190"/>
        <v>3622949.1200000006</v>
      </c>
      <c r="AE331" s="207">
        <f t="shared" si="190"/>
        <v>284</v>
      </c>
      <c r="AF331" s="207">
        <f>AF333+AF336+AF351+AF339+AF342+AF345+AF348</f>
        <v>0</v>
      </c>
      <c r="AG331" s="207">
        <f t="shared" ref="AG331" si="191">AG333+AG336+AG351+AG339+AG342+AG345+AG348</f>
        <v>0</v>
      </c>
      <c r="AH331" s="207"/>
      <c r="AI331" s="207">
        <f t="shared" si="190"/>
        <v>-3234776</v>
      </c>
      <c r="AJ331" s="207">
        <f t="shared" si="190"/>
        <v>-3622949.1200000006</v>
      </c>
      <c r="AK331" s="207">
        <f t="shared" si="190"/>
        <v>-284</v>
      </c>
      <c r="AL331" s="211">
        <f t="shared" si="174"/>
        <v>0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901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785"/>
      <c r="B332" s="895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899"/>
      <c r="L332" s="900"/>
      <c r="M332" s="876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8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1355225</v>
      </c>
      <c r="AD332" s="207">
        <f>AD334+AD337+AD352+AD340+AD343+AD346+AD349</f>
        <v>1517852.0000000002</v>
      </c>
      <c r="AE332" s="220"/>
      <c r="AF332" s="207">
        <f>AF334+AF337+AF352+AF340+AF343+AF346+AF349</f>
        <v>0</v>
      </c>
      <c r="AG332" s="207">
        <f>AG334+AG337+AG352+AG340+AG343+AG346+AG349</f>
        <v>0</v>
      </c>
      <c r="AH332" s="220"/>
      <c r="AI332" s="207">
        <f>AI334+AI337+AI352+AI340+AI343+AI346+AI349</f>
        <v>-1355225</v>
      </c>
      <c r="AJ332" s="207">
        <f>AJ334+AJ337+AJ352+AJ340+AJ343+AJ346+AJ349</f>
        <v>-1517852.0000000002</v>
      </c>
      <c r="AK332" s="220"/>
      <c r="AL332" s="211">
        <f t="shared" si="174"/>
        <v>0</v>
      </c>
      <c r="AM332" s="207">
        <f>AM334+AM337+AM352+AM340+AM343+AM346+AM349</f>
        <v>0</v>
      </c>
      <c r="AN332" s="207">
        <f t="shared" si="192"/>
        <v>0</v>
      </c>
      <c r="AO332" s="207">
        <f t="shared" si="192"/>
        <v>0</v>
      </c>
      <c r="AP332" s="207"/>
      <c r="AQ332" s="902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785"/>
      <c r="B333" s="895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52">
        <v>2023</v>
      </c>
      <c r="H333" s="838">
        <v>1469</v>
      </c>
      <c r="I333" s="223">
        <v>16727345</v>
      </c>
      <c r="J333" s="223">
        <f>I333*1.12</f>
        <v>18734626.400000002</v>
      </c>
      <c r="K333" s="868" t="s">
        <v>130</v>
      </c>
      <c r="L333" s="770" t="s">
        <v>135</v>
      </c>
      <c r="M333" s="799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770" t="s">
        <v>132</v>
      </c>
      <c r="S333" s="779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124">
        <v>3234776</v>
      </c>
      <c r="AD333" s="225">
        <f>AC333*1.12</f>
        <v>3622949.1200000006</v>
      </c>
      <c r="AE333" s="225">
        <v>284</v>
      </c>
      <c r="AF333" s="225"/>
      <c r="AG333" s="226"/>
      <c r="AH333" s="225"/>
      <c r="AI333" s="123">
        <f>AF333+AF336+AF339+AF342+AF345+AF348+AF351-AC333</f>
        <v>-3234776</v>
      </c>
      <c r="AJ333" s="226">
        <f>AI333*1.12</f>
        <v>-3622949.1200000006</v>
      </c>
      <c r="AK333" s="222">
        <f>AH333-AE333</f>
        <v>-284</v>
      </c>
      <c r="AL333" s="227">
        <f t="shared" si="174"/>
        <v>0</v>
      </c>
      <c r="AM333" s="228"/>
      <c r="AN333" s="228"/>
      <c r="AO333" s="228"/>
      <c r="AP333" s="228"/>
      <c r="AQ333" s="902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785"/>
      <c r="B334" s="895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53"/>
      <c r="H334" s="839"/>
      <c r="I334" s="193">
        <v>16044202</v>
      </c>
      <c r="J334" s="193">
        <f>I334*1.12</f>
        <v>17969506.240000002</v>
      </c>
      <c r="K334" s="869"/>
      <c r="L334" s="771"/>
      <c r="M334" s="800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771"/>
      <c r="S334" s="780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1355225</v>
      </c>
      <c r="AD334" s="124">
        <f>AC334*1.12</f>
        <v>1517852.0000000002</v>
      </c>
      <c r="AE334" s="124"/>
      <c r="AF334" s="124"/>
      <c r="AG334" s="123"/>
      <c r="AH334" s="124"/>
      <c r="AI334" s="123">
        <f>AF334+AF337+AF340+AF343+AF346+AF349+AF352-AC334</f>
        <v>-1355225</v>
      </c>
      <c r="AJ334" s="123">
        <f>AI334*1.12</f>
        <v>-1517852.0000000002</v>
      </c>
      <c r="AK334" s="123"/>
      <c r="AL334" s="126">
        <f t="shared" si="174"/>
        <v>0</v>
      </c>
      <c r="AM334" s="127"/>
      <c r="AN334" s="134">
        <f>AF334</f>
        <v>0</v>
      </c>
      <c r="AO334" s="127"/>
      <c r="AP334" s="127"/>
      <c r="AQ334" s="902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785"/>
      <c r="B335" s="895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53"/>
      <c r="H335" s="839"/>
      <c r="I335" s="195">
        <f>I334</f>
        <v>16044202</v>
      </c>
      <c r="J335" s="195">
        <f>J334</f>
        <v>17969506.240000002</v>
      </c>
      <c r="K335" s="870"/>
      <c r="L335" s="772"/>
      <c r="M335" s="801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772"/>
      <c r="S335" s="781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131">
        <v>1355225</v>
      </c>
      <c r="AD335" s="131">
        <f>AD334</f>
        <v>1517852.0000000002</v>
      </c>
      <c r="AE335" s="131"/>
      <c r="AF335" s="131"/>
      <c r="AG335" s="123"/>
      <c r="AH335" s="131"/>
      <c r="AI335" s="130">
        <f>AI334</f>
        <v>-1355225</v>
      </c>
      <c r="AJ335" s="130">
        <f>AJ334</f>
        <v>-1517852.0000000002</v>
      </c>
      <c r="AK335" s="130"/>
      <c r="AL335" s="133">
        <f t="shared" si="174"/>
        <v>0</v>
      </c>
      <c r="AM335" s="127"/>
      <c r="AN335" s="134">
        <f>AF335</f>
        <v>0</v>
      </c>
      <c r="AO335" s="134"/>
      <c r="AP335" s="134"/>
      <c r="AQ335" s="902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785"/>
      <c r="B336" s="895"/>
      <c r="C336" s="221" t="s">
        <v>73</v>
      </c>
      <c r="D336" s="221" t="s">
        <v>74</v>
      </c>
      <c r="E336" s="222"/>
      <c r="F336" s="222"/>
      <c r="G336" s="853"/>
      <c r="H336" s="839"/>
      <c r="I336" s="223"/>
      <c r="J336" s="223"/>
      <c r="K336" s="868"/>
      <c r="L336" s="770"/>
      <c r="M336" s="799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770"/>
      <c r="S336" s="779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2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785"/>
      <c r="B337" s="895"/>
      <c r="C337" s="122" t="s">
        <v>75</v>
      </c>
      <c r="D337" s="122" t="s">
        <v>76</v>
      </c>
      <c r="E337" s="189"/>
      <c r="F337" s="189"/>
      <c r="G337" s="853"/>
      <c r="H337" s="839"/>
      <c r="I337" s="193"/>
      <c r="J337" s="193"/>
      <c r="K337" s="869"/>
      <c r="L337" s="771"/>
      <c r="M337" s="800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771"/>
      <c r="S337" s="780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2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785"/>
      <c r="B338" s="895"/>
      <c r="C338" s="129" t="s">
        <v>75</v>
      </c>
      <c r="D338" s="129" t="s">
        <v>77</v>
      </c>
      <c r="E338" s="191"/>
      <c r="F338" s="191"/>
      <c r="G338" s="853"/>
      <c r="H338" s="839"/>
      <c r="I338" s="195"/>
      <c r="J338" s="195"/>
      <c r="K338" s="870"/>
      <c r="L338" s="772"/>
      <c r="M338" s="801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772"/>
      <c r="S338" s="781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2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785"/>
      <c r="B339" s="895"/>
      <c r="C339" s="221" t="s">
        <v>73</v>
      </c>
      <c r="D339" s="221" t="s">
        <v>74</v>
      </c>
      <c r="E339" s="222"/>
      <c r="F339" s="222"/>
      <c r="G339" s="853"/>
      <c r="H339" s="839"/>
      <c r="I339" s="223"/>
      <c r="J339" s="223"/>
      <c r="K339" s="868"/>
      <c r="L339" s="770"/>
      <c r="M339" s="799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770"/>
      <c r="S339" s="779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2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785"/>
      <c r="B340" s="895"/>
      <c r="C340" s="122" t="s">
        <v>75</v>
      </c>
      <c r="D340" s="122" t="s">
        <v>76</v>
      </c>
      <c r="E340" s="189"/>
      <c r="F340" s="189"/>
      <c r="G340" s="853"/>
      <c r="H340" s="839"/>
      <c r="I340" s="193"/>
      <c r="J340" s="193"/>
      <c r="K340" s="869"/>
      <c r="L340" s="771"/>
      <c r="M340" s="800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771"/>
      <c r="S340" s="780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2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785"/>
      <c r="B341" s="895"/>
      <c r="C341" s="129" t="s">
        <v>75</v>
      </c>
      <c r="D341" s="129" t="s">
        <v>77</v>
      </c>
      <c r="E341" s="191"/>
      <c r="F341" s="191"/>
      <c r="G341" s="853"/>
      <c r="H341" s="839"/>
      <c r="I341" s="195"/>
      <c r="J341" s="195"/>
      <c r="K341" s="870"/>
      <c r="L341" s="772"/>
      <c r="M341" s="801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772"/>
      <c r="S341" s="781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2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785"/>
      <c r="B342" s="895"/>
      <c r="C342" s="221" t="s">
        <v>73</v>
      </c>
      <c r="D342" s="221" t="s">
        <v>74</v>
      </c>
      <c r="E342" s="222"/>
      <c r="F342" s="222"/>
      <c r="G342" s="853"/>
      <c r="H342" s="839"/>
      <c r="I342" s="223"/>
      <c r="J342" s="223"/>
      <c r="K342" s="868"/>
      <c r="L342" s="770"/>
      <c r="M342" s="799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770"/>
      <c r="S342" s="779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2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785"/>
      <c r="B343" s="895"/>
      <c r="C343" s="122" t="s">
        <v>75</v>
      </c>
      <c r="D343" s="122" t="s">
        <v>76</v>
      </c>
      <c r="E343" s="189"/>
      <c r="F343" s="189"/>
      <c r="G343" s="853"/>
      <c r="H343" s="839"/>
      <c r="I343" s="193"/>
      <c r="J343" s="193"/>
      <c r="K343" s="869"/>
      <c r="L343" s="771"/>
      <c r="M343" s="800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771"/>
      <c r="S343" s="780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2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785"/>
      <c r="B344" s="895"/>
      <c r="C344" s="129" t="s">
        <v>75</v>
      </c>
      <c r="D344" s="129" t="s">
        <v>77</v>
      </c>
      <c r="E344" s="191"/>
      <c r="F344" s="191"/>
      <c r="G344" s="853"/>
      <c r="H344" s="839"/>
      <c r="I344" s="195"/>
      <c r="J344" s="195"/>
      <c r="K344" s="870"/>
      <c r="L344" s="772"/>
      <c r="M344" s="801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772"/>
      <c r="S344" s="781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2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785"/>
      <c r="B345" s="895"/>
      <c r="C345" s="221" t="s">
        <v>73</v>
      </c>
      <c r="D345" s="221" t="s">
        <v>74</v>
      </c>
      <c r="E345" s="222"/>
      <c r="F345" s="222"/>
      <c r="G345" s="853"/>
      <c r="H345" s="839"/>
      <c r="I345" s="223"/>
      <c r="J345" s="223"/>
      <c r="K345" s="868"/>
      <c r="L345" s="770"/>
      <c r="M345" s="799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770"/>
      <c r="S345" s="779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2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785"/>
      <c r="B346" s="895"/>
      <c r="C346" s="122" t="s">
        <v>75</v>
      </c>
      <c r="D346" s="122" t="s">
        <v>76</v>
      </c>
      <c r="E346" s="189"/>
      <c r="F346" s="189"/>
      <c r="G346" s="853"/>
      <c r="H346" s="839"/>
      <c r="I346" s="193"/>
      <c r="J346" s="193"/>
      <c r="K346" s="869"/>
      <c r="L346" s="771"/>
      <c r="M346" s="800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771"/>
      <c r="S346" s="780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2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785"/>
      <c r="B347" s="895"/>
      <c r="C347" s="129" t="s">
        <v>75</v>
      </c>
      <c r="D347" s="129" t="s">
        <v>77</v>
      </c>
      <c r="E347" s="191"/>
      <c r="F347" s="191"/>
      <c r="G347" s="853"/>
      <c r="H347" s="839"/>
      <c r="I347" s="195"/>
      <c r="J347" s="195"/>
      <c r="K347" s="870"/>
      <c r="L347" s="772"/>
      <c r="M347" s="801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772"/>
      <c r="S347" s="781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2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785"/>
      <c r="B348" s="895"/>
      <c r="C348" s="221" t="s">
        <v>73</v>
      </c>
      <c r="D348" s="221" t="s">
        <v>74</v>
      </c>
      <c r="E348" s="222"/>
      <c r="F348" s="222"/>
      <c r="G348" s="853"/>
      <c r="H348" s="839"/>
      <c r="I348" s="223"/>
      <c r="J348" s="223"/>
      <c r="K348" s="868"/>
      <c r="L348" s="770"/>
      <c r="M348" s="799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770"/>
      <c r="S348" s="779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2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785"/>
      <c r="B349" s="895"/>
      <c r="C349" s="122" t="s">
        <v>75</v>
      </c>
      <c r="D349" s="122" t="s">
        <v>76</v>
      </c>
      <c r="E349" s="189"/>
      <c r="F349" s="189"/>
      <c r="G349" s="853"/>
      <c r="H349" s="839"/>
      <c r="I349" s="193"/>
      <c r="J349" s="193"/>
      <c r="K349" s="869"/>
      <c r="L349" s="771"/>
      <c r="M349" s="800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771"/>
      <c r="S349" s="780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399" si="198">IF(AC349=0,"",AF349/AC349)</f>
        <v/>
      </c>
      <c r="AM349" s="127"/>
      <c r="AN349" s="127">
        <f>AF349</f>
        <v>0</v>
      </c>
      <c r="AO349" s="127"/>
      <c r="AP349" s="127"/>
      <c r="AQ349" s="902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785"/>
      <c r="B350" s="895"/>
      <c r="C350" s="129" t="s">
        <v>75</v>
      </c>
      <c r="D350" s="129" t="s">
        <v>77</v>
      </c>
      <c r="E350" s="191"/>
      <c r="F350" s="191"/>
      <c r="G350" s="853"/>
      <c r="H350" s="839"/>
      <c r="I350" s="195"/>
      <c r="J350" s="195"/>
      <c r="K350" s="870"/>
      <c r="L350" s="772"/>
      <c r="M350" s="801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772"/>
      <c r="S350" s="781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2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785"/>
      <c r="B351" s="895"/>
      <c r="C351" s="221" t="s">
        <v>73</v>
      </c>
      <c r="D351" s="221" t="s">
        <v>74</v>
      </c>
      <c r="E351" s="222"/>
      <c r="F351" s="222"/>
      <c r="G351" s="853"/>
      <c r="H351" s="839"/>
      <c r="I351" s="223"/>
      <c r="J351" s="223"/>
      <c r="K351" s="868"/>
      <c r="L351" s="770"/>
      <c r="M351" s="799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770"/>
      <c r="S351" s="779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2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785"/>
      <c r="B352" s="895"/>
      <c r="C352" s="122" t="s">
        <v>75</v>
      </c>
      <c r="D352" s="122" t="s">
        <v>76</v>
      </c>
      <c r="E352" s="189"/>
      <c r="F352" s="189"/>
      <c r="G352" s="853"/>
      <c r="H352" s="839"/>
      <c r="I352" s="193"/>
      <c r="J352" s="193"/>
      <c r="K352" s="869"/>
      <c r="L352" s="771"/>
      <c r="M352" s="800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771"/>
      <c r="S352" s="780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2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786"/>
      <c r="B353" s="896"/>
      <c r="C353" s="129" t="s">
        <v>75</v>
      </c>
      <c r="D353" s="129" t="s">
        <v>77</v>
      </c>
      <c r="E353" s="191"/>
      <c r="F353" s="191"/>
      <c r="G353" s="854"/>
      <c r="H353" s="840"/>
      <c r="I353" s="195"/>
      <c r="J353" s="195"/>
      <c r="K353" s="870"/>
      <c r="L353" s="772"/>
      <c r="M353" s="801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772"/>
      <c r="S353" s="781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2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784"/>
      <c r="B354" s="894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71" t="s">
        <v>137</v>
      </c>
      <c r="L354" s="872"/>
      <c r="M354" s="875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7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2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785"/>
      <c r="B355" s="895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73"/>
      <c r="L355" s="874"/>
      <c r="M355" s="876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8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2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785"/>
      <c r="B356" s="895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52">
        <v>2022</v>
      </c>
      <c r="H356" s="838">
        <v>641</v>
      </c>
      <c r="I356" s="223">
        <v>0</v>
      </c>
      <c r="J356" s="223">
        <f>I356*1.12</f>
        <v>0</v>
      </c>
      <c r="K356" s="868" t="s">
        <v>138</v>
      </c>
      <c r="L356" s="770" t="s">
        <v>135</v>
      </c>
      <c r="M356" s="799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770" t="s">
        <v>132</v>
      </c>
      <c r="S356" s="779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2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785"/>
      <c r="B357" s="895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53"/>
      <c r="H357" s="839"/>
      <c r="I357" s="195">
        <v>860173</v>
      </c>
      <c r="J357" s="193">
        <f>I357*1.12</f>
        <v>963393.76000000013</v>
      </c>
      <c r="K357" s="869"/>
      <c r="L357" s="771"/>
      <c r="M357" s="800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771"/>
      <c r="S357" s="780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131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2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21.75" customHeight="1" x14ac:dyDescent="0.35">
      <c r="A358" s="785"/>
      <c r="B358" s="895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53"/>
      <c r="H358" s="839"/>
      <c r="I358" s="195">
        <f>I357</f>
        <v>860173</v>
      </c>
      <c r="J358" s="195">
        <f>J357</f>
        <v>963393.76000000013</v>
      </c>
      <c r="K358" s="870"/>
      <c r="L358" s="772"/>
      <c r="M358" s="801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772"/>
      <c r="S358" s="781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131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3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785"/>
      <c r="B359" s="895"/>
      <c r="C359" s="221" t="s">
        <v>73</v>
      </c>
      <c r="D359" s="221" t="s">
        <v>74</v>
      </c>
      <c r="E359" s="222"/>
      <c r="F359" s="222"/>
      <c r="G359" s="853"/>
      <c r="H359" s="839"/>
      <c r="I359" s="223"/>
      <c r="J359" s="223"/>
      <c r="K359" s="868"/>
      <c r="L359" s="770"/>
      <c r="M359" s="799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770"/>
      <c r="S359" s="779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785"/>
      <c r="B360" s="895"/>
      <c r="C360" s="122" t="s">
        <v>75</v>
      </c>
      <c r="D360" s="122" t="s">
        <v>76</v>
      </c>
      <c r="E360" s="189"/>
      <c r="F360" s="189"/>
      <c r="G360" s="853"/>
      <c r="H360" s="839"/>
      <c r="I360" s="193"/>
      <c r="J360" s="193"/>
      <c r="K360" s="869"/>
      <c r="L360" s="771"/>
      <c r="M360" s="800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771"/>
      <c r="S360" s="780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785"/>
      <c r="B361" s="895"/>
      <c r="C361" s="129" t="s">
        <v>75</v>
      </c>
      <c r="D361" s="129" t="s">
        <v>77</v>
      </c>
      <c r="E361" s="191"/>
      <c r="F361" s="191"/>
      <c r="G361" s="853"/>
      <c r="H361" s="839"/>
      <c r="I361" s="195"/>
      <c r="J361" s="195"/>
      <c r="K361" s="870"/>
      <c r="L361" s="772"/>
      <c r="M361" s="801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772"/>
      <c r="S361" s="781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785"/>
      <c r="B362" s="895"/>
      <c r="C362" s="221" t="s">
        <v>73</v>
      </c>
      <c r="D362" s="221" t="s">
        <v>74</v>
      </c>
      <c r="E362" s="222"/>
      <c r="F362" s="222"/>
      <c r="G362" s="853"/>
      <c r="H362" s="839"/>
      <c r="I362" s="223"/>
      <c r="J362" s="223"/>
      <c r="K362" s="868"/>
      <c r="L362" s="770"/>
      <c r="M362" s="799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770"/>
      <c r="S362" s="779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785"/>
      <c r="B363" s="895"/>
      <c r="C363" s="122" t="s">
        <v>75</v>
      </c>
      <c r="D363" s="122" t="s">
        <v>76</v>
      </c>
      <c r="E363" s="189"/>
      <c r="F363" s="189"/>
      <c r="G363" s="853"/>
      <c r="H363" s="839"/>
      <c r="I363" s="193"/>
      <c r="J363" s="193"/>
      <c r="K363" s="869"/>
      <c r="L363" s="771"/>
      <c r="M363" s="800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771"/>
      <c r="S363" s="780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785"/>
      <c r="B364" s="895"/>
      <c r="C364" s="129" t="s">
        <v>75</v>
      </c>
      <c r="D364" s="129" t="s">
        <v>77</v>
      </c>
      <c r="E364" s="191"/>
      <c r="F364" s="191"/>
      <c r="G364" s="853"/>
      <c r="H364" s="839"/>
      <c r="I364" s="195"/>
      <c r="J364" s="195"/>
      <c r="K364" s="870"/>
      <c r="L364" s="772"/>
      <c r="M364" s="801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772"/>
      <c r="S364" s="781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785"/>
      <c r="B365" s="895"/>
      <c r="C365" s="221" t="s">
        <v>73</v>
      </c>
      <c r="D365" s="221" t="s">
        <v>74</v>
      </c>
      <c r="E365" s="222"/>
      <c r="F365" s="222"/>
      <c r="G365" s="853"/>
      <c r="H365" s="839"/>
      <c r="I365" s="223"/>
      <c r="J365" s="223"/>
      <c r="K365" s="868"/>
      <c r="L365" s="770"/>
      <c r="M365" s="799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770"/>
      <c r="S365" s="779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785"/>
      <c r="B366" s="895"/>
      <c r="C366" s="122" t="s">
        <v>75</v>
      </c>
      <c r="D366" s="122" t="s">
        <v>76</v>
      </c>
      <c r="E366" s="189"/>
      <c r="F366" s="189"/>
      <c r="G366" s="853"/>
      <c r="H366" s="839"/>
      <c r="I366" s="193"/>
      <c r="J366" s="193"/>
      <c r="K366" s="869"/>
      <c r="L366" s="771"/>
      <c r="M366" s="800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771"/>
      <c r="S366" s="780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785"/>
      <c r="B367" s="895"/>
      <c r="C367" s="129" t="s">
        <v>75</v>
      </c>
      <c r="D367" s="129" t="s">
        <v>77</v>
      </c>
      <c r="E367" s="191"/>
      <c r="F367" s="191"/>
      <c r="G367" s="853"/>
      <c r="H367" s="839"/>
      <c r="I367" s="195"/>
      <c r="J367" s="195"/>
      <c r="K367" s="870"/>
      <c r="L367" s="772"/>
      <c r="M367" s="801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772"/>
      <c r="S367" s="781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785"/>
      <c r="B368" s="895"/>
      <c r="C368" s="221" t="s">
        <v>73</v>
      </c>
      <c r="D368" s="221" t="s">
        <v>74</v>
      </c>
      <c r="E368" s="222"/>
      <c r="F368" s="222"/>
      <c r="G368" s="853"/>
      <c r="H368" s="839"/>
      <c r="I368" s="223"/>
      <c r="J368" s="223"/>
      <c r="K368" s="868"/>
      <c r="L368" s="770"/>
      <c r="M368" s="799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770"/>
      <c r="S368" s="779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785"/>
      <c r="B369" s="895"/>
      <c r="C369" s="122" t="s">
        <v>75</v>
      </c>
      <c r="D369" s="122" t="s">
        <v>76</v>
      </c>
      <c r="E369" s="189"/>
      <c r="F369" s="189"/>
      <c r="G369" s="853"/>
      <c r="H369" s="839"/>
      <c r="I369" s="193"/>
      <c r="J369" s="193"/>
      <c r="K369" s="869"/>
      <c r="L369" s="771"/>
      <c r="M369" s="800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771"/>
      <c r="S369" s="780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785"/>
      <c r="B370" s="895"/>
      <c r="C370" s="129" t="s">
        <v>75</v>
      </c>
      <c r="D370" s="129" t="s">
        <v>77</v>
      </c>
      <c r="E370" s="191"/>
      <c r="F370" s="191"/>
      <c r="G370" s="853"/>
      <c r="H370" s="839"/>
      <c r="I370" s="195"/>
      <c r="J370" s="195"/>
      <c r="K370" s="870"/>
      <c r="L370" s="772"/>
      <c r="M370" s="801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772"/>
      <c r="S370" s="781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785"/>
      <c r="B371" s="895"/>
      <c r="C371" s="221" t="s">
        <v>73</v>
      </c>
      <c r="D371" s="221" t="s">
        <v>74</v>
      </c>
      <c r="E371" s="222"/>
      <c r="F371" s="222"/>
      <c r="G371" s="853"/>
      <c r="H371" s="839"/>
      <c r="I371" s="223"/>
      <c r="J371" s="223"/>
      <c r="K371" s="868"/>
      <c r="L371" s="770"/>
      <c r="M371" s="799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770"/>
      <c r="S371" s="779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785"/>
      <c r="B372" s="895"/>
      <c r="C372" s="122" t="s">
        <v>75</v>
      </c>
      <c r="D372" s="122" t="s">
        <v>76</v>
      </c>
      <c r="E372" s="189"/>
      <c r="F372" s="189"/>
      <c r="G372" s="853"/>
      <c r="H372" s="839"/>
      <c r="I372" s="193"/>
      <c r="J372" s="193"/>
      <c r="K372" s="869"/>
      <c r="L372" s="771"/>
      <c r="M372" s="800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771"/>
      <c r="S372" s="780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785"/>
      <c r="B373" s="895"/>
      <c r="C373" s="129" t="s">
        <v>75</v>
      </c>
      <c r="D373" s="129" t="s">
        <v>77</v>
      </c>
      <c r="E373" s="191"/>
      <c r="F373" s="191"/>
      <c r="G373" s="853"/>
      <c r="H373" s="839"/>
      <c r="I373" s="195"/>
      <c r="J373" s="195"/>
      <c r="K373" s="870"/>
      <c r="L373" s="772"/>
      <c r="M373" s="801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772"/>
      <c r="S373" s="781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785"/>
      <c r="B374" s="895"/>
      <c r="C374" s="221" t="s">
        <v>73</v>
      </c>
      <c r="D374" s="221" t="s">
        <v>74</v>
      </c>
      <c r="E374" s="222"/>
      <c r="F374" s="222"/>
      <c r="G374" s="853"/>
      <c r="H374" s="839"/>
      <c r="I374" s="223"/>
      <c r="J374" s="223"/>
      <c r="K374" s="868"/>
      <c r="L374" s="770"/>
      <c r="M374" s="799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770"/>
      <c r="S374" s="779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785"/>
      <c r="B375" s="895"/>
      <c r="C375" s="122" t="s">
        <v>75</v>
      </c>
      <c r="D375" s="122" t="s">
        <v>76</v>
      </c>
      <c r="E375" s="189"/>
      <c r="F375" s="189"/>
      <c r="G375" s="853"/>
      <c r="H375" s="839"/>
      <c r="I375" s="193"/>
      <c r="J375" s="193"/>
      <c r="K375" s="869"/>
      <c r="L375" s="771"/>
      <c r="M375" s="800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771"/>
      <c r="S375" s="780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786"/>
      <c r="B376" s="896"/>
      <c r="C376" s="129" t="s">
        <v>75</v>
      </c>
      <c r="D376" s="129" t="s">
        <v>77</v>
      </c>
      <c r="E376" s="191"/>
      <c r="F376" s="191"/>
      <c r="G376" s="854"/>
      <c r="H376" s="840"/>
      <c r="I376" s="195"/>
      <c r="J376" s="195"/>
      <c r="K376" s="870"/>
      <c r="L376" s="772"/>
      <c r="M376" s="801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772"/>
      <c r="S376" s="781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784"/>
      <c r="B377" s="770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904"/>
      <c r="L377" s="905"/>
      <c r="M377" s="875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7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0</v>
      </c>
      <c r="AD377" s="207">
        <f t="shared" si="209"/>
        <v>0</v>
      </c>
      <c r="AE377" s="207">
        <f t="shared" si="209"/>
        <v>0</v>
      </c>
      <c r="AF377" s="207"/>
      <c r="AG377" s="207"/>
      <c r="AH377" s="207"/>
      <c r="AI377" s="207">
        <f t="shared" si="209"/>
        <v>0</v>
      </c>
      <c r="AJ377" s="207">
        <f t="shared" si="209"/>
        <v>0</v>
      </c>
      <c r="AK377" s="207">
        <f t="shared" si="209"/>
        <v>0</v>
      </c>
      <c r="AL377" s="211" t="str">
        <f t="shared" si="198"/>
        <v/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785"/>
      <c r="B378" s="771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906"/>
      <c r="L378" s="907"/>
      <c r="M378" s="876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8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0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 t="str">
        <f t="shared" si="198"/>
        <v/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785"/>
      <c r="B379" s="771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52">
        <v>2023</v>
      </c>
      <c r="H379" s="838">
        <v>815</v>
      </c>
      <c r="I379" s="223">
        <v>9091420</v>
      </c>
      <c r="J379" s="223">
        <f>I379*1.12</f>
        <v>10182390.4</v>
      </c>
      <c r="K379" s="908"/>
      <c r="L379" s="911"/>
      <c r="M379" s="799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770" t="s">
        <v>132</v>
      </c>
      <c r="S379" s="779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225">
        <v>0</v>
      </c>
      <c r="AD379" s="225">
        <f>AC379*1.12</f>
        <v>0</v>
      </c>
      <c r="AE379" s="225"/>
      <c r="AF379" s="225"/>
      <c r="AG379" s="226"/>
      <c r="AH379" s="225"/>
      <c r="AI379" s="226">
        <f>AF379+AF382+AF385+AF388+AF391+AF394+AF397-AC379</f>
        <v>0</v>
      </c>
      <c r="AJ379" s="226">
        <f>AI379*1.12</f>
        <v>0</v>
      </c>
      <c r="AK379" s="222">
        <f>AH379-AE379</f>
        <v>0</v>
      </c>
      <c r="AL379" s="227" t="str">
        <f t="shared" si="198"/>
        <v/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785"/>
      <c r="B380" s="771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53"/>
      <c r="H380" s="839"/>
      <c r="I380" s="193">
        <v>8466733</v>
      </c>
      <c r="J380" s="193">
        <f>I380*1.12</f>
        <v>9482740.9600000009</v>
      </c>
      <c r="K380" s="909"/>
      <c r="L380" s="912"/>
      <c r="M380" s="800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771"/>
      <c r="S380" s="780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785"/>
      <c r="B381" s="771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53"/>
      <c r="H381" s="839"/>
      <c r="I381" s="195">
        <f>I380</f>
        <v>8466733</v>
      </c>
      <c r="J381" s="195">
        <f>J380</f>
        <v>9482740.9600000009</v>
      </c>
      <c r="K381" s="910"/>
      <c r="L381" s="913"/>
      <c r="M381" s="801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772"/>
      <c r="S381" s="781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0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 t="str">
        <f t="shared" si="198"/>
        <v/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785"/>
      <c r="B382" s="771"/>
      <c r="C382" s="221" t="s">
        <v>73</v>
      </c>
      <c r="D382" s="221" t="s">
        <v>74</v>
      </c>
      <c r="E382" s="222"/>
      <c r="F382" s="222"/>
      <c r="G382" s="853"/>
      <c r="H382" s="839"/>
      <c r="I382" s="223"/>
      <c r="J382" s="223"/>
      <c r="K382" s="868"/>
      <c r="L382" s="770"/>
      <c r="M382" s="799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770"/>
      <c r="S382" s="779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785"/>
      <c r="B383" s="771"/>
      <c r="C383" s="122" t="s">
        <v>75</v>
      </c>
      <c r="D383" s="122" t="s">
        <v>76</v>
      </c>
      <c r="E383" s="189"/>
      <c r="F383" s="189"/>
      <c r="G383" s="853"/>
      <c r="H383" s="839"/>
      <c r="I383" s="193"/>
      <c r="J383" s="193"/>
      <c r="K383" s="869"/>
      <c r="L383" s="771"/>
      <c r="M383" s="800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771"/>
      <c r="S383" s="780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785"/>
      <c r="B384" s="771"/>
      <c r="C384" s="129" t="s">
        <v>75</v>
      </c>
      <c r="D384" s="129" t="s">
        <v>77</v>
      </c>
      <c r="E384" s="191"/>
      <c r="F384" s="191"/>
      <c r="G384" s="853"/>
      <c r="H384" s="839"/>
      <c r="I384" s="195"/>
      <c r="J384" s="195"/>
      <c r="K384" s="870"/>
      <c r="L384" s="772"/>
      <c r="M384" s="801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772"/>
      <c r="S384" s="781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785"/>
      <c r="B385" s="771"/>
      <c r="C385" s="221" t="s">
        <v>73</v>
      </c>
      <c r="D385" s="221" t="s">
        <v>74</v>
      </c>
      <c r="E385" s="222"/>
      <c r="F385" s="222"/>
      <c r="G385" s="853"/>
      <c r="H385" s="839"/>
      <c r="I385" s="223"/>
      <c r="J385" s="223"/>
      <c r="K385" s="868"/>
      <c r="L385" s="770"/>
      <c r="M385" s="799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770"/>
      <c r="S385" s="779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785"/>
      <c r="B386" s="771"/>
      <c r="C386" s="122" t="s">
        <v>75</v>
      </c>
      <c r="D386" s="122" t="s">
        <v>76</v>
      </c>
      <c r="E386" s="189"/>
      <c r="F386" s="189"/>
      <c r="G386" s="853"/>
      <c r="H386" s="839"/>
      <c r="I386" s="193"/>
      <c r="J386" s="193"/>
      <c r="K386" s="869"/>
      <c r="L386" s="771"/>
      <c r="M386" s="800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771"/>
      <c r="S386" s="780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785"/>
      <c r="B387" s="771"/>
      <c r="C387" s="129" t="s">
        <v>75</v>
      </c>
      <c r="D387" s="129" t="s">
        <v>77</v>
      </c>
      <c r="E387" s="191"/>
      <c r="F387" s="191"/>
      <c r="G387" s="853"/>
      <c r="H387" s="839"/>
      <c r="I387" s="195"/>
      <c r="J387" s="195"/>
      <c r="K387" s="870"/>
      <c r="L387" s="772"/>
      <c r="M387" s="801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772"/>
      <c r="S387" s="781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785"/>
      <c r="B388" s="771"/>
      <c r="C388" s="221" t="s">
        <v>73</v>
      </c>
      <c r="D388" s="221" t="s">
        <v>74</v>
      </c>
      <c r="E388" s="222"/>
      <c r="F388" s="222"/>
      <c r="G388" s="853"/>
      <c r="H388" s="839"/>
      <c r="I388" s="223"/>
      <c r="J388" s="223"/>
      <c r="K388" s="868"/>
      <c r="L388" s="770"/>
      <c r="M388" s="799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770"/>
      <c r="S388" s="779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785"/>
      <c r="B389" s="771"/>
      <c r="C389" s="122" t="s">
        <v>75</v>
      </c>
      <c r="D389" s="122" t="s">
        <v>76</v>
      </c>
      <c r="E389" s="189"/>
      <c r="F389" s="189"/>
      <c r="G389" s="853"/>
      <c r="H389" s="839"/>
      <c r="I389" s="193"/>
      <c r="J389" s="193"/>
      <c r="K389" s="869"/>
      <c r="L389" s="771"/>
      <c r="M389" s="800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771"/>
      <c r="S389" s="780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785"/>
      <c r="B390" s="771"/>
      <c r="C390" s="129" t="s">
        <v>75</v>
      </c>
      <c r="D390" s="129" t="s">
        <v>77</v>
      </c>
      <c r="E390" s="191"/>
      <c r="F390" s="191"/>
      <c r="G390" s="853"/>
      <c r="H390" s="839"/>
      <c r="I390" s="195"/>
      <c r="J390" s="195"/>
      <c r="K390" s="870"/>
      <c r="L390" s="772"/>
      <c r="M390" s="801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772"/>
      <c r="S390" s="781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785"/>
      <c r="B391" s="771"/>
      <c r="C391" s="221" t="s">
        <v>73</v>
      </c>
      <c r="D391" s="221" t="s">
        <v>74</v>
      </c>
      <c r="E391" s="222"/>
      <c r="F391" s="222"/>
      <c r="G391" s="853"/>
      <c r="H391" s="839"/>
      <c r="I391" s="223"/>
      <c r="J391" s="223"/>
      <c r="K391" s="868"/>
      <c r="L391" s="770"/>
      <c r="M391" s="799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770"/>
      <c r="S391" s="779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785"/>
      <c r="B392" s="771"/>
      <c r="C392" s="122" t="s">
        <v>75</v>
      </c>
      <c r="D392" s="122" t="s">
        <v>76</v>
      </c>
      <c r="E392" s="189"/>
      <c r="F392" s="189"/>
      <c r="G392" s="853"/>
      <c r="H392" s="839"/>
      <c r="I392" s="193"/>
      <c r="J392" s="193"/>
      <c r="K392" s="869"/>
      <c r="L392" s="771"/>
      <c r="M392" s="800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771"/>
      <c r="S392" s="780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785"/>
      <c r="B393" s="771"/>
      <c r="C393" s="129" t="s">
        <v>75</v>
      </c>
      <c r="D393" s="129" t="s">
        <v>77</v>
      </c>
      <c r="E393" s="191"/>
      <c r="F393" s="191"/>
      <c r="G393" s="853"/>
      <c r="H393" s="839"/>
      <c r="I393" s="195"/>
      <c r="J393" s="195"/>
      <c r="K393" s="870"/>
      <c r="L393" s="772"/>
      <c r="M393" s="801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772"/>
      <c r="S393" s="781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785"/>
      <c r="B394" s="771"/>
      <c r="C394" s="221" t="s">
        <v>73</v>
      </c>
      <c r="D394" s="221" t="s">
        <v>74</v>
      </c>
      <c r="E394" s="222"/>
      <c r="F394" s="222"/>
      <c r="G394" s="853"/>
      <c r="H394" s="839"/>
      <c r="I394" s="223"/>
      <c r="J394" s="223"/>
      <c r="K394" s="868"/>
      <c r="L394" s="770"/>
      <c r="M394" s="799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770"/>
      <c r="S394" s="779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785"/>
      <c r="B395" s="771"/>
      <c r="C395" s="122" t="s">
        <v>75</v>
      </c>
      <c r="D395" s="122" t="s">
        <v>76</v>
      </c>
      <c r="E395" s="189"/>
      <c r="F395" s="189"/>
      <c r="G395" s="853"/>
      <c r="H395" s="839"/>
      <c r="I395" s="193"/>
      <c r="J395" s="193"/>
      <c r="K395" s="869"/>
      <c r="L395" s="771"/>
      <c r="M395" s="800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771"/>
      <c r="S395" s="780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785"/>
      <c r="B396" s="771"/>
      <c r="C396" s="129" t="s">
        <v>75</v>
      </c>
      <c r="D396" s="129" t="s">
        <v>77</v>
      </c>
      <c r="E396" s="191"/>
      <c r="F396" s="191"/>
      <c r="G396" s="853"/>
      <c r="H396" s="839"/>
      <c r="I396" s="195"/>
      <c r="J396" s="195"/>
      <c r="K396" s="870"/>
      <c r="L396" s="772"/>
      <c r="M396" s="801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772"/>
      <c r="S396" s="781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785"/>
      <c r="B397" s="771"/>
      <c r="C397" s="221" t="s">
        <v>73</v>
      </c>
      <c r="D397" s="221" t="s">
        <v>74</v>
      </c>
      <c r="E397" s="222"/>
      <c r="F397" s="222"/>
      <c r="G397" s="853"/>
      <c r="H397" s="839"/>
      <c r="I397" s="223"/>
      <c r="J397" s="223"/>
      <c r="K397" s="868"/>
      <c r="L397" s="770"/>
      <c r="M397" s="799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770"/>
      <c r="S397" s="779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785"/>
      <c r="B398" s="771"/>
      <c r="C398" s="122" t="s">
        <v>75</v>
      </c>
      <c r="D398" s="122" t="s">
        <v>76</v>
      </c>
      <c r="E398" s="189"/>
      <c r="F398" s="189"/>
      <c r="G398" s="853"/>
      <c r="H398" s="839"/>
      <c r="I398" s="193"/>
      <c r="J398" s="193"/>
      <c r="K398" s="869"/>
      <c r="L398" s="771"/>
      <c r="M398" s="800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771"/>
      <c r="S398" s="780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786"/>
      <c r="B399" s="772"/>
      <c r="C399" s="129" t="s">
        <v>75</v>
      </c>
      <c r="D399" s="129" t="s">
        <v>77</v>
      </c>
      <c r="E399" s="191"/>
      <c r="F399" s="191"/>
      <c r="G399" s="854"/>
      <c r="H399" s="840"/>
      <c r="I399" s="195"/>
      <c r="J399" s="195"/>
      <c r="K399" s="870"/>
      <c r="L399" s="772"/>
      <c r="M399" s="801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772"/>
      <c r="S399" s="781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954"/>
      <c r="B400" s="770" t="s">
        <v>150</v>
      </c>
      <c r="C400" s="206"/>
      <c r="D400" s="206"/>
      <c r="E400" s="207"/>
      <c r="F400" s="207"/>
      <c r="G400" s="950">
        <v>2022</v>
      </c>
      <c r="H400" s="951"/>
      <c r="I400" s="207"/>
      <c r="J400" s="207"/>
      <c r="K400" s="914" t="s">
        <v>121</v>
      </c>
      <c r="L400" s="915"/>
      <c r="M400" s="875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7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ref="AL400:AL404" si="218">IF(AC400=0,"",AF400/AC400)</f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955"/>
      <c r="B401" s="771"/>
      <c r="C401" s="206"/>
      <c r="D401" s="206"/>
      <c r="E401" s="207"/>
      <c r="F401" s="207"/>
      <c r="G401" s="950"/>
      <c r="H401" s="952"/>
      <c r="I401" s="207"/>
      <c r="J401" s="207"/>
      <c r="K401" s="916"/>
      <c r="L401" s="917"/>
      <c r="M401" s="876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8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21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955"/>
      <c r="B402" s="771"/>
      <c r="C402" s="221" t="s">
        <v>73</v>
      </c>
      <c r="D402" s="221" t="s">
        <v>74</v>
      </c>
      <c r="E402" s="222"/>
      <c r="F402" s="222"/>
      <c r="G402" s="950"/>
      <c r="H402" s="952"/>
      <c r="I402" s="223"/>
      <c r="J402" s="223"/>
      <c r="K402" s="924" t="s">
        <v>130</v>
      </c>
      <c r="L402" s="927" t="s">
        <v>131</v>
      </c>
      <c r="M402" s="799" t="s">
        <v>98</v>
      </c>
      <c r="N402" s="224">
        <f t="shared" ref="N402:O404" si="219">P402</f>
        <v>58315538.600000001</v>
      </c>
      <c r="O402" s="224">
        <f t="shared" si="219"/>
        <v>65313403.232000008</v>
      </c>
      <c r="P402" s="224">
        <v>58315538.600000001</v>
      </c>
      <c r="Q402" s="224">
        <f>P402*1.12</f>
        <v>65313403.232000008</v>
      </c>
      <c r="R402" s="770" t="s">
        <v>151</v>
      </c>
      <c r="S402" s="779">
        <v>22</v>
      </c>
      <c r="T402" s="225"/>
      <c r="U402" s="225"/>
      <c r="V402" s="225"/>
      <c r="W402" s="225"/>
      <c r="X402" s="226">
        <f t="shared" ref="X402:X404" si="220">W402*1.12</f>
        <v>0</v>
      </c>
      <c r="Y402" s="225"/>
      <c r="Z402" s="225">
        <f t="shared" ref="Z402:Z404" si="221">T402+W402</f>
        <v>0</v>
      </c>
      <c r="AA402" s="225">
        <f t="shared" ref="AA402:AA404" si="222">U402+X402</f>
        <v>0</v>
      </c>
      <c r="AB402" s="225">
        <f t="shared" ref="AB402" si="223">V402+Y402</f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218"/>
        <v/>
      </c>
      <c r="AM402" s="228"/>
      <c r="AN402" s="228"/>
      <c r="AO402" s="228"/>
      <c r="AP402" s="228"/>
      <c r="AQ402" s="228"/>
      <c r="AR402" s="226"/>
      <c r="AS402" s="226">
        <f t="shared" ref="AS402:AS404" si="224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922">
        <f>SUM(AU402:BH429)</f>
        <v>0</v>
      </c>
      <c r="BT402" s="930" t="e">
        <f>BS402-(AI402+#REF!+#REF!+AI406+AI409+AI412+AI415+AI418+AI421+AI424+AI427)</f>
        <v>#REF!</v>
      </c>
      <c r="BU402" s="230"/>
    </row>
    <row r="403" spans="1:73" s="103" customFormat="1" x14ac:dyDescent="0.35">
      <c r="A403" s="955"/>
      <c r="B403" s="771"/>
      <c r="C403" s="122" t="s">
        <v>75</v>
      </c>
      <c r="D403" s="122" t="s">
        <v>76</v>
      </c>
      <c r="E403" s="189"/>
      <c r="F403" s="189"/>
      <c r="G403" s="950"/>
      <c r="H403" s="952"/>
      <c r="I403" s="193"/>
      <c r="J403" s="193"/>
      <c r="K403" s="925"/>
      <c r="L403" s="928"/>
      <c r="M403" s="800"/>
      <c r="N403" s="125">
        <f t="shared" si="219"/>
        <v>58315538.600000001</v>
      </c>
      <c r="O403" s="125">
        <f t="shared" si="219"/>
        <v>65313403.232000008</v>
      </c>
      <c r="P403" s="125">
        <f t="shared" ref="P403:P404" si="225">Q403/1.12</f>
        <v>58315538.600000001</v>
      </c>
      <c r="Q403" s="125">
        <f>Q402</f>
        <v>65313403.232000008</v>
      </c>
      <c r="R403" s="771"/>
      <c r="S403" s="780"/>
      <c r="T403" s="124"/>
      <c r="U403" s="124"/>
      <c r="V403" s="124"/>
      <c r="W403" s="124"/>
      <c r="X403" s="123">
        <f t="shared" si="220"/>
        <v>0</v>
      </c>
      <c r="Y403" s="124"/>
      <c r="Z403" s="124">
        <f t="shared" si="221"/>
        <v>0</v>
      </c>
      <c r="AA403" s="124">
        <f t="shared" si="222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21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4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923"/>
      <c r="BT403" s="923"/>
      <c r="BU403" s="106"/>
    </row>
    <row r="404" spans="1:73" x14ac:dyDescent="0.35">
      <c r="A404" s="956"/>
      <c r="B404" s="772"/>
      <c r="C404" s="129" t="s">
        <v>75</v>
      </c>
      <c r="D404" s="129" t="s">
        <v>77</v>
      </c>
      <c r="E404" s="191"/>
      <c r="F404" s="191"/>
      <c r="G404" s="950"/>
      <c r="H404" s="953"/>
      <c r="I404" s="195"/>
      <c r="J404" s="195"/>
      <c r="K404" s="926"/>
      <c r="L404" s="929"/>
      <c r="M404" s="801"/>
      <c r="N404" s="132">
        <f t="shared" si="219"/>
        <v>58315538.600000001</v>
      </c>
      <c r="O404" s="132">
        <f t="shared" si="219"/>
        <v>65313403.232000008</v>
      </c>
      <c r="P404" s="132">
        <f t="shared" si="225"/>
        <v>58315538.600000001</v>
      </c>
      <c r="Q404" s="132">
        <f>Q403</f>
        <v>65313403.232000008</v>
      </c>
      <c r="R404" s="772"/>
      <c r="S404" s="781"/>
      <c r="T404" s="131"/>
      <c r="U404" s="131"/>
      <c r="V404" s="131"/>
      <c r="W404" s="131">
        <f>W403</f>
        <v>0</v>
      </c>
      <c r="X404" s="130">
        <f t="shared" si="220"/>
        <v>0</v>
      </c>
      <c r="Y404" s="131"/>
      <c r="Z404" s="131">
        <f t="shared" si="221"/>
        <v>0</v>
      </c>
      <c r="AA404" s="131">
        <f t="shared" si="222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21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4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923"/>
      <c r="BT404" s="923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923"/>
      <c r="BT405" s="923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918"/>
      <c r="L406" s="919"/>
      <c r="M406" s="920"/>
      <c r="N406" s="263"/>
      <c r="O406" s="263"/>
      <c r="P406" s="263"/>
      <c r="Q406" s="271"/>
      <c r="R406" s="919"/>
      <c r="S406" s="921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923"/>
      <c r="BT406" s="923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918"/>
      <c r="L407" s="919"/>
      <c r="M407" s="920"/>
      <c r="N407" s="270"/>
      <c r="O407" s="270"/>
      <c r="P407" s="263"/>
      <c r="Q407" s="271"/>
      <c r="R407" s="919"/>
      <c r="S407" s="921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923"/>
      <c r="BT407" s="923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918"/>
      <c r="L408" s="919"/>
      <c r="M408" s="920"/>
      <c r="N408" s="270"/>
      <c r="O408" s="270"/>
      <c r="P408" s="270"/>
      <c r="Q408" s="274"/>
      <c r="R408" s="919"/>
      <c r="S408" s="921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923"/>
      <c r="BT408" s="923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918"/>
      <c r="L409" s="918"/>
      <c r="M409" s="920"/>
      <c r="N409" s="263"/>
      <c r="O409" s="263"/>
      <c r="P409" s="263"/>
      <c r="Q409" s="271"/>
      <c r="R409" s="919"/>
      <c r="S409" s="921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923"/>
      <c r="BT409" s="923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918"/>
      <c r="L410" s="918"/>
      <c r="M410" s="920"/>
      <c r="N410" s="270"/>
      <c r="O410" s="270"/>
      <c r="P410" s="263"/>
      <c r="Q410" s="271"/>
      <c r="R410" s="919"/>
      <c r="S410" s="921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923"/>
      <c r="BT410" s="923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918"/>
      <c r="L411" s="918"/>
      <c r="M411" s="920"/>
      <c r="N411" s="270"/>
      <c r="O411" s="270"/>
      <c r="P411" s="270"/>
      <c r="Q411" s="274"/>
      <c r="R411" s="919"/>
      <c r="S411" s="921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923"/>
      <c r="BT411" s="923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918"/>
      <c r="L412" s="919"/>
      <c r="M412" s="920"/>
      <c r="N412" s="263"/>
      <c r="O412" s="263"/>
      <c r="P412" s="263"/>
      <c r="Q412" s="271"/>
      <c r="R412" s="919"/>
      <c r="S412" s="921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923"/>
      <c r="BT412" s="923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918"/>
      <c r="L413" s="919"/>
      <c r="M413" s="920"/>
      <c r="N413" s="270"/>
      <c r="O413" s="270"/>
      <c r="P413" s="263"/>
      <c r="Q413" s="271"/>
      <c r="R413" s="919"/>
      <c r="S413" s="921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923"/>
      <c r="BT413" s="923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918"/>
      <c r="L414" s="919"/>
      <c r="M414" s="920"/>
      <c r="N414" s="270"/>
      <c r="O414" s="270"/>
      <c r="P414" s="270"/>
      <c r="Q414" s="274"/>
      <c r="R414" s="919"/>
      <c r="S414" s="921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923"/>
      <c r="BT414" s="923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918"/>
      <c r="L415" s="919"/>
      <c r="M415" s="920"/>
      <c r="N415" s="263"/>
      <c r="O415" s="263"/>
      <c r="P415" s="263"/>
      <c r="Q415" s="271"/>
      <c r="R415" s="919"/>
      <c r="S415" s="921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923"/>
      <c r="BT415" s="923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918"/>
      <c r="L416" s="919"/>
      <c r="M416" s="920"/>
      <c r="N416" s="270"/>
      <c r="O416" s="270"/>
      <c r="P416" s="263"/>
      <c r="Q416" s="271"/>
      <c r="R416" s="919"/>
      <c r="S416" s="921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923"/>
      <c r="BT416" s="923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918"/>
      <c r="L417" s="919"/>
      <c r="M417" s="920"/>
      <c r="N417" s="270"/>
      <c r="O417" s="270"/>
      <c r="P417" s="270"/>
      <c r="Q417" s="274"/>
      <c r="R417" s="919"/>
      <c r="S417" s="921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923"/>
      <c r="BT417" s="923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918"/>
      <c r="L418" s="918"/>
      <c r="M418" s="920"/>
      <c r="N418" s="263"/>
      <c r="O418" s="263"/>
      <c r="P418" s="263"/>
      <c r="Q418" s="271"/>
      <c r="R418" s="919"/>
      <c r="S418" s="921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923"/>
      <c r="BT418" s="923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918"/>
      <c r="L419" s="918"/>
      <c r="M419" s="920"/>
      <c r="N419" s="270"/>
      <c r="O419" s="270"/>
      <c r="P419" s="263"/>
      <c r="Q419" s="271"/>
      <c r="R419" s="919"/>
      <c r="S419" s="921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923"/>
      <c r="BT419" s="923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918"/>
      <c r="L420" s="918"/>
      <c r="M420" s="920"/>
      <c r="N420" s="270"/>
      <c r="O420" s="270"/>
      <c r="P420" s="270"/>
      <c r="Q420" s="274"/>
      <c r="R420" s="919"/>
      <c r="S420" s="921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923"/>
      <c r="BT420" s="923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918"/>
      <c r="L421" s="918"/>
      <c r="M421" s="920"/>
      <c r="N421" s="263"/>
      <c r="O421" s="263"/>
      <c r="P421" s="263"/>
      <c r="Q421" s="271"/>
      <c r="R421" s="919"/>
      <c r="S421" s="921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923"/>
      <c r="BT421" s="923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918"/>
      <c r="L422" s="918"/>
      <c r="M422" s="920"/>
      <c r="N422" s="270"/>
      <c r="O422" s="270"/>
      <c r="P422" s="263"/>
      <c r="Q422" s="271"/>
      <c r="R422" s="919"/>
      <c r="S422" s="921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923"/>
      <c r="BT422" s="923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918"/>
      <c r="L423" s="918"/>
      <c r="M423" s="920"/>
      <c r="N423" s="270"/>
      <c r="O423" s="270"/>
      <c r="P423" s="270"/>
      <c r="Q423" s="274"/>
      <c r="R423" s="919"/>
      <c r="S423" s="921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923"/>
      <c r="BT423" s="923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918"/>
      <c r="L424" s="918"/>
      <c r="M424" s="920"/>
      <c r="N424" s="263"/>
      <c r="O424" s="263"/>
      <c r="P424" s="263"/>
      <c r="Q424" s="271"/>
      <c r="R424" s="919"/>
      <c r="S424" s="921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923"/>
      <c r="BT424" s="923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918"/>
      <c r="L425" s="918"/>
      <c r="M425" s="920"/>
      <c r="N425" s="270"/>
      <c r="O425" s="270"/>
      <c r="P425" s="263"/>
      <c r="Q425" s="271"/>
      <c r="R425" s="919"/>
      <c r="S425" s="921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923"/>
      <c r="BT425" s="923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918"/>
      <c r="L426" s="918"/>
      <c r="M426" s="920"/>
      <c r="N426" s="270"/>
      <c r="O426" s="270"/>
      <c r="P426" s="270"/>
      <c r="Q426" s="274"/>
      <c r="R426" s="919"/>
      <c r="S426" s="921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923"/>
      <c r="BT426" s="923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918"/>
      <c r="L427" s="919"/>
      <c r="M427" s="920"/>
      <c r="N427" s="263"/>
      <c r="O427" s="263"/>
      <c r="P427" s="263"/>
      <c r="Q427" s="271"/>
      <c r="R427" s="919"/>
      <c r="S427" s="921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923"/>
      <c r="BT427" s="923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918"/>
      <c r="L428" s="919"/>
      <c r="M428" s="920"/>
      <c r="N428" s="270"/>
      <c r="O428" s="270"/>
      <c r="P428" s="263"/>
      <c r="Q428" s="271"/>
      <c r="R428" s="919"/>
      <c r="S428" s="921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923"/>
      <c r="BT428" s="923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918"/>
      <c r="L429" s="919"/>
      <c r="M429" s="920"/>
      <c r="N429" s="270"/>
      <c r="O429" s="270"/>
      <c r="P429" s="270"/>
      <c r="Q429" s="274"/>
      <c r="R429" s="919"/>
      <c r="S429" s="921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923"/>
      <c r="BT429" s="923"/>
      <c r="BU429" s="31"/>
    </row>
    <row r="430" spans="1:73" s="231" customFormat="1" ht="27" customHeight="1" x14ac:dyDescent="0.35">
      <c r="A430" s="940"/>
      <c r="B430" s="919"/>
      <c r="C430" s="257"/>
      <c r="D430" s="257"/>
      <c r="E430" s="258"/>
      <c r="F430" s="258"/>
      <c r="G430" s="941"/>
      <c r="H430" s="942"/>
      <c r="I430" s="261"/>
      <c r="J430" s="261"/>
      <c r="K430" s="918"/>
      <c r="L430" s="919"/>
      <c r="M430" s="920"/>
      <c r="N430" s="263"/>
      <c r="O430" s="263"/>
      <c r="P430" s="264"/>
      <c r="Q430" s="264"/>
      <c r="R430" s="919"/>
      <c r="S430" s="921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922">
        <f>SUM(AU430:BH462)</f>
        <v>0</v>
      </c>
      <c r="BT430" s="930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940"/>
      <c r="B431" s="919"/>
      <c r="C431" s="257"/>
      <c r="D431" s="257"/>
      <c r="E431" s="258"/>
      <c r="F431" s="258"/>
      <c r="G431" s="941"/>
      <c r="H431" s="942"/>
      <c r="I431" s="261"/>
      <c r="J431" s="261"/>
      <c r="K431" s="918"/>
      <c r="L431" s="919"/>
      <c r="M431" s="920"/>
      <c r="N431" s="270"/>
      <c r="O431" s="270"/>
      <c r="P431" s="263"/>
      <c r="Q431" s="271"/>
      <c r="R431" s="919"/>
      <c r="S431" s="921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923"/>
      <c r="BT431" s="923"/>
      <c r="BU431" s="106"/>
    </row>
    <row r="432" spans="1:73" ht="27" customHeight="1" x14ac:dyDescent="0.35">
      <c r="A432" s="940"/>
      <c r="B432" s="919"/>
      <c r="E432" s="260"/>
      <c r="F432" s="260"/>
      <c r="G432" s="941"/>
      <c r="H432" s="942"/>
      <c r="I432" s="261"/>
      <c r="J432" s="273"/>
      <c r="K432" s="918"/>
      <c r="L432" s="919"/>
      <c r="M432" s="920"/>
      <c r="N432" s="270"/>
      <c r="O432" s="270"/>
      <c r="P432" s="270"/>
      <c r="Q432" s="274"/>
      <c r="R432" s="919"/>
      <c r="S432" s="921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923"/>
      <c r="BT432" s="923"/>
      <c r="BU432" s="31"/>
    </row>
    <row r="433" spans="1:73" s="303" customFormat="1" ht="13.5" outlineLevel="1" x14ac:dyDescent="0.35">
      <c r="A433" s="940"/>
      <c r="B433" s="919"/>
      <c r="C433" s="286"/>
      <c r="D433" s="286"/>
      <c r="E433" s="287"/>
      <c r="F433" s="287"/>
      <c r="G433" s="941"/>
      <c r="H433" s="942"/>
      <c r="I433" s="288"/>
      <c r="J433" s="288"/>
      <c r="K433" s="931"/>
      <c r="L433" s="931"/>
      <c r="M433" s="932"/>
      <c r="N433" s="291"/>
      <c r="O433" s="291"/>
      <c r="P433" s="291"/>
      <c r="Q433" s="292"/>
      <c r="R433" s="933"/>
      <c r="S433" s="934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923"/>
      <c r="BT433" s="923"/>
      <c r="BU433" s="302"/>
    </row>
    <row r="434" spans="1:73" s="303" customFormat="1" ht="13.5" outlineLevel="1" x14ac:dyDescent="0.35">
      <c r="A434" s="940"/>
      <c r="B434" s="919"/>
      <c r="C434" s="286"/>
      <c r="D434" s="286"/>
      <c r="E434" s="287"/>
      <c r="F434" s="287"/>
      <c r="G434" s="941"/>
      <c r="H434" s="942"/>
      <c r="I434" s="288"/>
      <c r="J434" s="288"/>
      <c r="K434" s="931"/>
      <c r="L434" s="931"/>
      <c r="M434" s="932"/>
      <c r="N434" s="304"/>
      <c r="O434" s="304"/>
      <c r="P434" s="291"/>
      <c r="Q434" s="292"/>
      <c r="R434" s="933"/>
      <c r="S434" s="934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923"/>
      <c r="BT434" s="923"/>
      <c r="BU434" s="302"/>
    </row>
    <row r="435" spans="1:73" s="303" customFormat="1" ht="13.5" outlineLevel="1" x14ac:dyDescent="0.35">
      <c r="A435" s="940"/>
      <c r="B435" s="919"/>
      <c r="C435" s="305"/>
      <c r="D435" s="305"/>
      <c r="E435" s="306"/>
      <c r="F435" s="306"/>
      <c r="G435" s="941"/>
      <c r="H435" s="942"/>
      <c r="I435" s="307"/>
      <c r="J435" s="307"/>
      <c r="K435" s="931"/>
      <c r="L435" s="931"/>
      <c r="M435" s="932"/>
      <c r="N435" s="304"/>
      <c r="O435" s="304"/>
      <c r="P435" s="304"/>
      <c r="Q435" s="308"/>
      <c r="R435" s="933"/>
      <c r="S435" s="934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923"/>
      <c r="BT435" s="923"/>
      <c r="BU435" s="302"/>
    </row>
    <row r="436" spans="1:73" s="303" customFormat="1" ht="13.5" hidden="1" customHeight="1" outlineLevel="1" x14ac:dyDescent="0.35">
      <c r="A436" s="940"/>
      <c r="B436" s="919"/>
      <c r="C436" s="286"/>
      <c r="D436" s="286"/>
      <c r="E436" s="287"/>
      <c r="F436" s="287"/>
      <c r="G436" s="941"/>
      <c r="H436" s="942"/>
      <c r="I436" s="288"/>
      <c r="J436" s="288"/>
      <c r="K436" s="931"/>
      <c r="L436" s="933"/>
      <c r="M436" s="932"/>
      <c r="N436" s="291"/>
      <c r="O436" s="291"/>
      <c r="P436" s="291"/>
      <c r="Q436" s="292"/>
      <c r="R436" s="933"/>
      <c r="S436" s="934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923"/>
      <c r="BT436" s="923"/>
      <c r="BU436" s="302"/>
    </row>
    <row r="437" spans="1:73" s="303" customFormat="1" ht="13.5" hidden="1" customHeight="1" outlineLevel="1" x14ac:dyDescent="0.35">
      <c r="A437" s="940"/>
      <c r="B437" s="919"/>
      <c r="C437" s="286"/>
      <c r="D437" s="286"/>
      <c r="E437" s="287"/>
      <c r="F437" s="287"/>
      <c r="G437" s="941"/>
      <c r="H437" s="942"/>
      <c r="I437" s="288"/>
      <c r="J437" s="288"/>
      <c r="K437" s="931"/>
      <c r="L437" s="933"/>
      <c r="M437" s="932"/>
      <c r="N437" s="304"/>
      <c r="O437" s="304"/>
      <c r="P437" s="291"/>
      <c r="Q437" s="292"/>
      <c r="R437" s="933"/>
      <c r="S437" s="934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923"/>
      <c r="BT437" s="923"/>
      <c r="BU437" s="302"/>
    </row>
    <row r="438" spans="1:73" s="303" customFormat="1" ht="13.5" hidden="1" customHeight="1" outlineLevel="1" x14ac:dyDescent="0.35">
      <c r="A438" s="940"/>
      <c r="B438" s="919"/>
      <c r="C438" s="305"/>
      <c r="D438" s="305"/>
      <c r="E438" s="306"/>
      <c r="F438" s="306"/>
      <c r="G438" s="941"/>
      <c r="H438" s="942"/>
      <c r="I438" s="307"/>
      <c r="J438" s="307"/>
      <c r="K438" s="931"/>
      <c r="L438" s="933"/>
      <c r="M438" s="932"/>
      <c r="N438" s="304"/>
      <c r="O438" s="304"/>
      <c r="P438" s="304"/>
      <c r="Q438" s="308"/>
      <c r="R438" s="933"/>
      <c r="S438" s="934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923"/>
      <c r="BT438" s="923"/>
      <c r="BU438" s="302"/>
    </row>
    <row r="439" spans="1:73" s="303" customFormat="1" ht="13.5" hidden="1" customHeight="1" outlineLevel="1" x14ac:dyDescent="0.35">
      <c r="A439" s="940"/>
      <c r="B439" s="919"/>
      <c r="C439" s="286"/>
      <c r="D439" s="286"/>
      <c r="E439" s="287"/>
      <c r="F439" s="287"/>
      <c r="G439" s="941"/>
      <c r="H439" s="942"/>
      <c r="I439" s="288"/>
      <c r="J439" s="288"/>
      <c r="K439" s="931"/>
      <c r="L439" s="933"/>
      <c r="M439" s="932"/>
      <c r="N439" s="291"/>
      <c r="O439" s="291"/>
      <c r="P439" s="291"/>
      <c r="Q439" s="292"/>
      <c r="R439" s="933"/>
      <c r="S439" s="934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923"/>
      <c r="BT439" s="923"/>
      <c r="BU439" s="302"/>
    </row>
    <row r="440" spans="1:73" s="303" customFormat="1" ht="13.5" hidden="1" customHeight="1" outlineLevel="1" x14ac:dyDescent="0.35">
      <c r="A440" s="940"/>
      <c r="B440" s="919"/>
      <c r="C440" s="286"/>
      <c r="D440" s="286"/>
      <c r="E440" s="287"/>
      <c r="F440" s="287"/>
      <c r="G440" s="941"/>
      <c r="H440" s="942"/>
      <c r="I440" s="288"/>
      <c r="J440" s="288"/>
      <c r="K440" s="931"/>
      <c r="L440" s="933"/>
      <c r="M440" s="932"/>
      <c r="N440" s="304"/>
      <c r="O440" s="304"/>
      <c r="P440" s="291"/>
      <c r="Q440" s="292"/>
      <c r="R440" s="933"/>
      <c r="S440" s="934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923"/>
      <c r="BT440" s="923"/>
      <c r="BU440" s="302"/>
    </row>
    <row r="441" spans="1:73" s="303" customFormat="1" ht="13.5" hidden="1" customHeight="1" outlineLevel="1" x14ac:dyDescent="0.35">
      <c r="A441" s="940"/>
      <c r="B441" s="919"/>
      <c r="C441" s="305"/>
      <c r="D441" s="305"/>
      <c r="E441" s="306"/>
      <c r="F441" s="306"/>
      <c r="G441" s="941"/>
      <c r="H441" s="942"/>
      <c r="I441" s="307"/>
      <c r="J441" s="307"/>
      <c r="K441" s="931"/>
      <c r="L441" s="933"/>
      <c r="M441" s="932"/>
      <c r="N441" s="304"/>
      <c r="O441" s="304"/>
      <c r="P441" s="304"/>
      <c r="Q441" s="308"/>
      <c r="R441" s="933"/>
      <c r="S441" s="934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923"/>
      <c r="BT441" s="923"/>
      <c r="BU441" s="302"/>
    </row>
    <row r="442" spans="1:73" s="303" customFormat="1" ht="13.5" hidden="1" customHeight="1" outlineLevel="1" x14ac:dyDescent="0.35">
      <c r="A442" s="940"/>
      <c r="B442" s="919"/>
      <c r="C442" s="286"/>
      <c r="D442" s="286"/>
      <c r="E442" s="287"/>
      <c r="F442" s="287"/>
      <c r="G442" s="941"/>
      <c r="H442" s="942"/>
      <c r="I442" s="288"/>
      <c r="J442" s="288"/>
      <c r="K442" s="931"/>
      <c r="L442" s="931"/>
      <c r="M442" s="932"/>
      <c r="N442" s="291"/>
      <c r="O442" s="291"/>
      <c r="P442" s="291"/>
      <c r="Q442" s="292"/>
      <c r="R442" s="933"/>
      <c r="S442" s="934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923"/>
      <c r="BT442" s="923"/>
      <c r="BU442" s="302"/>
    </row>
    <row r="443" spans="1:73" s="303" customFormat="1" ht="13.5" hidden="1" customHeight="1" outlineLevel="1" x14ac:dyDescent="0.35">
      <c r="A443" s="940"/>
      <c r="B443" s="919"/>
      <c r="C443" s="286"/>
      <c r="D443" s="286"/>
      <c r="E443" s="287"/>
      <c r="F443" s="287"/>
      <c r="G443" s="941"/>
      <c r="H443" s="942"/>
      <c r="I443" s="288"/>
      <c r="J443" s="288"/>
      <c r="K443" s="931"/>
      <c r="L443" s="931"/>
      <c r="M443" s="932"/>
      <c r="N443" s="304"/>
      <c r="O443" s="304"/>
      <c r="P443" s="291"/>
      <c r="Q443" s="292"/>
      <c r="R443" s="933"/>
      <c r="S443" s="934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923"/>
      <c r="BT443" s="923"/>
      <c r="BU443" s="302"/>
    </row>
    <row r="444" spans="1:73" s="303" customFormat="1" ht="13.5" hidden="1" customHeight="1" outlineLevel="1" x14ac:dyDescent="0.35">
      <c r="A444" s="940"/>
      <c r="B444" s="919"/>
      <c r="C444" s="305"/>
      <c r="D444" s="305"/>
      <c r="E444" s="306"/>
      <c r="F444" s="306"/>
      <c r="G444" s="941"/>
      <c r="H444" s="942"/>
      <c r="I444" s="307"/>
      <c r="J444" s="307"/>
      <c r="K444" s="931"/>
      <c r="L444" s="931"/>
      <c r="M444" s="932"/>
      <c r="N444" s="304"/>
      <c r="O444" s="304"/>
      <c r="P444" s="304"/>
      <c r="Q444" s="308"/>
      <c r="R444" s="933"/>
      <c r="S444" s="934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923"/>
      <c r="BT444" s="923"/>
      <c r="BU444" s="302"/>
    </row>
    <row r="445" spans="1:73" s="303" customFormat="1" ht="13.5" hidden="1" customHeight="1" outlineLevel="1" x14ac:dyDescent="0.35">
      <c r="A445" s="940"/>
      <c r="B445" s="919"/>
      <c r="C445" s="286"/>
      <c r="D445" s="286"/>
      <c r="E445" s="287"/>
      <c r="F445" s="287"/>
      <c r="G445" s="941"/>
      <c r="H445" s="942"/>
      <c r="I445" s="288"/>
      <c r="J445" s="288"/>
      <c r="K445" s="931"/>
      <c r="L445" s="931"/>
      <c r="M445" s="932"/>
      <c r="N445" s="291"/>
      <c r="O445" s="291"/>
      <c r="P445" s="291"/>
      <c r="Q445" s="292"/>
      <c r="R445" s="933"/>
      <c r="S445" s="934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923"/>
      <c r="BT445" s="923"/>
      <c r="BU445" s="302"/>
    </row>
    <row r="446" spans="1:73" s="303" customFormat="1" ht="13.5" hidden="1" customHeight="1" outlineLevel="1" x14ac:dyDescent="0.35">
      <c r="A446" s="940"/>
      <c r="B446" s="919"/>
      <c r="C446" s="286"/>
      <c r="D446" s="286"/>
      <c r="E446" s="287"/>
      <c r="F446" s="287"/>
      <c r="G446" s="941"/>
      <c r="H446" s="942"/>
      <c r="I446" s="288"/>
      <c r="J446" s="288"/>
      <c r="K446" s="931"/>
      <c r="L446" s="931"/>
      <c r="M446" s="932"/>
      <c r="N446" s="304"/>
      <c r="O446" s="304"/>
      <c r="P446" s="291"/>
      <c r="Q446" s="292"/>
      <c r="R446" s="933"/>
      <c r="S446" s="934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923"/>
      <c r="BT446" s="923"/>
      <c r="BU446" s="302"/>
    </row>
    <row r="447" spans="1:73" s="303" customFormat="1" ht="13.5" hidden="1" customHeight="1" outlineLevel="1" x14ac:dyDescent="0.35">
      <c r="A447" s="940"/>
      <c r="B447" s="919"/>
      <c r="C447" s="305"/>
      <c r="D447" s="305"/>
      <c r="E447" s="306"/>
      <c r="F447" s="306"/>
      <c r="G447" s="941"/>
      <c r="H447" s="942"/>
      <c r="I447" s="307"/>
      <c r="J447" s="307"/>
      <c r="K447" s="931"/>
      <c r="L447" s="931"/>
      <c r="M447" s="932"/>
      <c r="N447" s="304"/>
      <c r="O447" s="304"/>
      <c r="P447" s="304"/>
      <c r="Q447" s="308"/>
      <c r="R447" s="933"/>
      <c r="S447" s="934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923"/>
      <c r="BT447" s="923"/>
      <c r="BU447" s="302"/>
    </row>
    <row r="448" spans="1:73" s="303" customFormat="1" ht="13.5" hidden="1" customHeight="1" outlineLevel="1" x14ac:dyDescent="0.35">
      <c r="A448" s="940"/>
      <c r="B448" s="919"/>
      <c r="C448" s="286"/>
      <c r="D448" s="286"/>
      <c r="E448" s="287"/>
      <c r="F448" s="287"/>
      <c r="G448" s="941"/>
      <c r="H448" s="942"/>
      <c r="I448" s="288"/>
      <c r="J448" s="288"/>
      <c r="K448" s="931"/>
      <c r="L448" s="931"/>
      <c r="M448" s="932"/>
      <c r="N448" s="291"/>
      <c r="O448" s="291"/>
      <c r="P448" s="291"/>
      <c r="Q448" s="292"/>
      <c r="R448" s="933"/>
      <c r="S448" s="934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923"/>
      <c r="BT448" s="923"/>
      <c r="BU448" s="302"/>
    </row>
    <row r="449" spans="1:73" s="303" customFormat="1" ht="13.5" hidden="1" customHeight="1" outlineLevel="1" x14ac:dyDescent="0.35">
      <c r="A449" s="940"/>
      <c r="B449" s="919"/>
      <c r="C449" s="286"/>
      <c r="D449" s="286"/>
      <c r="E449" s="287"/>
      <c r="F449" s="287"/>
      <c r="G449" s="941"/>
      <c r="H449" s="942"/>
      <c r="I449" s="288"/>
      <c r="J449" s="288"/>
      <c r="K449" s="931"/>
      <c r="L449" s="931"/>
      <c r="M449" s="932"/>
      <c r="N449" s="304"/>
      <c r="O449" s="304"/>
      <c r="P449" s="291"/>
      <c r="Q449" s="292"/>
      <c r="R449" s="933"/>
      <c r="S449" s="934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923"/>
      <c r="BT449" s="923"/>
      <c r="BU449" s="302"/>
    </row>
    <row r="450" spans="1:73" s="303" customFormat="1" ht="13.5" hidden="1" customHeight="1" outlineLevel="1" x14ac:dyDescent="0.35">
      <c r="A450" s="940"/>
      <c r="B450" s="919"/>
      <c r="C450" s="305"/>
      <c r="D450" s="305"/>
      <c r="E450" s="306"/>
      <c r="F450" s="306"/>
      <c r="G450" s="941"/>
      <c r="H450" s="942"/>
      <c r="I450" s="307"/>
      <c r="J450" s="307"/>
      <c r="K450" s="931"/>
      <c r="L450" s="931"/>
      <c r="M450" s="932"/>
      <c r="N450" s="304"/>
      <c r="O450" s="304"/>
      <c r="P450" s="304"/>
      <c r="Q450" s="308"/>
      <c r="R450" s="933"/>
      <c r="S450" s="934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923"/>
      <c r="BT450" s="923"/>
      <c r="BU450" s="302"/>
    </row>
    <row r="451" spans="1:73" s="303" customFormat="1" ht="13.5" hidden="1" customHeight="1" outlineLevel="1" x14ac:dyDescent="0.35">
      <c r="A451" s="940"/>
      <c r="B451" s="919"/>
      <c r="C451" s="286"/>
      <c r="D451" s="286"/>
      <c r="E451" s="287"/>
      <c r="F451" s="287"/>
      <c r="G451" s="941"/>
      <c r="H451" s="942"/>
      <c r="I451" s="288"/>
      <c r="J451" s="288"/>
      <c r="K451" s="931"/>
      <c r="L451" s="931"/>
      <c r="M451" s="932"/>
      <c r="N451" s="291"/>
      <c r="O451" s="291"/>
      <c r="P451" s="291"/>
      <c r="Q451" s="292"/>
      <c r="R451" s="933"/>
      <c r="S451" s="934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923"/>
      <c r="BT451" s="923"/>
      <c r="BU451" s="302"/>
    </row>
    <row r="452" spans="1:73" s="303" customFormat="1" ht="13.5" hidden="1" customHeight="1" outlineLevel="1" x14ac:dyDescent="0.35">
      <c r="A452" s="940"/>
      <c r="B452" s="919"/>
      <c r="C452" s="286"/>
      <c r="D452" s="286"/>
      <c r="E452" s="287"/>
      <c r="F452" s="287"/>
      <c r="G452" s="941"/>
      <c r="H452" s="942"/>
      <c r="I452" s="288"/>
      <c r="J452" s="288"/>
      <c r="K452" s="931"/>
      <c r="L452" s="931"/>
      <c r="M452" s="932"/>
      <c r="N452" s="304"/>
      <c r="O452" s="304"/>
      <c r="P452" s="291"/>
      <c r="Q452" s="292"/>
      <c r="R452" s="933"/>
      <c r="S452" s="934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923"/>
      <c r="BT452" s="923"/>
      <c r="BU452" s="302"/>
    </row>
    <row r="453" spans="1:73" s="303" customFormat="1" ht="13.5" hidden="1" customHeight="1" outlineLevel="1" x14ac:dyDescent="0.35">
      <c r="A453" s="940"/>
      <c r="B453" s="919"/>
      <c r="C453" s="305"/>
      <c r="D453" s="305"/>
      <c r="E453" s="306"/>
      <c r="F453" s="306"/>
      <c r="G453" s="941"/>
      <c r="H453" s="942"/>
      <c r="I453" s="307"/>
      <c r="J453" s="307"/>
      <c r="K453" s="931"/>
      <c r="L453" s="931"/>
      <c r="M453" s="932"/>
      <c r="N453" s="304"/>
      <c r="O453" s="304"/>
      <c r="P453" s="304"/>
      <c r="Q453" s="308"/>
      <c r="R453" s="933"/>
      <c r="S453" s="934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923"/>
      <c r="BT453" s="923"/>
      <c r="BU453" s="302"/>
    </row>
    <row r="454" spans="1:73" s="303" customFormat="1" ht="13.5" hidden="1" customHeight="1" outlineLevel="1" x14ac:dyDescent="0.35">
      <c r="A454" s="940"/>
      <c r="B454" s="919"/>
      <c r="C454" s="286"/>
      <c r="D454" s="286"/>
      <c r="E454" s="287"/>
      <c r="F454" s="287"/>
      <c r="G454" s="941"/>
      <c r="H454" s="942"/>
      <c r="I454" s="288"/>
      <c r="J454" s="288"/>
      <c r="K454" s="931"/>
      <c r="L454" s="931"/>
      <c r="M454" s="932"/>
      <c r="N454" s="291"/>
      <c r="O454" s="291"/>
      <c r="P454" s="291"/>
      <c r="Q454" s="292"/>
      <c r="R454" s="933"/>
      <c r="S454" s="934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923"/>
      <c r="BT454" s="923"/>
      <c r="BU454" s="302"/>
    </row>
    <row r="455" spans="1:73" s="303" customFormat="1" ht="13.5" hidden="1" customHeight="1" outlineLevel="1" x14ac:dyDescent="0.35">
      <c r="A455" s="940"/>
      <c r="B455" s="919"/>
      <c r="C455" s="286"/>
      <c r="D455" s="286"/>
      <c r="E455" s="287"/>
      <c r="F455" s="287"/>
      <c r="G455" s="941"/>
      <c r="H455" s="942"/>
      <c r="I455" s="288"/>
      <c r="J455" s="288"/>
      <c r="K455" s="931"/>
      <c r="L455" s="931"/>
      <c r="M455" s="932"/>
      <c r="N455" s="304"/>
      <c r="O455" s="304"/>
      <c r="P455" s="291"/>
      <c r="Q455" s="292"/>
      <c r="R455" s="933"/>
      <c r="S455" s="934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923"/>
      <c r="BT455" s="923"/>
      <c r="BU455" s="302"/>
    </row>
    <row r="456" spans="1:73" s="303" customFormat="1" ht="13.5" hidden="1" customHeight="1" outlineLevel="1" x14ac:dyDescent="0.35">
      <c r="A456" s="940"/>
      <c r="B456" s="919"/>
      <c r="C456" s="305"/>
      <c r="D456" s="305"/>
      <c r="E456" s="306"/>
      <c r="F456" s="306"/>
      <c r="G456" s="941"/>
      <c r="H456" s="942"/>
      <c r="I456" s="307"/>
      <c r="J456" s="307"/>
      <c r="K456" s="931"/>
      <c r="L456" s="931"/>
      <c r="M456" s="932"/>
      <c r="N456" s="304"/>
      <c r="O456" s="304"/>
      <c r="P456" s="304"/>
      <c r="Q456" s="308"/>
      <c r="R456" s="933"/>
      <c r="S456" s="934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923"/>
      <c r="BT456" s="923"/>
      <c r="BU456" s="302"/>
    </row>
    <row r="457" spans="1:73" s="303" customFormat="1" ht="13.5" hidden="1" customHeight="1" outlineLevel="1" x14ac:dyDescent="0.35">
      <c r="A457" s="940"/>
      <c r="B457" s="919"/>
      <c r="C457" s="286"/>
      <c r="D457" s="286"/>
      <c r="E457" s="287"/>
      <c r="F457" s="287"/>
      <c r="G457" s="941"/>
      <c r="H457" s="942"/>
      <c r="I457" s="288"/>
      <c r="J457" s="288"/>
      <c r="K457" s="931"/>
      <c r="L457" s="931"/>
      <c r="M457" s="932"/>
      <c r="N457" s="291"/>
      <c r="O457" s="291"/>
      <c r="P457" s="291"/>
      <c r="Q457" s="292"/>
      <c r="R457" s="933"/>
      <c r="S457" s="934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923"/>
      <c r="BT457" s="923"/>
      <c r="BU457" s="302"/>
    </row>
    <row r="458" spans="1:73" s="303" customFormat="1" ht="13.5" hidden="1" customHeight="1" outlineLevel="1" x14ac:dyDescent="0.35">
      <c r="A458" s="940"/>
      <c r="B458" s="919"/>
      <c r="C458" s="286"/>
      <c r="D458" s="286"/>
      <c r="E458" s="287"/>
      <c r="F458" s="287"/>
      <c r="G458" s="941"/>
      <c r="H458" s="942"/>
      <c r="I458" s="288"/>
      <c r="J458" s="288"/>
      <c r="K458" s="931"/>
      <c r="L458" s="931"/>
      <c r="M458" s="932"/>
      <c r="N458" s="304"/>
      <c r="O458" s="304"/>
      <c r="P458" s="291"/>
      <c r="Q458" s="292"/>
      <c r="R458" s="933"/>
      <c r="S458" s="934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923"/>
      <c r="BT458" s="923"/>
      <c r="BU458" s="302"/>
    </row>
    <row r="459" spans="1:73" s="303" customFormat="1" ht="13.5" hidden="1" customHeight="1" outlineLevel="1" x14ac:dyDescent="0.35">
      <c r="A459" s="940"/>
      <c r="B459" s="919"/>
      <c r="C459" s="305"/>
      <c r="D459" s="305"/>
      <c r="E459" s="306"/>
      <c r="F459" s="306"/>
      <c r="G459" s="941"/>
      <c r="H459" s="942"/>
      <c r="I459" s="307"/>
      <c r="J459" s="307"/>
      <c r="K459" s="931"/>
      <c r="L459" s="931"/>
      <c r="M459" s="932"/>
      <c r="N459" s="304"/>
      <c r="O459" s="304"/>
      <c r="P459" s="304"/>
      <c r="Q459" s="308"/>
      <c r="R459" s="933"/>
      <c r="S459" s="934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923"/>
      <c r="BT459" s="923"/>
      <c r="BU459" s="302"/>
    </row>
    <row r="460" spans="1:73" s="303" customFormat="1" ht="13.5" hidden="1" customHeight="1" outlineLevel="1" x14ac:dyDescent="0.35">
      <c r="A460" s="940"/>
      <c r="B460" s="919"/>
      <c r="C460" s="286"/>
      <c r="D460" s="286"/>
      <c r="E460" s="287"/>
      <c r="F460" s="287"/>
      <c r="G460" s="941"/>
      <c r="H460" s="942"/>
      <c r="I460" s="288"/>
      <c r="J460" s="288"/>
      <c r="K460" s="931"/>
      <c r="L460" s="933"/>
      <c r="M460" s="932"/>
      <c r="N460" s="291"/>
      <c r="O460" s="291"/>
      <c r="P460" s="291"/>
      <c r="Q460" s="292"/>
      <c r="R460" s="933"/>
      <c r="S460" s="934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923"/>
      <c r="BT460" s="923"/>
      <c r="BU460" s="302"/>
    </row>
    <row r="461" spans="1:73" s="303" customFormat="1" ht="13.5" hidden="1" customHeight="1" outlineLevel="1" x14ac:dyDescent="0.35">
      <c r="A461" s="940"/>
      <c r="B461" s="919"/>
      <c r="C461" s="286"/>
      <c r="D461" s="286"/>
      <c r="E461" s="287"/>
      <c r="F461" s="287"/>
      <c r="G461" s="941"/>
      <c r="H461" s="942"/>
      <c r="I461" s="288"/>
      <c r="J461" s="288"/>
      <c r="K461" s="931"/>
      <c r="L461" s="933"/>
      <c r="M461" s="932"/>
      <c r="N461" s="304"/>
      <c r="O461" s="304"/>
      <c r="P461" s="291"/>
      <c r="Q461" s="292"/>
      <c r="R461" s="933"/>
      <c r="S461" s="934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923"/>
      <c r="BT461" s="923"/>
      <c r="BU461" s="302"/>
    </row>
    <row r="462" spans="1:73" s="303" customFormat="1" ht="13.5" hidden="1" customHeight="1" outlineLevel="1" x14ac:dyDescent="0.35">
      <c r="A462" s="940"/>
      <c r="B462" s="919"/>
      <c r="C462" s="305"/>
      <c r="D462" s="305"/>
      <c r="E462" s="306"/>
      <c r="F462" s="306"/>
      <c r="G462" s="941"/>
      <c r="H462" s="942"/>
      <c r="I462" s="307"/>
      <c r="J462" s="307"/>
      <c r="K462" s="931"/>
      <c r="L462" s="933"/>
      <c r="M462" s="932"/>
      <c r="N462" s="304"/>
      <c r="O462" s="304"/>
      <c r="P462" s="304"/>
      <c r="Q462" s="308"/>
      <c r="R462" s="933"/>
      <c r="S462" s="934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923"/>
      <c r="BT462" s="923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935"/>
      <c r="B464" s="937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6">O467+O483</f>
        <v>0</v>
      </c>
      <c r="P464" s="321">
        <f t="shared" si="226"/>
        <v>0</v>
      </c>
      <c r="Q464" s="321">
        <f t="shared" si="226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7">IF(AC464=0,"",AF464/AC464)</f>
        <v/>
      </c>
      <c r="AM464" s="324">
        <f t="shared" ref="AM464:BH465" si="228">AM467+AM483</f>
        <v>0</v>
      </c>
      <c r="AN464" s="324">
        <f t="shared" si="228"/>
        <v>0</v>
      </c>
      <c r="AO464" s="324">
        <f t="shared" si="228"/>
        <v>0</v>
      </c>
      <c r="AP464" s="324"/>
      <c r="AQ464" s="324"/>
      <c r="AR464" s="316">
        <f t="shared" si="228"/>
        <v>0</v>
      </c>
      <c r="AS464" s="316">
        <f t="shared" si="228"/>
        <v>0</v>
      </c>
      <c r="AT464" s="316">
        <f t="shared" si="228"/>
        <v>0</v>
      </c>
      <c r="AU464" s="316">
        <f t="shared" si="228"/>
        <v>0</v>
      </c>
      <c r="AV464" s="316">
        <f t="shared" si="228"/>
        <v>0</v>
      </c>
      <c r="AW464" s="316">
        <f t="shared" si="228"/>
        <v>0</v>
      </c>
      <c r="AX464" s="316">
        <f t="shared" si="228"/>
        <v>0</v>
      </c>
      <c r="AY464" s="316">
        <f t="shared" si="228"/>
        <v>0</v>
      </c>
      <c r="AZ464" s="316">
        <f t="shared" si="228"/>
        <v>0</v>
      </c>
      <c r="BA464" s="316">
        <f t="shared" si="228"/>
        <v>0</v>
      </c>
      <c r="BB464" s="316">
        <f t="shared" si="228"/>
        <v>0</v>
      </c>
      <c r="BC464" s="316">
        <f t="shared" si="228"/>
        <v>0</v>
      </c>
      <c r="BD464" s="316">
        <f t="shared" si="228"/>
        <v>0</v>
      </c>
      <c r="BE464" s="316">
        <f t="shared" si="228"/>
        <v>0</v>
      </c>
      <c r="BF464" s="316">
        <f t="shared" si="228"/>
        <v>0</v>
      </c>
      <c r="BG464" s="316">
        <f t="shared" si="228"/>
        <v>0</v>
      </c>
      <c r="BH464" s="316">
        <f t="shared" si="228"/>
        <v>0</v>
      </c>
      <c r="BI464" s="323"/>
      <c r="BJ464" s="323">
        <f>BJ467</f>
        <v>0</v>
      </c>
      <c r="BK464" s="316">
        <f t="shared" ref="BK464:BM465" si="229">BK467+BK483</f>
        <v>0</v>
      </c>
      <c r="BL464" s="316">
        <f t="shared" si="229"/>
        <v>0</v>
      </c>
      <c r="BM464" s="316">
        <f t="shared" si="229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936"/>
      <c r="B465" s="938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6"/>
        <v>0</v>
      </c>
      <c r="P465" s="336">
        <f t="shared" si="226"/>
        <v>0</v>
      </c>
      <c r="Q465" s="336">
        <f t="shared" si="226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7"/>
        <v/>
      </c>
      <c r="AM465" s="339">
        <f t="shared" si="228"/>
        <v>0</v>
      </c>
      <c r="AN465" s="339">
        <f t="shared" si="228"/>
        <v>0</v>
      </c>
      <c r="AO465" s="339">
        <f t="shared" si="228"/>
        <v>0</v>
      </c>
      <c r="AP465" s="339"/>
      <c r="AQ465" s="339"/>
      <c r="AR465" s="331">
        <f t="shared" si="228"/>
        <v>0</v>
      </c>
      <c r="AS465" s="331">
        <f t="shared" si="228"/>
        <v>0</v>
      </c>
      <c r="AT465" s="331">
        <f t="shared" si="228"/>
        <v>0</v>
      </c>
      <c r="AU465" s="331">
        <f t="shared" si="228"/>
        <v>0</v>
      </c>
      <c r="AV465" s="331">
        <f t="shared" si="228"/>
        <v>0</v>
      </c>
      <c r="AW465" s="331">
        <f t="shared" si="228"/>
        <v>0</v>
      </c>
      <c r="AX465" s="331">
        <f t="shared" si="228"/>
        <v>0</v>
      </c>
      <c r="AY465" s="331">
        <f t="shared" si="228"/>
        <v>0</v>
      </c>
      <c r="AZ465" s="331">
        <f t="shared" si="228"/>
        <v>0</v>
      </c>
      <c r="BA465" s="331">
        <f t="shared" si="228"/>
        <v>0</v>
      </c>
      <c r="BB465" s="331">
        <f t="shared" si="228"/>
        <v>0</v>
      </c>
      <c r="BC465" s="331">
        <f t="shared" si="228"/>
        <v>0</v>
      </c>
      <c r="BD465" s="331">
        <f t="shared" si="228"/>
        <v>0</v>
      </c>
      <c r="BE465" s="331">
        <f t="shared" si="228"/>
        <v>0</v>
      </c>
      <c r="BF465" s="331">
        <f t="shared" si="228"/>
        <v>0</v>
      </c>
      <c r="BG465" s="331">
        <f t="shared" si="228"/>
        <v>0</v>
      </c>
      <c r="BH465" s="331">
        <f t="shared" si="228"/>
        <v>0</v>
      </c>
      <c r="BI465" s="338"/>
      <c r="BJ465" s="338">
        <f>BJ468</f>
        <v>0</v>
      </c>
      <c r="BK465" s="331">
        <f t="shared" si="229"/>
        <v>0</v>
      </c>
      <c r="BL465" s="331">
        <f t="shared" si="229"/>
        <v>0</v>
      </c>
      <c r="BM465" s="331">
        <f t="shared" si="229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936"/>
      <c r="B466" s="938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7"/>
        <v/>
      </c>
      <c r="AM466" s="350">
        <f t="shared" ref="AM466:BH466" si="230">AM468+AM484</f>
        <v>0</v>
      </c>
      <c r="AN466" s="350">
        <f t="shared" si="230"/>
        <v>0</v>
      </c>
      <c r="AO466" s="350">
        <f t="shared" si="230"/>
        <v>0</v>
      </c>
      <c r="AP466" s="350"/>
      <c r="AQ466" s="350"/>
      <c r="AR466" s="342">
        <f t="shared" si="230"/>
        <v>0</v>
      </c>
      <c r="AS466" s="342">
        <f t="shared" si="230"/>
        <v>0</v>
      </c>
      <c r="AT466" s="342">
        <f t="shared" si="230"/>
        <v>0</v>
      </c>
      <c r="AU466" s="342">
        <f t="shared" si="230"/>
        <v>0</v>
      </c>
      <c r="AV466" s="342">
        <f t="shared" si="230"/>
        <v>0</v>
      </c>
      <c r="AW466" s="342">
        <f t="shared" si="230"/>
        <v>0</v>
      </c>
      <c r="AX466" s="342">
        <f t="shared" si="230"/>
        <v>0</v>
      </c>
      <c r="AY466" s="342">
        <f t="shared" si="230"/>
        <v>0</v>
      </c>
      <c r="AZ466" s="342">
        <f t="shared" si="230"/>
        <v>0</v>
      </c>
      <c r="BA466" s="342">
        <f t="shared" si="230"/>
        <v>0</v>
      </c>
      <c r="BB466" s="342">
        <f t="shared" si="230"/>
        <v>0</v>
      </c>
      <c r="BC466" s="342">
        <f t="shared" si="230"/>
        <v>0</v>
      </c>
      <c r="BD466" s="342">
        <f t="shared" si="230"/>
        <v>0</v>
      </c>
      <c r="BE466" s="342">
        <f t="shared" si="230"/>
        <v>0</v>
      </c>
      <c r="BF466" s="342">
        <f t="shared" si="230"/>
        <v>0</v>
      </c>
      <c r="BG466" s="342">
        <f t="shared" si="230"/>
        <v>0</v>
      </c>
      <c r="BH466" s="342">
        <f t="shared" si="230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782">
        <v>1</v>
      </c>
      <c r="B467" s="783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31">F469</f>
        <v>0</v>
      </c>
      <c r="G467" s="352"/>
      <c r="H467" s="351">
        <f t="shared" si="231"/>
        <v>0</v>
      </c>
      <c r="I467" s="353">
        <f t="shared" si="231"/>
        <v>0</v>
      </c>
      <c r="J467" s="353">
        <f t="shared" si="231"/>
        <v>0</v>
      </c>
      <c r="K467" s="94"/>
      <c r="L467" s="354"/>
      <c r="M467" s="355"/>
      <c r="N467" s="356">
        <f t="shared" si="231"/>
        <v>0</v>
      </c>
      <c r="O467" s="356">
        <f t="shared" si="231"/>
        <v>0</v>
      </c>
      <c r="P467" s="356">
        <f>P469</f>
        <v>0</v>
      </c>
      <c r="Q467" s="356">
        <f t="shared" si="231"/>
        <v>0</v>
      </c>
      <c r="R467" s="94">
        <f t="shared" si="231"/>
        <v>0</v>
      </c>
      <c r="S467" s="351"/>
      <c r="T467" s="353">
        <f t="shared" si="231"/>
        <v>0</v>
      </c>
      <c r="U467" s="353">
        <f t="shared" si="231"/>
        <v>0</v>
      </c>
      <c r="V467" s="353"/>
      <c r="W467" s="353">
        <f t="shared" si="231"/>
        <v>0</v>
      </c>
      <c r="X467" s="353">
        <f t="shared" si="231"/>
        <v>0</v>
      </c>
      <c r="Y467" s="353"/>
      <c r="Z467" s="353">
        <f t="shared" si="231"/>
        <v>0</v>
      </c>
      <c r="AA467" s="353">
        <f t="shared" si="231"/>
        <v>0</v>
      </c>
      <c r="AB467" s="353"/>
      <c r="AC467" s="353">
        <f t="shared" si="231"/>
        <v>0</v>
      </c>
      <c r="AD467" s="353">
        <f t="shared" si="231"/>
        <v>0</v>
      </c>
      <c r="AE467" s="353"/>
      <c r="AF467" s="353">
        <f t="shared" si="231"/>
        <v>0</v>
      </c>
      <c r="AG467" s="351">
        <f t="shared" si="231"/>
        <v>0</v>
      </c>
      <c r="AH467" s="353"/>
      <c r="AI467" s="351">
        <f t="shared" si="231"/>
        <v>0</v>
      </c>
      <c r="AJ467" s="351">
        <f t="shared" si="231"/>
        <v>0</v>
      </c>
      <c r="AK467" s="351"/>
      <c r="AL467" s="357" t="str">
        <f t="shared" si="227"/>
        <v/>
      </c>
      <c r="AM467" s="358">
        <f t="shared" ref="AM467:AO468" si="232">AM469</f>
        <v>0</v>
      </c>
      <c r="AN467" s="358">
        <f t="shared" si="232"/>
        <v>0</v>
      </c>
      <c r="AO467" s="358">
        <f t="shared" si="232"/>
        <v>0</v>
      </c>
      <c r="AP467" s="358"/>
      <c r="AQ467" s="358"/>
      <c r="AR467" s="351">
        <f t="shared" si="231"/>
        <v>0</v>
      </c>
      <c r="AS467" s="351">
        <f t="shared" si="231"/>
        <v>0</v>
      </c>
      <c r="AT467" s="351">
        <f t="shared" si="231"/>
        <v>0</v>
      </c>
      <c r="AU467" s="351">
        <f t="shared" si="231"/>
        <v>0</v>
      </c>
      <c r="AV467" s="351">
        <f t="shared" si="231"/>
        <v>0</v>
      </c>
      <c r="AW467" s="351">
        <f t="shared" si="231"/>
        <v>0</v>
      </c>
      <c r="AX467" s="351">
        <f t="shared" si="231"/>
        <v>0</v>
      </c>
      <c r="AY467" s="351">
        <f t="shared" si="231"/>
        <v>0</v>
      </c>
      <c r="AZ467" s="351">
        <f t="shared" si="231"/>
        <v>0</v>
      </c>
      <c r="BA467" s="351">
        <f t="shared" si="231"/>
        <v>0</v>
      </c>
      <c r="BB467" s="351">
        <f t="shared" si="231"/>
        <v>0</v>
      </c>
      <c r="BC467" s="351">
        <f t="shared" si="231"/>
        <v>0</v>
      </c>
      <c r="BD467" s="351">
        <f t="shared" si="231"/>
        <v>0</v>
      </c>
      <c r="BE467" s="351">
        <f t="shared" si="231"/>
        <v>0</v>
      </c>
      <c r="BF467" s="351">
        <f t="shared" si="231"/>
        <v>0</v>
      </c>
      <c r="BG467" s="351">
        <f t="shared" si="231"/>
        <v>0</v>
      </c>
      <c r="BH467" s="351">
        <f t="shared" si="231"/>
        <v>0</v>
      </c>
      <c r="BI467" s="357"/>
      <c r="BJ467" s="357">
        <f t="shared" si="231"/>
        <v>0</v>
      </c>
      <c r="BK467" s="351">
        <f t="shared" si="231"/>
        <v>0</v>
      </c>
      <c r="BL467" s="351">
        <f t="shared" si="231"/>
        <v>0</v>
      </c>
      <c r="BM467" s="351">
        <f t="shared" si="231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782"/>
      <c r="B468" s="783"/>
      <c r="C468" s="90" t="s">
        <v>75</v>
      </c>
      <c r="D468" s="90" t="s">
        <v>77</v>
      </c>
      <c r="E468" s="351">
        <f>E470</f>
        <v>0</v>
      </c>
      <c r="F468" s="351">
        <f t="shared" si="231"/>
        <v>0</v>
      </c>
      <c r="G468" s="352"/>
      <c r="H468" s="351">
        <f t="shared" si="231"/>
        <v>0</v>
      </c>
      <c r="I468" s="353">
        <f t="shared" si="231"/>
        <v>0</v>
      </c>
      <c r="J468" s="353">
        <f t="shared" si="231"/>
        <v>0</v>
      </c>
      <c r="K468" s="94"/>
      <c r="L468" s="354"/>
      <c r="M468" s="355"/>
      <c r="N468" s="356">
        <f t="shared" si="231"/>
        <v>0</v>
      </c>
      <c r="O468" s="356">
        <f t="shared" si="231"/>
        <v>0</v>
      </c>
      <c r="P468" s="356">
        <f t="shared" si="231"/>
        <v>0</v>
      </c>
      <c r="Q468" s="356">
        <f t="shared" si="231"/>
        <v>0</v>
      </c>
      <c r="R468" s="94">
        <f t="shared" si="231"/>
        <v>0</v>
      </c>
      <c r="S468" s="351"/>
      <c r="T468" s="353">
        <f t="shared" si="231"/>
        <v>0</v>
      </c>
      <c r="U468" s="353">
        <f t="shared" si="231"/>
        <v>0</v>
      </c>
      <c r="V468" s="353"/>
      <c r="W468" s="353">
        <f t="shared" si="231"/>
        <v>0</v>
      </c>
      <c r="X468" s="353">
        <f t="shared" si="231"/>
        <v>0</v>
      </c>
      <c r="Y468" s="353"/>
      <c r="Z468" s="353">
        <f t="shared" si="231"/>
        <v>0</v>
      </c>
      <c r="AA468" s="353">
        <f t="shared" si="231"/>
        <v>0</v>
      </c>
      <c r="AB468" s="353"/>
      <c r="AC468" s="353">
        <f t="shared" si="231"/>
        <v>0</v>
      </c>
      <c r="AD468" s="353">
        <f t="shared" si="231"/>
        <v>0</v>
      </c>
      <c r="AE468" s="353"/>
      <c r="AF468" s="353">
        <f t="shared" si="231"/>
        <v>0</v>
      </c>
      <c r="AG468" s="351">
        <f t="shared" si="231"/>
        <v>0</v>
      </c>
      <c r="AH468" s="353"/>
      <c r="AI468" s="351">
        <f t="shared" si="231"/>
        <v>0</v>
      </c>
      <c r="AJ468" s="351">
        <f t="shared" si="231"/>
        <v>0</v>
      </c>
      <c r="AK468" s="351"/>
      <c r="AL468" s="357" t="str">
        <f t="shared" si="227"/>
        <v/>
      </c>
      <c r="AM468" s="358">
        <f t="shared" si="232"/>
        <v>0</v>
      </c>
      <c r="AN468" s="358">
        <f t="shared" si="232"/>
        <v>0</v>
      </c>
      <c r="AO468" s="358">
        <f t="shared" si="232"/>
        <v>0</v>
      </c>
      <c r="AP468" s="358"/>
      <c r="AQ468" s="358"/>
      <c r="AR468" s="351">
        <f t="shared" si="231"/>
        <v>0</v>
      </c>
      <c r="AS468" s="351">
        <f>AS470</f>
        <v>0</v>
      </c>
      <c r="AT468" s="351">
        <f t="shared" si="231"/>
        <v>0</v>
      </c>
      <c r="AU468" s="351">
        <f t="shared" si="231"/>
        <v>0</v>
      </c>
      <c r="AV468" s="351">
        <f t="shared" si="231"/>
        <v>0</v>
      </c>
      <c r="AW468" s="351">
        <f t="shared" si="231"/>
        <v>0</v>
      </c>
      <c r="AX468" s="351">
        <f t="shared" si="231"/>
        <v>0</v>
      </c>
      <c r="AY468" s="351">
        <f t="shared" si="231"/>
        <v>0</v>
      </c>
      <c r="AZ468" s="351">
        <f t="shared" si="231"/>
        <v>0</v>
      </c>
      <c r="BA468" s="351">
        <f t="shared" si="231"/>
        <v>0</v>
      </c>
      <c r="BB468" s="351">
        <f t="shared" si="231"/>
        <v>0</v>
      </c>
      <c r="BC468" s="351">
        <f t="shared" si="231"/>
        <v>0</v>
      </c>
      <c r="BD468" s="351">
        <f t="shared" si="231"/>
        <v>0</v>
      </c>
      <c r="BE468" s="351">
        <f t="shared" si="231"/>
        <v>0</v>
      </c>
      <c r="BF468" s="351">
        <f t="shared" si="231"/>
        <v>0</v>
      </c>
      <c r="BG468" s="351">
        <f t="shared" si="231"/>
        <v>0</v>
      </c>
      <c r="BH468" s="351">
        <f t="shared" si="231"/>
        <v>0</v>
      </c>
      <c r="BI468" s="357"/>
      <c r="BJ468" s="357">
        <f t="shared" si="231"/>
        <v>0</v>
      </c>
      <c r="BK468" s="351">
        <f t="shared" si="231"/>
        <v>0</v>
      </c>
      <c r="BL468" s="351">
        <f t="shared" si="231"/>
        <v>0</v>
      </c>
      <c r="BM468" s="351">
        <f t="shared" si="231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939"/>
      <c r="B469" s="799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947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939"/>
      <c r="B470" s="800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948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939"/>
      <c r="B471" s="800"/>
      <c r="C471" s="122"/>
      <c r="D471" s="122"/>
      <c r="E471" s="367"/>
      <c r="F471" s="189"/>
      <c r="G471" s="359"/>
      <c r="H471" s="189"/>
      <c r="I471" s="193"/>
      <c r="J471" s="193"/>
      <c r="K471" s="868"/>
      <c r="L471" s="943"/>
      <c r="M471" s="945"/>
      <c r="N471" s="362"/>
      <c r="O471" s="362"/>
      <c r="P471" s="362"/>
      <c r="Q471" s="362"/>
      <c r="R471" s="868"/>
      <c r="S471" s="779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948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79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939"/>
      <c r="B472" s="801"/>
      <c r="C472" s="129"/>
      <c r="D472" s="129"/>
      <c r="E472" s="367"/>
      <c r="F472" s="368"/>
      <c r="G472" s="37"/>
      <c r="H472" s="368"/>
      <c r="I472" s="367"/>
      <c r="J472" s="367"/>
      <c r="K472" s="870"/>
      <c r="L472" s="944"/>
      <c r="M472" s="946"/>
      <c r="N472" s="365"/>
      <c r="O472" s="365"/>
      <c r="P472" s="365"/>
      <c r="Q472" s="365"/>
      <c r="R472" s="870"/>
      <c r="S472" s="78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949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792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939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68"/>
      <c r="L473" s="943"/>
      <c r="M473" s="945" t="s">
        <v>98</v>
      </c>
      <c r="N473" s="362">
        <f t="shared" ref="N473:N482" si="233">P473</f>
        <v>0</v>
      </c>
      <c r="O473" s="362">
        <f t="shared" ref="O473:O482" si="234">N473*1.12</f>
        <v>0</v>
      </c>
      <c r="P473" s="362"/>
      <c r="Q473" s="362">
        <f t="shared" ref="Q473:Q482" si="235">P473*1.12</f>
        <v>0</v>
      </c>
      <c r="R473" s="868"/>
      <c r="S473" s="779"/>
      <c r="T473" s="124"/>
      <c r="U473" s="124">
        <f t="shared" ref="U473:U482" si="236">T473*1.12</f>
        <v>0</v>
      </c>
      <c r="V473" s="124"/>
      <c r="W473" s="124"/>
      <c r="X473" s="124">
        <f t="shared" ref="X473:X476" si="237">W473*1.12</f>
        <v>0</v>
      </c>
      <c r="Y473" s="124"/>
      <c r="Z473" s="124">
        <f t="shared" ref="Z473:AA482" si="238">T473+W473</f>
        <v>0</v>
      </c>
      <c r="AA473" s="124">
        <f t="shared" si="238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9">AF473-AC473</f>
        <v>0</v>
      </c>
      <c r="AJ473" s="123">
        <f t="shared" si="239"/>
        <v>0</v>
      </c>
      <c r="AK473" s="123"/>
      <c r="AL473" s="126" t="str">
        <f t="shared" si="227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40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79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939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70"/>
      <c r="L474" s="944"/>
      <c r="M474" s="946"/>
      <c r="N474" s="365">
        <f t="shared" si="233"/>
        <v>0</v>
      </c>
      <c r="O474" s="365">
        <f t="shared" si="234"/>
        <v>0</v>
      </c>
      <c r="P474" s="365">
        <f>P473</f>
        <v>0</v>
      </c>
      <c r="Q474" s="365">
        <f t="shared" si="235"/>
        <v>0</v>
      </c>
      <c r="R474" s="870"/>
      <c r="S474" s="781"/>
      <c r="T474" s="131"/>
      <c r="U474" s="131">
        <f t="shared" si="236"/>
        <v>0</v>
      </c>
      <c r="V474" s="131"/>
      <c r="W474" s="131"/>
      <c r="X474" s="131">
        <f t="shared" si="237"/>
        <v>0</v>
      </c>
      <c r="Y474" s="131"/>
      <c r="Z474" s="131">
        <f t="shared" si="238"/>
        <v>0</v>
      </c>
      <c r="AA474" s="131">
        <f t="shared" si="238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9"/>
        <v>0</v>
      </c>
      <c r="AJ474" s="130">
        <f t="shared" si="239"/>
        <v>0</v>
      </c>
      <c r="AK474" s="130"/>
      <c r="AL474" s="126" t="str">
        <f t="shared" si="227"/>
        <v/>
      </c>
      <c r="AM474" s="134"/>
      <c r="AN474" s="134"/>
      <c r="AO474" s="134"/>
      <c r="AP474" s="134"/>
      <c r="AQ474" s="134"/>
      <c r="AR474" s="130"/>
      <c r="AS474" s="130">
        <f t="shared" si="240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792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939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68"/>
      <c r="L475" s="943"/>
      <c r="M475" s="945" t="s">
        <v>98</v>
      </c>
      <c r="N475" s="362">
        <f t="shared" si="233"/>
        <v>0</v>
      </c>
      <c r="O475" s="362">
        <f t="shared" si="234"/>
        <v>0</v>
      </c>
      <c r="P475" s="362"/>
      <c r="Q475" s="362">
        <f t="shared" si="235"/>
        <v>0</v>
      </c>
      <c r="R475" s="868"/>
      <c r="S475" s="779"/>
      <c r="T475" s="124"/>
      <c r="U475" s="124">
        <f t="shared" si="236"/>
        <v>0</v>
      </c>
      <c r="V475" s="124"/>
      <c r="W475" s="124"/>
      <c r="X475" s="124">
        <f t="shared" si="237"/>
        <v>0</v>
      </c>
      <c r="Y475" s="124"/>
      <c r="Z475" s="124">
        <f t="shared" si="238"/>
        <v>0</v>
      </c>
      <c r="AA475" s="124">
        <f t="shared" si="238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41">AF475*1.12</f>
        <v>0</v>
      </c>
      <c r="AH475" s="364"/>
      <c r="AI475" s="123">
        <f t="shared" si="239"/>
        <v>0</v>
      </c>
      <c r="AJ475" s="123">
        <f t="shared" si="239"/>
        <v>0</v>
      </c>
      <c r="AK475" s="123"/>
      <c r="AL475" s="126" t="str">
        <f t="shared" si="227"/>
        <v/>
      </c>
      <c r="AM475" s="127"/>
      <c r="AN475" s="127"/>
      <c r="AO475" s="127"/>
      <c r="AP475" s="127"/>
      <c r="AQ475" s="127"/>
      <c r="AR475" s="123"/>
      <c r="AS475" s="123">
        <f t="shared" si="240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79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939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70"/>
      <c r="L476" s="944"/>
      <c r="M476" s="946"/>
      <c r="N476" s="365">
        <f t="shared" si="233"/>
        <v>0</v>
      </c>
      <c r="O476" s="365">
        <f t="shared" si="234"/>
        <v>0</v>
      </c>
      <c r="P476" s="365">
        <f>P475</f>
        <v>0</v>
      </c>
      <c r="Q476" s="365">
        <f t="shared" si="235"/>
        <v>0</v>
      </c>
      <c r="R476" s="870"/>
      <c r="S476" s="781"/>
      <c r="T476" s="131"/>
      <c r="U476" s="131">
        <f t="shared" si="236"/>
        <v>0</v>
      </c>
      <c r="V476" s="131"/>
      <c r="W476" s="131"/>
      <c r="X476" s="131">
        <f t="shared" si="237"/>
        <v>0</v>
      </c>
      <c r="Y476" s="131"/>
      <c r="Z476" s="131">
        <f t="shared" si="238"/>
        <v>0</v>
      </c>
      <c r="AA476" s="131">
        <f t="shared" si="238"/>
        <v>0</v>
      </c>
      <c r="AB476" s="131"/>
      <c r="AC476" s="131"/>
      <c r="AD476" s="131"/>
      <c r="AE476" s="131"/>
      <c r="AF476" s="131"/>
      <c r="AG476" s="130">
        <f t="shared" si="241"/>
        <v>0</v>
      </c>
      <c r="AH476" s="40"/>
      <c r="AI476" s="130">
        <f t="shared" si="239"/>
        <v>0</v>
      </c>
      <c r="AJ476" s="130">
        <f t="shared" si="239"/>
        <v>0</v>
      </c>
      <c r="AK476" s="130"/>
      <c r="AL476" s="126" t="str">
        <f t="shared" si="227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40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792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939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68"/>
      <c r="L477" s="943"/>
      <c r="M477" s="945" t="s">
        <v>98</v>
      </c>
      <c r="N477" s="362">
        <f t="shared" si="233"/>
        <v>0</v>
      </c>
      <c r="O477" s="362">
        <f t="shared" si="234"/>
        <v>0</v>
      </c>
      <c r="P477" s="362"/>
      <c r="Q477" s="362">
        <f t="shared" si="235"/>
        <v>0</v>
      </c>
      <c r="R477" s="868"/>
      <c r="S477" s="779"/>
      <c r="T477" s="124"/>
      <c r="U477" s="124">
        <f t="shared" si="236"/>
        <v>0</v>
      </c>
      <c r="V477" s="124"/>
      <c r="W477" s="124"/>
      <c r="X477" s="124"/>
      <c r="Y477" s="124"/>
      <c r="Z477" s="124">
        <f t="shared" si="238"/>
        <v>0</v>
      </c>
      <c r="AA477" s="124">
        <f t="shared" si="238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41"/>
        <v>0</v>
      </c>
      <c r="AH477" s="374"/>
      <c r="AI477" s="123">
        <f t="shared" si="239"/>
        <v>0</v>
      </c>
      <c r="AJ477" s="123">
        <f t="shared" si="239"/>
        <v>0</v>
      </c>
      <c r="AK477" s="123"/>
      <c r="AL477" s="126" t="str">
        <f t="shared" si="227"/>
        <v/>
      </c>
      <c r="AM477" s="127"/>
      <c r="AN477" s="127"/>
      <c r="AO477" s="127"/>
      <c r="AP477" s="127"/>
      <c r="AQ477" s="127"/>
      <c r="AR477" s="123"/>
      <c r="AS477" s="123">
        <f t="shared" si="240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79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939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70"/>
      <c r="L478" s="944"/>
      <c r="M478" s="946"/>
      <c r="N478" s="365">
        <f t="shared" si="233"/>
        <v>0</v>
      </c>
      <c r="O478" s="365">
        <f t="shared" si="234"/>
        <v>0</v>
      </c>
      <c r="P478" s="365">
        <f>P477</f>
        <v>0</v>
      </c>
      <c r="Q478" s="365">
        <f t="shared" si="235"/>
        <v>0</v>
      </c>
      <c r="R478" s="870"/>
      <c r="S478" s="781"/>
      <c r="T478" s="131"/>
      <c r="U478" s="131">
        <f t="shared" si="236"/>
        <v>0</v>
      </c>
      <c r="V478" s="131"/>
      <c r="W478" s="131"/>
      <c r="X478" s="131">
        <f>W478*1.12</f>
        <v>0</v>
      </c>
      <c r="Y478" s="131"/>
      <c r="Z478" s="131">
        <f t="shared" si="238"/>
        <v>0</v>
      </c>
      <c r="AA478" s="131">
        <f t="shared" si="238"/>
        <v>0</v>
      </c>
      <c r="AB478" s="131"/>
      <c r="AC478" s="131"/>
      <c r="AD478" s="131"/>
      <c r="AE478" s="131"/>
      <c r="AF478" s="131"/>
      <c r="AG478" s="130">
        <f t="shared" si="241"/>
        <v>0</v>
      </c>
      <c r="AH478" s="40"/>
      <c r="AI478" s="130">
        <f t="shared" si="239"/>
        <v>0</v>
      </c>
      <c r="AJ478" s="130">
        <f t="shared" si="239"/>
        <v>0</v>
      </c>
      <c r="AK478" s="130"/>
      <c r="AL478" s="126" t="str">
        <f t="shared" si="227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40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792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939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68"/>
      <c r="L479" s="943"/>
      <c r="M479" s="945" t="s">
        <v>98</v>
      </c>
      <c r="N479" s="362">
        <f t="shared" si="233"/>
        <v>0</v>
      </c>
      <c r="O479" s="362">
        <f t="shared" si="234"/>
        <v>0</v>
      </c>
      <c r="P479" s="362"/>
      <c r="Q479" s="362">
        <f t="shared" si="235"/>
        <v>0</v>
      </c>
      <c r="R479" s="868"/>
      <c r="S479" s="779"/>
      <c r="T479" s="124"/>
      <c r="U479" s="124">
        <f t="shared" si="236"/>
        <v>0</v>
      </c>
      <c r="V479" s="124"/>
      <c r="W479" s="124"/>
      <c r="X479" s="124">
        <f>W479*1.12</f>
        <v>0</v>
      </c>
      <c r="Y479" s="124"/>
      <c r="Z479" s="124">
        <f t="shared" si="238"/>
        <v>0</v>
      </c>
      <c r="AA479" s="124">
        <f t="shared" si="238"/>
        <v>0</v>
      </c>
      <c r="AB479" s="124"/>
      <c r="AC479" s="124"/>
      <c r="AD479" s="124"/>
      <c r="AE479" s="124"/>
      <c r="AF479" s="124"/>
      <c r="AG479" s="123">
        <f t="shared" si="241"/>
        <v>0</v>
      </c>
      <c r="AH479" s="364"/>
      <c r="AI479" s="123">
        <f t="shared" si="239"/>
        <v>0</v>
      </c>
      <c r="AJ479" s="123">
        <f t="shared" si="239"/>
        <v>0</v>
      </c>
      <c r="AK479" s="123"/>
      <c r="AL479" s="126" t="str">
        <f t="shared" si="227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40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79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939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70"/>
      <c r="L480" s="944"/>
      <c r="M480" s="946"/>
      <c r="N480" s="365">
        <f t="shared" si="233"/>
        <v>0</v>
      </c>
      <c r="O480" s="365">
        <f t="shared" si="234"/>
        <v>0</v>
      </c>
      <c r="P480" s="365">
        <f>P479</f>
        <v>0</v>
      </c>
      <c r="Q480" s="365">
        <f t="shared" si="235"/>
        <v>0</v>
      </c>
      <c r="R480" s="870"/>
      <c r="S480" s="781"/>
      <c r="T480" s="131"/>
      <c r="U480" s="131">
        <f t="shared" si="236"/>
        <v>0</v>
      </c>
      <c r="V480" s="131"/>
      <c r="W480" s="131"/>
      <c r="X480" s="131">
        <f>W480*1.12</f>
        <v>0</v>
      </c>
      <c r="Y480" s="131"/>
      <c r="Z480" s="131">
        <f t="shared" si="238"/>
        <v>0</v>
      </c>
      <c r="AA480" s="131">
        <f t="shared" si="238"/>
        <v>0</v>
      </c>
      <c r="AB480" s="131"/>
      <c r="AC480" s="131"/>
      <c r="AD480" s="131"/>
      <c r="AE480" s="131"/>
      <c r="AF480" s="131"/>
      <c r="AG480" s="130">
        <f t="shared" si="241"/>
        <v>0</v>
      </c>
      <c r="AH480" s="369"/>
      <c r="AI480" s="130">
        <f t="shared" si="239"/>
        <v>0</v>
      </c>
      <c r="AJ480" s="130">
        <f t="shared" si="239"/>
        <v>0</v>
      </c>
      <c r="AK480" s="130"/>
      <c r="AL480" s="126" t="str">
        <f t="shared" si="227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40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792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939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68"/>
      <c r="L481" s="943"/>
      <c r="M481" s="945" t="s">
        <v>98</v>
      </c>
      <c r="N481" s="362">
        <f t="shared" si="233"/>
        <v>0</v>
      </c>
      <c r="O481" s="362">
        <f t="shared" si="234"/>
        <v>0</v>
      </c>
      <c r="P481" s="362"/>
      <c r="Q481" s="362">
        <f t="shared" si="235"/>
        <v>0</v>
      </c>
      <c r="R481" s="868"/>
      <c r="S481" s="779"/>
      <c r="T481" s="124"/>
      <c r="U481" s="124">
        <f t="shared" si="236"/>
        <v>0</v>
      </c>
      <c r="V481" s="124"/>
      <c r="W481" s="124"/>
      <c r="X481" s="124">
        <f>W481*1.12</f>
        <v>0</v>
      </c>
      <c r="Y481" s="124"/>
      <c r="Z481" s="124">
        <f t="shared" si="238"/>
        <v>0</v>
      </c>
      <c r="AA481" s="124">
        <f t="shared" si="238"/>
        <v>0</v>
      </c>
      <c r="AB481" s="124"/>
      <c r="AC481" s="124"/>
      <c r="AD481" s="124"/>
      <c r="AE481" s="124"/>
      <c r="AF481" s="124"/>
      <c r="AG481" s="123">
        <f t="shared" si="241"/>
        <v>0</v>
      </c>
      <c r="AH481" s="364"/>
      <c r="AI481" s="123">
        <f t="shared" si="239"/>
        <v>0</v>
      </c>
      <c r="AJ481" s="123">
        <f t="shared" si="239"/>
        <v>0</v>
      </c>
      <c r="AK481" s="123"/>
      <c r="AL481" s="126" t="str">
        <f t="shared" si="227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40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79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939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70"/>
      <c r="L482" s="944"/>
      <c r="M482" s="946"/>
      <c r="N482" s="365">
        <f t="shared" si="233"/>
        <v>0</v>
      </c>
      <c r="O482" s="365">
        <f t="shared" si="234"/>
        <v>0</v>
      </c>
      <c r="P482" s="365">
        <f>P481</f>
        <v>0</v>
      </c>
      <c r="Q482" s="365">
        <f t="shared" si="235"/>
        <v>0</v>
      </c>
      <c r="R482" s="870"/>
      <c r="S482" s="781"/>
      <c r="T482" s="375"/>
      <c r="U482" s="131">
        <f t="shared" si="236"/>
        <v>0</v>
      </c>
      <c r="V482" s="375"/>
      <c r="W482" s="131"/>
      <c r="X482" s="131">
        <f>W482*1.12</f>
        <v>0</v>
      </c>
      <c r="Y482" s="375"/>
      <c r="Z482" s="131">
        <f t="shared" si="238"/>
        <v>0</v>
      </c>
      <c r="AA482" s="131">
        <f t="shared" si="238"/>
        <v>0</v>
      </c>
      <c r="AB482" s="375"/>
      <c r="AC482" s="375"/>
      <c r="AD482" s="375"/>
      <c r="AE482" s="375"/>
      <c r="AF482" s="131"/>
      <c r="AG482" s="130">
        <f t="shared" si="241"/>
        <v>0</v>
      </c>
      <c r="AH482" s="369"/>
      <c r="AI482" s="130">
        <f t="shared" si="239"/>
        <v>0</v>
      </c>
      <c r="AJ482" s="130">
        <f t="shared" si="239"/>
        <v>0</v>
      </c>
      <c r="AK482" s="130"/>
      <c r="AL482" s="126" t="str">
        <f t="shared" si="227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40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792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782">
        <v>2</v>
      </c>
      <c r="B483" s="783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42">O485</f>
        <v>0</v>
      </c>
      <c r="P483" s="356">
        <f t="shared" si="242"/>
        <v>0</v>
      </c>
      <c r="Q483" s="356">
        <f t="shared" si="242"/>
        <v>0</v>
      </c>
      <c r="R483" s="94"/>
      <c r="S483" s="351"/>
      <c r="T483" s="351">
        <f t="shared" ref="T483:BH484" si="243">T485</f>
        <v>0</v>
      </c>
      <c r="U483" s="351">
        <f t="shared" si="243"/>
        <v>0</v>
      </c>
      <c r="V483" s="351"/>
      <c r="W483" s="351">
        <f t="shared" si="243"/>
        <v>0</v>
      </c>
      <c r="X483" s="351">
        <f t="shared" si="243"/>
        <v>0</v>
      </c>
      <c r="Y483" s="351"/>
      <c r="Z483" s="351">
        <f t="shared" si="243"/>
        <v>0</v>
      </c>
      <c r="AA483" s="351">
        <f t="shared" si="243"/>
        <v>0</v>
      </c>
      <c r="AB483" s="351"/>
      <c r="AC483" s="351">
        <f t="shared" si="243"/>
        <v>0</v>
      </c>
      <c r="AD483" s="351">
        <f t="shared" si="243"/>
        <v>0</v>
      </c>
      <c r="AE483" s="351"/>
      <c r="AF483" s="351">
        <f t="shared" si="243"/>
        <v>0</v>
      </c>
      <c r="AG483" s="351">
        <f t="shared" si="243"/>
        <v>0</v>
      </c>
      <c r="AH483" s="351">
        <f t="shared" si="243"/>
        <v>0</v>
      </c>
      <c r="AI483" s="351">
        <f t="shared" si="243"/>
        <v>0</v>
      </c>
      <c r="AJ483" s="351">
        <f t="shared" si="243"/>
        <v>0</v>
      </c>
      <c r="AK483" s="351">
        <f t="shared" si="243"/>
        <v>0</v>
      </c>
      <c r="AL483" s="357" t="str">
        <f t="shared" si="227"/>
        <v/>
      </c>
      <c r="AM483" s="358">
        <f t="shared" si="243"/>
        <v>0</v>
      </c>
      <c r="AN483" s="358">
        <f t="shared" si="243"/>
        <v>0</v>
      </c>
      <c r="AO483" s="358">
        <f t="shared" si="243"/>
        <v>0</v>
      </c>
      <c r="AP483" s="358"/>
      <c r="AQ483" s="358"/>
      <c r="AR483" s="351">
        <f t="shared" si="243"/>
        <v>0</v>
      </c>
      <c r="AS483" s="351">
        <f t="shared" si="243"/>
        <v>0</v>
      </c>
      <c r="AT483" s="351">
        <f t="shared" si="243"/>
        <v>0</v>
      </c>
      <c r="AU483" s="351">
        <f t="shared" si="243"/>
        <v>0</v>
      </c>
      <c r="AV483" s="351">
        <f t="shared" si="243"/>
        <v>0</v>
      </c>
      <c r="AW483" s="351">
        <f t="shared" si="243"/>
        <v>0</v>
      </c>
      <c r="AX483" s="351">
        <f t="shared" si="243"/>
        <v>0</v>
      </c>
      <c r="AY483" s="351">
        <f t="shared" si="243"/>
        <v>0</v>
      </c>
      <c r="AZ483" s="351">
        <f t="shared" si="243"/>
        <v>0</v>
      </c>
      <c r="BA483" s="351">
        <f t="shared" si="243"/>
        <v>0</v>
      </c>
      <c r="BB483" s="351">
        <f t="shared" si="243"/>
        <v>0</v>
      </c>
      <c r="BC483" s="351">
        <f t="shared" si="243"/>
        <v>0</v>
      </c>
      <c r="BD483" s="351">
        <f t="shared" si="243"/>
        <v>0</v>
      </c>
      <c r="BE483" s="351">
        <f t="shared" si="243"/>
        <v>0</v>
      </c>
      <c r="BF483" s="351">
        <f t="shared" si="243"/>
        <v>0</v>
      </c>
      <c r="BG483" s="351">
        <f t="shared" si="243"/>
        <v>0</v>
      </c>
      <c r="BH483" s="351">
        <f t="shared" si="243"/>
        <v>0</v>
      </c>
      <c r="BI483" s="357"/>
      <c r="BJ483" s="357">
        <f t="shared" ref="BJ483:BM484" si="244">BJ485</f>
        <v>0</v>
      </c>
      <c r="BK483" s="351">
        <f t="shared" si="244"/>
        <v>0</v>
      </c>
      <c r="BL483" s="351">
        <f t="shared" si="244"/>
        <v>0</v>
      </c>
      <c r="BM483" s="351">
        <f t="shared" si="244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44"/>
      <c r="B484" s="847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42"/>
        <v>0</v>
      </c>
      <c r="P484" s="384">
        <f t="shared" si="242"/>
        <v>0</v>
      </c>
      <c r="Q484" s="384">
        <f t="shared" si="242"/>
        <v>0</v>
      </c>
      <c r="R484" s="381"/>
      <c r="S484" s="379"/>
      <c r="T484" s="379">
        <f t="shared" si="243"/>
        <v>0</v>
      </c>
      <c r="U484" s="379">
        <f t="shared" si="243"/>
        <v>0</v>
      </c>
      <c r="V484" s="379"/>
      <c r="W484" s="379">
        <f t="shared" si="243"/>
        <v>0</v>
      </c>
      <c r="X484" s="379">
        <f t="shared" si="243"/>
        <v>0</v>
      </c>
      <c r="Y484" s="379"/>
      <c r="Z484" s="379">
        <f t="shared" si="243"/>
        <v>0</v>
      </c>
      <c r="AA484" s="379">
        <f t="shared" si="243"/>
        <v>0</v>
      </c>
      <c r="AB484" s="379"/>
      <c r="AC484" s="379">
        <f t="shared" si="243"/>
        <v>0</v>
      </c>
      <c r="AD484" s="379">
        <f t="shared" si="243"/>
        <v>0</v>
      </c>
      <c r="AE484" s="379"/>
      <c r="AF484" s="379">
        <f t="shared" si="243"/>
        <v>0</v>
      </c>
      <c r="AG484" s="379">
        <f t="shared" si="243"/>
        <v>0</v>
      </c>
      <c r="AH484" s="379">
        <f t="shared" si="243"/>
        <v>0</v>
      </c>
      <c r="AI484" s="379">
        <f t="shared" si="243"/>
        <v>0</v>
      </c>
      <c r="AJ484" s="379">
        <f t="shared" si="243"/>
        <v>0</v>
      </c>
      <c r="AK484" s="379">
        <f t="shared" si="243"/>
        <v>0</v>
      </c>
      <c r="AL484" s="357" t="str">
        <f t="shared" si="227"/>
        <v/>
      </c>
      <c r="AM484" s="385">
        <f t="shared" si="243"/>
        <v>0</v>
      </c>
      <c r="AN484" s="385">
        <f t="shared" si="243"/>
        <v>0</v>
      </c>
      <c r="AO484" s="385">
        <f t="shared" si="243"/>
        <v>0</v>
      </c>
      <c r="AP484" s="385"/>
      <c r="AQ484" s="385"/>
      <c r="AR484" s="379">
        <f t="shared" si="243"/>
        <v>0</v>
      </c>
      <c r="AS484" s="379">
        <f t="shared" si="243"/>
        <v>0</v>
      </c>
      <c r="AT484" s="379">
        <f t="shared" si="243"/>
        <v>0</v>
      </c>
      <c r="AU484" s="379">
        <f t="shared" si="243"/>
        <v>0</v>
      </c>
      <c r="AV484" s="379">
        <f t="shared" si="243"/>
        <v>0</v>
      </c>
      <c r="AW484" s="379">
        <f t="shared" si="243"/>
        <v>0</v>
      </c>
      <c r="AX484" s="379">
        <f t="shared" si="243"/>
        <v>0</v>
      </c>
      <c r="AY484" s="379">
        <f t="shared" si="243"/>
        <v>0</v>
      </c>
      <c r="AZ484" s="379">
        <f t="shared" si="243"/>
        <v>0</v>
      </c>
      <c r="BA484" s="379">
        <f t="shared" si="243"/>
        <v>0</v>
      </c>
      <c r="BB484" s="379">
        <f t="shared" si="243"/>
        <v>0</v>
      </c>
      <c r="BC484" s="379">
        <f t="shared" si="243"/>
        <v>0</v>
      </c>
      <c r="BD484" s="379">
        <f t="shared" si="243"/>
        <v>0</v>
      </c>
      <c r="BE484" s="379">
        <f t="shared" si="243"/>
        <v>0</v>
      </c>
      <c r="BF484" s="379">
        <f t="shared" si="243"/>
        <v>0</v>
      </c>
      <c r="BG484" s="379">
        <f t="shared" si="243"/>
        <v>0</v>
      </c>
      <c r="BH484" s="379">
        <f t="shared" si="243"/>
        <v>0</v>
      </c>
      <c r="BI484" s="386"/>
      <c r="BJ484" s="386">
        <f t="shared" si="244"/>
        <v>0</v>
      </c>
      <c r="BK484" s="379">
        <f t="shared" si="244"/>
        <v>0</v>
      </c>
      <c r="BL484" s="379">
        <f t="shared" si="244"/>
        <v>0</v>
      </c>
      <c r="BM484" s="379">
        <f t="shared" si="244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770"/>
      <c r="C485" s="122" t="s">
        <v>73</v>
      </c>
      <c r="D485" s="122" t="s">
        <v>74</v>
      </c>
      <c r="E485" s="124"/>
      <c r="F485" s="124">
        <f>E485*1.12</f>
        <v>0</v>
      </c>
      <c r="G485" s="784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7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79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772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786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7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792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G400:G404"/>
    <mergeCell ref="H400:H404"/>
    <mergeCell ref="A483:A484"/>
    <mergeCell ref="B483:B484"/>
    <mergeCell ref="B485:B486"/>
    <mergeCell ref="G485:G486"/>
    <mergeCell ref="BI485:BI486"/>
    <mergeCell ref="B400:B404"/>
    <mergeCell ref="A400:A404"/>
    <mergeCell ref="K481:K482"/>
    <mergeCell ref="L481:L482"/>
    <mergeCell ref="M481:M482"/>
    <mergeCell ref="R481:R482"/>
    <mergeCell ref="S481:S482"/>
    <mergeCell ref="BI481:BI482"/>
    <mergeCell ref="K479:K480"/>
    <mergeCell ref="L479:L480"/>
    <mergeCell ref="M479:M480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K475:K476"/>
    <mergeCell ref="L475:L476"/>
    <mergeCell ref="M475:M476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48:K450"/>
    <mergeCell ref="L448:L450"/>
    <mergeCell ref="M448:M450"/>
    <mergeCell ref="K442:K444"/>
    <mergeCell ref="L442:L444"/>
    <mergeCell ref="M442:M444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R442:R444"/>
    <mergeCell ref="S442:S444"/>
    <mergeCell ref="K445:K447"/>
    <mergeCell ref="L445:L447"/>
    <mergeCell ref="M445:M447"/>
    <mergeCell ref="R445:R447"/>
    <mergeCell ref="S445:S447"/>
    <mergeCell ref="BS430:BS462"/>
    <mergeCell ref="BT430:BT462"/>
    <mergeCell ref="K436:K438"/>
    <mergeCell ref="L436:L438"/>
    <mergeCell ref="M436:M438"/>
    <mergeCell ref="R436:R438"/>
    <mergeCell ref="S436:S438"/>
    <mergeCell ref="K439:K441"/>
    <mergeCell ref="L439:L441"/>
    <mergeCell ref="M439:M441"/>
    <mergeCell ref="R439:R441"/>
    <mergeCell ref="S439:S441"/>
    <mergeCell ref="R448:R450"/>
    <mergeCell ref="S448:S450"/>
    <mergeCell ref="R457:R459"/>
    <mergeCell ref="S457:S459"/>
    <mergeCell ref="K460:K462"/>
    <mergeCell ref="K427:K429"/>
    <mergeCell ref="L427:L429"/>
    <mergeCell ref="M427:M429"/>
    <mergeCell ref="R427:R429"/>
    <mergeCell ref="S427:S429"/>
    <mergeCell ref="K430:K432"/>
    <mergeCell ref="BT402:BT429"/>
    <mergeCell ref="K433:K435"/>
    <mergeCell ref="L433:L435"/>
    <mergeCell ref="M433:M435"/>
    <mergeCell ref="R433:R435"/>
    <mergeCell ref="S433:S435"/>
    <mergeCell ref="K424:K426"/>
    <mergeCell ref="L424:L426"/>
    <mergeCell ref="M424:M426"/>
    <mergeCell ref="R424:R426"/>
    <mergeCell ref="S424:S426"/>
    <mergeCell ref="L430:L432"/>
    <mergeCell ref="M430:M432"/>
    <mergeCell ref="R430:R432"/>
    <mergeCell ref="S430:S432"/>
    <mergeCell ref="R415:R417"/>
    <mergeCell ref="S415:S417"/>
    <mergeCell ref="K418:K420"/>
    <mergeCell ref="L418:L420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06:K408"/>
    <mergeCell ref="L406:L408"/>
    <mergeCell ref="M406:M408"/>
    <mergeCell ref="R406:R408"/>
    <mergeCell ref="S406:S408"/>
    <mergeCell ref="M402:M404"/>
    <mergeCell ref="R402:R404"/>
    <mergeCell ref="S402:S404"/>
    <mergeCell ref="BS402:BS429"/>
    <mergeCell ref="K402:K404"/>
    <mergeCell ref="L402:L404"/>
    <mergeCell ref="K409:K411"/>
    <mergeCell ref="L409:L411"/>
    <mergeCell ref="M409:M411"/>
    <mergeCell ref="R409:R411"/>
    <mergeCell ref="S409:S411"/>
    <mergeCell ref="K412:K414"/>
    <mergeCell ref="L412:L414"/>
    <mergeCell ref="M412:M414"/>
    <mergeCell ref="R412:R414"/>
    <mergeCell ref="S412:S414"/>
    <mergeCell ref="K415:K417"/>
    <mergeCell ref="L415:L417"/>
    <mergeCell ref="M415:M417"/>
    <mergeCell ref="M382:M384"/>
    <mergeCell ref="R382:R384"/>
    <mergeCell ref="S382:S384"/>
    <mergeCell ref="K397:K399"/>
    <mergeCell ref="L397:L399"/>
    <mergeCell ref="M397:M399"/>
    <mergeCell ref="R397:R399"/>
    <mergeCell ref="S397:S399"/>
    <mergeCell ref="K400:L401"/>
    <mergeCell ref="M400:M401"/>
    <mergeCell ref="S400:S401"/>
    <mergeCell ref="K391:K393"/>
    <mergeCell ref="L391:L393"/>
    <mergeCell ref="M391:M393"/>
    <mergeCell ref="R391:R393"/>
    <mergeCell ref="S391:S393"/>
    <mergeCell ref="K394:K396"/>
    <mergeCell ref="L394:L396"/>
    <mergeCell ref="M394:M396"/>
    <mergeCell ref="R394:R396"/>
    <mergeCell ref="S394:S396"/>
    <mergeCell ref="A377:A399"/>
    <mergeCell ref="B377:B399"/>
    <mergeCell ref="K377:L378"/>
    <mergeCell ref="M377:M378"/>
    <mergeCell ref="S377:S378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85:S387"/>
    <mergeCell ref="K388:K390"/>
    <mergeCell ref="L388:L390"/>
    <mergeCell ref="M388:M390"/>
    <mergeCell ref="R388:R390"/>
    <mergeCell ref="S388:S390"/>
    <mergeCell ref="S379:S381"/>
    <mergeCell ref="K382:K384"/>
    <mergeCell ref="L382:L384"/>
    <mergeCell ref="S368:S370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68D5F-B510-4882-A59B-76E58F3C6A75}">
  <dimension ref="A1:BV497"/>
  <sheetViews>
    <sheetView zoomScale="55" zoomScaleNormal="55" workbookViewId="0">
      <pane xSplit="4" ySplit="8" topLeftCell="N289" activePane="bottomRight" state="frozen"/>
      <selection pane="topRight" activeCell="E1" sqref="E1"/>
      <selection pane="bottomLeft" activeCell="A9" sqref="A9"/>
      <selection pane="bottomRight" activeCell="O289" sqref="O289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customWidth="1"/>
    <col min="6" max="6" width="10.26953125" style="3" customWidth="1"/>
    <col min="7" max="7" width="7.453125" style="4" customWidth="1"/>
    <col min="8" max="8" width="6.7265625" style="5" customWidth="1"/>
    <col min="9" max="9" width="12.81640625" style="3" customWidth="1"/>
    <col min="10" max="10" width="10.453125" style="3" customWidth="1"/>
    <col min="11" max="11" width="21" style="6" customWidth="1"/>
    <col min="12" max="12" width="16.453125" style="2" customWidth="1"/>
    <col min="13" max="13" width="8.453125" style="4" customWidth="1"/>
    <col min="14" max="14" width="21.90625" style="7" customWidth="1" outlineLevel="1"/>
    <col min="15" max="15" width="18.26953125" style="7" customWidth="1" outlineLevel="1"/>
    <col min="16" max="17" width="17.54296875" style="7" customWidth="1"/>
    <col min="18" max="18" width="8.81640625" style="8" customWidth="1"/>
    <col min="19" max="19" width="6.26953125" style="5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customWidth="1"/>
    <col min="40" max="40" width="13" style="10" customWidth="1"/>
    <col min="41" max="42" width="15.81640625" style="10" customWidth="1"/>
    <col min="43" max="43" width="23.453125" style="10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customWidth="1" collapsed="1"/>
    <col min="48" max="48" width="11.1796875" style="5" customWidth="1"/>
    <col min="49" max="49" width="13.54296875" style="5" customWidth="1" outlineLevel="1"/>
    <col min="50" max="50" width="11" style="5" customWidth="1"/>
    <col min="51" max="51" width="13" style="5" customWidth="1" outlineLevel="1"/>
    <col min="52" max="53" width="11.7265625" style="5" customWidth="1" outlineLevel="1"/>
    <col min="54" max="54" width="10.7265625" style="5" customWidth="1"/>
    <col min="55" max="55" width="14.81640625" style="5" customWidth="1" outlineLevel="1"/>
    <col min="56" max="56" width="12.54296875" style="5" customWidth="1" outlineLevel="1"/>
    <col min="57" max="57" width="10.54296875" style="5" customWidth="1" outlineLevel="1"/>
    <col min="58" max="58" width="11.54296875" style="5" customWidth="1" outlineLevel="1"/>
    <col min="59" max="59" width="15.26953125" style="5" customWidth="1"/>
    <col min="60" max="60" width="10.453125" style="5" customWidth="1"/>
    <col min="61" max="61" width="17.453125" style="1" customWidth="1"/>
    <col min="62" max="62" width="12" style="1" customWidth="1" outlineLevel="1"/>
    <col min="63" max="63" width="17.81640625" style="1" customWidth="1" outlineLevel="1"/>
    <col min="64" max="64" width="23.26953125" style="1" customWidth="1" outlineLevel="1"/>
    <col min="65" max="65" width="18.453125" style="1" customWidth="1" outlineLevel="1"/>
    <col min="66" max="66" width="11.26953125" style="1" customWidth="1" outlineLevel="1"/>
    <col min="67" max="67" width="11.1796875" style="1" customWidth="1" outlineLevel="1"/>
    <col min="68" max="68" width="11.453125" style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720" t="s">
        <v>154</v>
      </c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725" t="s">
        <v>8</v>
      </c>
      <c r="F4" s="726"/>
      <c r="G4" s="726"/>
      <c r="H4" s="726"/>
      <c r="I4" s="726"/>
      <c r="J4" s="727"/>
      <c r="K4" s="725" t="s">
        <v>9</v>
      </c>
      <c r="L4" s="726"/>
      <c r="M4" s="726"/>
      <c r="N4" s="726"/>
      <c r="O4" s="726"/>
      <c r="P4" s="726"/>
      <c r="Q4" s="726"/>
      <c r="R4" s="726"/>
      <c r="S4" s="727"/>
      <c r="T4" s="725" t="s">
        <v>10</v>
      </c>
      <c r="U4" s="726"/>
      <c r="V4" s="726"/>
      <c r="W4" s="726"/>
      <c r="X4" s="726"/>
      <c r="Y4" s="726"/>
      <c r="Z4" s="726"/>
      <c r="AA4" s="726"/>
      <c r="AB4" s="727"/>
      <c r="AC4" s="717" t="s">
        <v>11</v>
      </c>
      <c r="AD4" s="717"/>
      <c r="AE4" s="717"/>
      <c r="AF4" s="717"/>
      <c r="AG4" s="717"/>
      <c r="AH4" s="717"/>
      <c r="AI4" s="717"/>
      <c r="AJ4" s="717"/>
      <c r="AK4" s="717"/>
      <c r="AL4" s="717"/>
      <c r="AM4" s="717" t="s">
        <v>12</v>
      </c>
      <c r="AN4" s="717"/>
      <c r="AO4" s="717"/>
      <c r="AP4" s="728" t="s">
        <v>13</v>
      </c>
      <c r="AQ4" s="728" t="s">
        <v>14</v>
      </c>
      <c r="AR4" s="747" t="s">
        <v>15</v>
      </c>
      <c r="AS4" s="747"/>
      <c r="AT4" s="747"/>
      <c r="AU4" s="717" t="s">
        <v>16</v>
      </c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5" t="s">
        <v>17</v>
      </c>
      <c r="BJ4" s="27"/>
      <c r="BK4" s="735" t="s">
        <v>18</v>
      </c>
      <c r="BL4" s="735"/>
      <c r="BM4" s="735"/>
      <c r="BN4" s="735" t="s">
        <v>19</v>
      </c>
      <c r="BO4" s="735"/>
      <c r="BP4" s="735" t="s">
        <v>20</v>
      </c>
      <c r="BS4" s="28"/>
      <c r="BT4" s="29"/>
      <c r="BU4" s="30" t="s">
        <v>21</v>
      </c>
    </row>
    <row r="5" spans="1:73" ht="34.5" customHeight="1" x14ac:dyDescent="0.35">
      <c r="A5" s="721"/>
      <c r="B5" s="723"/>
      <c r="C5" s="723"/>
      <c r="D5" s="723"/>
      <c r="E5" s="736" t="s">
        <v>22</v>
      </c>
      <c r="F5" s="737"/>
      <c r="G5" s="740" t="s">
        <v>23</v>
      </c>
      <c r="H5" s="740" t="s">
        <v>24</v>
      </c>
      <c r="I5" s="743" t="s">
        <v>25</v>
      </c>
      <c r="J5" s="744"/>
      <c r="K5" s="728" t="s">
        <v>26</v>
      </c>
      <c r="L5" s="728" t="s">
        <v>27</v>
      </c>
      <c r="M5" s="728" t="s">
        <v>28</v>
      </c>
      <c r="N5" s="718" t="s">
        <v>29</v>
      </c>
      <c r="O5" s="731"/>
      <c r="P5" s="731"/>
      <c r="Q5" s="719"/>
      <c r="R5" s="732" t="s">
        <v>30</v>
      </c>
      <c r="S5" s="728" t="s">
        <v>31</v>
      </c>
      <c r="T5" s="717" t="s">
        <v>32</v>
      </c>
      <c r="U5" s="717"/>
      <c r="V5" s="717"/>
      <c r="W5" s="717" t="s">
        <v>33</v>
      </c>
      <c r="X5" s="717"/>
      <c r="Y5" s="717"/>
      <c r="Z5" s="717" t="s">
        <v>34</v>
      </c>
      <c r="AA5" s="717"/>
      <c r="AB5" s="717"/>
      <c r="AC5" s="717" t="s">
        <v>35</v>
      </c>
      <c r="AD5" s="717"/>
      <c r="AE5" s="717"/>
      <c r="AF5" s="717" t="s">
        <v>36</v>
      </c>
      <c r="AG5" s="717"/>
      <c r="AH5" s="717"/>
      <c r="AI5" s="717" t="s">
        <v>37</v>
      </c>
      <c r="AJ5" s="717"/>
      <c r="AK5" s="717"/>
      <c r="AL5" s="717"/>
      <c r="AM5" s="717"/>
      <c r="AN5" s="717"/>
      <c r="AO5" s="717"/>
      <c r="AP5" s="729"/>
      <c r="AQ5" s="729"/>
      <c r="AR5" s="747"/>
      <c r="AS5" s="747"/>
      <c r="AT5" s="747"/>
      <c r="AU5" s="717" t="s">
        <v>38</v>
      </c>
      <c r="AV5" s="717" t="s">
        <v>13</v>
      </c>
      <c r="AW5" s="717" t="s">
        <v>39</v>
      </c>
      <c r="AX5" s="717" t="s">
        <v>40</v>
      </c>
      <c r="AY5" s="717" t="s">
        <v>41</v>
      </c>
      <c r="AZ5" s="717" t="s">
        <v>42</v>
      </c>
      <c r="BA5" s="717" t="s">
        <v>43</v>
      </c>
      <c r="BB5" s="717" t="s">
        <v>44</v>
      </c>
      <c r="BC5" s="717" t="s">
        <v>45</v>
      </c>
      <c r="BD5" s="717" t="s">
        <v>46</v>
      </c>
      <c r="BE5" s="717" t="s">
        <v>47</v>
      </c>
      <c r="BF5" s="717" t="s">
        <v>48</v>
      </c>
      <c r="BG5" s="717" t="s">
        <v>49</v>
      </c>
      <c r="BH5" s="717" t="s">
        <v>50</v>
      </c>
      <c r="BI5" s="717" t="s">
        <v>51</v>
      </c>
      <c r="BJ5" s="717" t="s">
        <v>52</v>
      </c>
      <c r="BK5" s="717" t="s">
        <v>53</v>
      </c>
      <c r="BL5" s="717" t="s">
        <v>54</v>
      </c>
      <c r="BM5" s="717" t="s">
        <v>55</v>
      </c>
      <c r="BN5" s="717" t="s">
        <v>56</v>
      </c>
      <c r="BO5" s="717" t="s">
        <v>57</v>
      </c>
      <c r="BP5" s="735"/>
      <c r="BS5" s="28"/>
      <c r="BT5" s="29"/>
      <c r="BU5" s="31"/>
    </row>
    <row r="6" spans="1:73" ht="58.5" customHeight="1" x14ac:dyDescent="0.35">
      <c r="A6" s="721"/>
      <c r="B6" s="723"/>
      <c r="C6" s="723"/>
      <c r="D6" s="723"/>
      <c r="E6" s="738"/>
      <c r="F6" s="739"/>
      <c r="G6" s="741"/>
      <c r="H6" s="741"/>
      <c r="I6" s="745"/>
      <c r="J6" s="746"/>
      <c r="K6" s="729"/>
      <c r="L6" s="729"/>
      <c r="M6" s="729"/>
      <c r="N6" s="718" t="s">
        <v>58</v>
      </c>
      <c r="O6" s="719"/>
      <c r="P6" s="718" t="s">
        <v>59</v>
      </c>
      <c r="Q6" s="719"/>
      <c r="R6" s="733"/>
      <c r="S6" s="729"/>
      <c r="T6" s="717" t="s">
        <v>60</v>
      </c>
      <c r="U6" s="717"/>
      <c r="V6" s="717" t="s">
        <v>61</v>
      </c>
      <c r="W6" s="717" t="s">
        <v>60</v>
      </c>
      <c r="X6" s="717"/>
      <c r="Y6" s="717" t="s">
        <v>61</v>
      </c>
      <c r="Z6" s="717" t="s">
        <v>60</v>
      </c>
      <c r="AA6" s="717"/>
      <c r="AB6" s="717" t="s">
        <v>61</v>
      </c>
      <c r="AC6" s="717" t="s">
        <v>60</v>
      </c>
      <c r="AD6" s="717"/>
      <c r="AE6" s="717" t="s">
        <v>61</v>
      </c>
      <c r="AF6" s="717" t="s">
        <v>60</v>
      </c>
      <c r="AG6" s="717"/>
      <c r="AH6" s="717" t="s">
        <v>61</v>
      </c>
      <c r="AI6" s="748" t="s">
        <v>60</v>
      </c>
      <c r="AJ6" s="748"/>
      <c r="AK6" s="749" t="s">
        <v>61</v>
      </c>
      <c r="AL6" s="717" t="s">
        <v>62</v>
      </c>
      <c r="AM6" s="717" t="s">
        <v>63</v>
      </c>
      <c r="AN6" s="717" t="s">
        <v>64</v>
      </c>
      <c r="AO6" s="717" t="s">
        <v>65</v>
      </c>
      <c r="AP6" s="729"/>
      <c r="AQ6" s="729"/>
      <c r="AR6" s="717" t="s">
        <v>60</v>
      </c>
      <c r="AS6" s="717"/>
      <c r="AT6" s="717" t="s">
        <v>61</v>
      </c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35"/>
      <c r="BS6" s="28"/>
      <c r="BT6" s="29"/>
      <c r="BU6" s="31"/>
    </row>
    <row r="7" spans="1:73" x14ac:dyDescent="0.35">
      <c r="A7" s="721"/>
      <c r="B7" s="724"/>
      <c r="C7" s="724"/>
      <c r="D7" s="724"/>
      <c r="E7" s="26" t="s">
        <v>66</v>
      </c>
      <c r="F7" s="26" t="s">
        <v>67</v>
      </c>
      <c r="G7" s="742"/>
      <c r="H7" s="742"/>
      <c r="I7" s="26" t="s">
        <v>66</v>
      </c>
      <c r="J7" s="26" t="s">
        <v>67</v>
      </c>
      <c r="K7" s="730"/>
      <c r="L7" s="730"/>
      <c r="M7" s="730"/>
      <c r="N7" s="33" t="s">
        <v>66</v>
      </c>
      <c r="O7" s="33" t="s">
        <v>67</v>
      </c>
      <c r="P7" s="33" t="s">
        <v>66</v>
      </c>
      <c r="Q7" s="33" t="s">
        <v>67</v>
      </c>
      <c r="R7" s="734"/>
      <c r="S7" s="730"/>
      <c r="T7" s="34" t="s">
        <v>66</v>
      </c>
      <c r="U7" s="34" t="s">
        <v>67</v>
      </c>
      <c r="V7" s="717"/>
      <c r="W7" s="34" t="s">
        <v>66</v>
      </c>
      <c r="X7" s="34" t="s">
        <v>67</v>
      </c>
      <c r="Y7" s="717"/>
      <c r="Z7" s="34" t="s">
        <v>66</v>
      </c>
      <c r="AA7" s="34" t="s">
        <v>67</v>
      </c>
      <c r="AB7" s="717"/>
      <c r="AC7" s="26" t="s">
        <v>66</v>
      </c>
      <c r="AD7" s="26" t="s">
        <v>67</v>
      </c>
      <c r="AE7" s="717"/>
      <c r="AF7" s="26" t="s">
        <v>66</v>
      </c>
      <c r="AG7" s="26" t="s">
        <v>67</v>
      </c>
      <c r="AH7" s="717"/>
      <c r="AI7" s="32" t="s">
        <v>66</v>
      </c>
      <c r="AJ7" s="32" t="s">
        <v>67</v>
      </c>
      <c r="AK7" s="750"/>
      <c r="AL7" s="717"/>
      <c r="AM7" s="717"/>
      <c r="AN7" s="717"/>
      <c r="AO7" s="717"/>
      <c r="AP7" s="730"/>
      <c r="AQ7" s="730"/>
      <c r="AR7" s="26" t="s">
        <v>66</v>
      </c>
      <c r="AS7" s="26" t="s">
        <v>67</v>
      </c>
      <c r="AT7" s="717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717"/>
      <c r="BJ7" s="717"/>
      <c r="BK7" s="717"/>
      <c r="BL7" s="717"/>
      <c r="BM7" s="717"/>
      <c r="BN7" s="717"/>
      <c r="BO7" s="717"/>
      <c r="BP7" s="735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751"/>
      <c r="B9" s="754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20417261</v>
      </c>
      <c r="AD9" s="43">
        <f>AD13+AD464</f>
        <v>22867332.32</v>
      </c>
      <c r="AE9" s="43">
        <f>AE119+AE135</f>
        <v>1274</v>
      </c>
      <c r="AF9" s="43">
        <f>AF13+AF464</f>
        <v>0</v>
      </c>
      <c r="AG9" s="43">
        <f>AG13+AG464</f>
        <v>0</v>
      </c>
      <c r="AH9" s="43">
        <f>AH119+AH135</f>
        <v>0</v>
      </c>
      <c r="AI9" s="43">
        <f>AI13+AI464</f>
        <v>-20417261</v>
      </c>
      <c r="AJ9" s="43">
        <f>AJ13+AJ464</f>
        <v>-22867332.32</v>
      </c>
      <c r="AK9" s="43"/>
      <c r="AL9" s="18">
        <f>IF(AC9=0,"",AF9/AC9)</f>
        <v>0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752"/>
      <c r="B10" s="755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22052479</v>
      </c>
      <c r="AD10" s="43">
        <f t="shared" si="1"/>
        <v>24698776.48</v>
      </c>
      <c r="AE10" s="43"/>
      <c r="AF10" s="43">
        <f t="shared" si="1"/>
        <v>2066862.8738303569</v>
      </c>
      <c r="AG10" s="43">
        <f t="shared" si="1"/>
        <v>2314886.4186899997</v>
      </c>
      <c r="AH10" s="43"/>
      <c r="AI10" s="43">
        <f t="shared" si="1"/>
        <v>-20000967.465714287</v>
      </c>
      <c r="AJ10" s="43">
        <f t="shared" si="1"/>
        <v>-22401083.561600003</v>
      </c>
      <c r="AK10" s="43"/>
      <c r="AL10" s="52">
        <f t="shared" ref="AL10:AL73" si="2">IF(AC10=0,"",AF10/AC10)</f>
        <v>9.3724740598567488E-2</v>
      </c>
      <c r="AM10" s="44">
        <f t="shared" si="1"/>
        <v>0</v>
      </c>
      <c r="AN10" s="44">
        <f t="shared" si="1"/>
        <v>2051511.5342857139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752"/>
      <c r="B11" s="755"/>
      <c r="C11" s="757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22052479</v>
      </c>
      <c r="AD11" s="56">
        <f>AD15+AD466</f>
        <v>24698776.48</v>
      </c>
      <c r="AE11" s="56"/>
      <c r="AF11" s="56">
        <f>AF15+AF466</f>
        <v>2066862.8738303569</v>
      </c>
      <c r="AG11" s="56">
        <f>AG15+AG466</f>
        <v>2314886.4186899997</v>
      </c>
      <c r="AH11" s="56"/>
      <c r="AI11" s="56">
        <f>AI15+AI466</f>
        <v>-20000967.465714287</v>
      </c>
      <c r="AJ11" s="56">
        <f>AJ15+AJ466</f>
        <v>-22401083.561600003</v>
      </c>
      <c r="AK11" s="56"/>
      <c r="AL11" s="60">
        <f t="shared" si="2"/>
        <v>9.3724740598567488E-2</v>
      </c>
      <c r="AM11" s="57">
        <f>AM15+AM466</f>
        <v>0</v>
      </c>
      <c r="AN11" s="57">
        <f>AN15+AN466</f>
        <v>2051511.5342857139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753"/>
      <c r="B12" s="756"/>
      <c r="C12" s="758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759"/>
      <c r="B13" s="762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20417261</v>
      </c>
      <c r="AD13" s="67">
        <f>AD17+AD119+AD135+AD23</f>
        <v>22867332.32</v>
      </c>
      <c r="AE13" s="67"/>
      <c r="AF13" s="67">
        <f>AF17+AF119+AF135+AF23</f>
        <v>0</v>
      </c>
      <c r="AG13" s="67">
        <f>AG17+AG119+AG135+AG23</f>
        <v>0</v>
      </c>
      <c r="AH13" s="67"/>
      <c r="AI13" s="67">
        <f>AI17+AI119+AI135+AI23</f>
        <v>-20417261</v>
      </c>
      <c r="AJ13" s="67">
        <f>AJ17+AJ119+AJ135+AJ23</f>
        <v>-22867332.32</v>
      </c>
      <c r="AK13" s="67"/>
      <c r="AL13" s="71">
        <f t="shared" si="2"/>
        <v>0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760"/>
      <c r="B14" s="763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22052479</v>
      </c>
      <c r="AD14" s="67">
        <f>SUM(AD15:AD16)</f>
        <v>24698776.48</v>
      </c>
      <c r="AE14" s="67"/>
      <c r="AF14" s="67">
        <f>SUM(AF15:AF16)</f>
        <v>2066862.8738303569</v>
      </c>
      <c r="AG14" s="67">
        <f>SUM(AG15:AG16)</f>
        <v>2314886.4186899997</v>
      </c>
      <c r="AH14" s="67"/>
      <c r="AI14" s="67">
        <f>SUM(AI15:AI16)</f>
        <v>-20000967.465714287</v>
      </c>
      <c r="AJ14" s="67">
        <f>SUM(AJ15:AJ16)</f>
        <v>-22401083.561600003</v>
      </c>
      <c r="AK14" s="67"/>
      <c r="AL14" s="71">
        <f t="shared" si="2"/>
        <v>9.3724740598567488E-2</v>
      </c>
      <c r="AM14" s="68">
        <f>SUM(AM15:AM16)</f>
        <v>0</v>
      </c>
      <c r="AN14" s="68">
        <f>SUM(AN15:AN16)</f>
        <v>2051511.5342857139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760"/>
      <c r="B15" s="763"/>
      <c r="C15" s="765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22052479</v>
      </c>
      <c r="AD15" s="80">
        <f>AD19+AD121+AD137+AD25</f>
        <v>24698776.48</v>
      </c>
      <c r="AE15" s="80"/>
      <c r="AF15" s="80">
        <f>AF19+AF121+AF137+AF25</f>
        <v>2066862.8738303569</v>
      </c>
      <c r="AG15" s="80">
        <f>AG19+AG121+AG137+AG25</f>
        <v>2314886.4186899997</v>
      </c>
      <c r="AH15" s="80"/>
      <c r="AI15" s="80">
        <f>AI19+AI121+AI137+AI25</f>
        <v>-20000967.465714287</v>
      </c>
      <c r="AJ15" s="80">
        <f>AJ19+AJ121+AJ137+AJ25</f>
        <v>-22401083.561600003</v>
      </c>
      <c r="AK15" s="80"/>
      <c r="AL15" s="84">
        <f t="shared" si="2"/>
        <v>9.3724740598567488E-2</v>
      </c>
      <c r="AM15" s="81">
        <f>AM19+AM121+AM137+AM25</f>
        <v>0</v>
      </c>
      <c r="AN15" s="81">
        <f>AN19+AN121+AN137+AN25</f>
        <v>2051511.5342857139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761"/>
      <c r="B16" s="764"/>
      <c r="C16" s="766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782">
        <v>1</v>
      </c>
      <c r="B17" s="783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782"/>
      <c r="B18" s="783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782"/>
      <c r="B19" s="783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784">
        <v>1</v>
      </c>
      <c r="B20" s="770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787"/>
      <c r="H20" s="779"/>
      <c r="I20" s="124"/>
      <c r="J20" s="124">
        <f>I20*1.12</f>
        <v>0</v>
      </c>
      <c r="K20" s="767"/>
      <c r="L20" s="770"/>
      <c r="M20" s="773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776"/>
      <c r="S20" s="779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785"/>
      <c r="B21" s="771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788"/>
      <c r="H21" s="780"/>
      <c r="I21" s="124"/>
      <c r="J21" s="124">
        <f>I21*1.12</f>
        <v>0</v>
      </c>
      <c r="K21" s="768"/>
      <c r="L21" s="771"/>
      <c r="M21" s="774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777"/>
      <c r="S21" s="780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786"/>
      <c r="B22" s="772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789"/>
      <c r="H22" s="781"/>
      <c r="I22" s="131"/>
      <c r="J22" s="131">
        <f>I22*1.12</f>
        <v>0</v>
      </c>
      <c r="K22" s="769"/>
      <c r="L22" s="772"/>
      <c r="M22" s="775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778"/>
      <c r="S22" s="78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782">
        <v>1</v>
      </c>
      <c r="B23" s="783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782"/>
      <c r="B24" s="783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782"/>
      <c r="B25" s="783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784">
        <v>1</v>
      </c>
      <c r="B26" s="770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787">
        <v>2121</v>
      </c>
      <c r="H26" s="779"/>
      <c r="I26" s="124"/>
      <c r="J26" s="124">
        <f>I26*1.12</f>
        <v>0</v>
      </c>
      <c r="K26" s="793"/>
      <c r="L26" s="796"/>
      <c r="M26" s="773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776"/>
      <c r="S26" s="779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79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785"/>
      <c r="B27" s="771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788"/>
      <c r="H27" s="780"/>
      <c r="I27" s="124"/>
      <c r="J27" s="124">
        <f>I27*1.12</f>
        <v>0</v>
      </c>
      <c r="K27" s="794"/>
      <c r="L27" s="797"/>
      <c r="M27" s="774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777"/>
      <c r="S27" s="780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79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785"/>
      <c r="B28" s="771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789"/>
      <c r="H28" s="781"/>
      <c r="I28" s="131">
        <f>I27</f>
        <v>0</v>
      </c>
      <c r="J28" s="131">
        <f>I28*1.12</f>
        <v>0</v>
      </c>
      <c r="K28" s="795"/>
      <c r="L28" s="798"/>
      <c r="M28" s="775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778"/>
      <c r="S28" s="781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792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785"/>
      <c r="B29" s="771"/>
      <c r="C29" s="122" t="s">
        <v>73</v>
      </c>
      <c r="D29" s="122" t="s">
        <v>74</v>
      </c>
      <c r="E29" s="123"/>
      <c r="F29" s="124"/>
      <c r="G29" s="787"/>
      <c r="H29" s="779"/>
      <c r="I29" s="124"/>
      <c r="J29" s="124"/>
      <c r="K29" s="793"/>
      <c r="L29" s="796"/>
      <c r="M29" s="773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776"/>
      <c r="S29" s="779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79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785"/>
      <c r="B30" s="771"/>
      <c r="C30" s="122" t="s">
        <v>75</v>
      </c>
      <c r="D30" s="122" t="s">
        <v>76</v>
      </c>
      <c r="E30" s="123"/>
      <c r="F30" s="124"/>
      <c r="G30" s="788"/>
      <c r="H30" s="780"/>
      <c r="I30" s="124"/>
      <c r="J30" s="124"/>
      <c r="K30" s="794"/>
      <c r="L30" s="797"/>
      <c r="M30" s="774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777"/>
      <c r="S30" s="780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79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785"/>
      <c r="B31" s="771"/>
      <c r="C31" s="129" t="s">
        <v>75</v>
      </c>
      <c r="D31" s="129" t="s">
        <v>77</v>
      </c>
      <c r="E31" s="130"/>
      <c r="F31" s="131"/>
      <c r="G31" s="789"/>
      <c r="H31" s="781"/>
      <c r="I31" s="131"/>
      <c r="J31" s="131"/>
      <c r="K31" s="795"/>
      <c r="L31" s="798"/>
      <c r="M31" s="775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778"/>
      <c r="S31" s="781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792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785"/>
      <c r="B32" s="771"/>
      <c r="C32" s="122" t="s">
        <v>73</v>
      </c>
      <c r="D32" s="122" t="s">
        <v>74</v>
      </c>
      <c r="E32" s="123"/>
      <c r="F32" s="124"/>
      <c r="G32" s="787"/>
      <c r="H32" s="779"/>
      <c r="I32" s="124"/>
      <c r="J32" s="124"/>
      <c r="K32" s="767"/>
      <c r="L32" s="770"/>
      <c r="M32" s="773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776"/>
      <c r="S32" s="779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79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785"/>
      <c r="B33" s="771"/>
      <c r="C33" s="122" t="s">
        <v>75</v>
      </c>
      <c r="D33" s="122" t="s">
        <v>76</v>
      </c>
      <c r="E33" s="123"/>
      <c r="F33" s="124"/>
      <c r="G33" s="788"/>
      <c r="H33" s="780"/>
      <c r="I33" s="124"/>
      <c r="J33" s="124"/>
      <c r="K33" s="768"/>
      <c r="L33" s="771"/>
      <c r="M33" s="774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777"/>
      <c r="S33" s="780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79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785"/>
      <c r="B34" s="771"/>
      <c r="C34" s="129" t="s">
        <v>75</v>
      </c>
      <c r="D34" s="129" t="s">
        <v>77</v>
      </c>
      <c r="E34" s="130"/>
      <c r="F34" s="131"/>
      <c r="G34" s="789"/>
      <c r="H34" s="781"/>
      <c r="I34" s="131"/>
      <c r="J34" s="131"/>
      <c r="K34" s="769"/>
      <c r="L34" s="772"/>
      <c r="M34" s="775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778"/>
      <c r="S34" s="781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792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785"/>
      <c r="B35" s="771"/>
      <c r="C35" s="122" t="s">
        <v>73</v>
      </c>
      <c r="D35" s="122" t="s">
        <v>74</v>
      </c>
      <c r="E35" s="123"/>
      <c r="F35" s="124"/>
      <c r="G35" s="787"/>
      <c r="H35" s="779"/>
      <c r="I35" s="124"/>
      <c r="J35" s="124"/>
      <c r="K35" s="767"/>
      <c r="L35" s="770"/>
      <c r="M35" s="773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776"/>
      <c r="S35" s="779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79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785"/>
      <c r="B36" s="771"/>
      <c r="C36" s="122" t="s">
        <v>75</v>
      </c>
      <c r="D36" s="122" t="s">
        <v>76</v>
      </c>
      <c r="E36" s="123"/>
      <c r="F36" s="124"/>
      <c r="G36" s="788"/>
      <c r="H36" s="780"/>
      <c r="I36" s="124"/>
      <c r="J36" s="124"/>
      <c r="K36" s="768"/>
      <c r="L36" s="771"/>
      <c r="M36" s="774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777"/>
      <c r="S36" s="780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79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785"/>
      <c r="B37" s="771"/>
      <c r="C37" s="129" t="s">
        <v>75</v>
      </c>
      <c r="D37" s="129" t="s">
        <v>77</v>
      </c>
      <c r="E37" s="130"/>
      <c r="F37" s="131"/>
      <c r="G37" s="789"/>
      <c r="H37" s="781"/>
      <c r="I37" s="131"/>
      <c r="J37" s="131"/>
      <c r="K37" s="769"/>
      <c r="L37" s="772"/>
      <c r="M37" s="775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778"/>
      <c r="S37" s="781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792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785"/>
      <c r="B38" s="771"/>
      <c r="C38" s="122" t="s">
        <v>73</v>
      </c>
      <c r="D38" s="122" t="s">
        <v>74</v>
      </c>
      <c r="E38" s="123"/>
      <c r="F38" s="124"/>
      <c r="G38" s="787"/>
      <c r="H38" s="779"/>
      <c r="I38" s="124"/>
      <c r="J38" s="124"/>
      <c r="K38" s="767"/>
      <c r="L38" s="770"/>
      <c r="M38" s="773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776"/>
      <c r="S38" s="779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79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785"/>
      <c r="B39" s="771"/>
      <c r="C39" s="122" t="s">
        <v>75</v>
      </c>
      <c r="D39" s="122" t="s">
        <v>76</v>
      </c>
      <c r="E39" s="123"/>
      <c r="F39" s="124"/>
      <c r="G39" s="788"/>
      <c r="H39" s="780"/>
      <c r="I39" s="124"/>
      <c r="J39" s="124"/>
      <c r="K39" s="768"/>
      <c r="L39" s="771"/>
      <c r="M39" s="774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777"/>
      <c r="S39" s="780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79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786"/>
      <c r="B40" s="772"/>
      <c r="C40" s="129" t="s">
        <v>75</v>
      </c>
      <c r="D40" s="129" t="s">
        <v>77</v>
      </c>
      <c r="E40" s="130"/>
      <c r="F40" s="131"/>
      <c r="G40" s="789"/>
      <c r="H40" s="781"/>
      <c r="I40" s="131"/>
      <c r="J40" s="131"/>
      <c r="K40" s="769"/>
      <c r="L40" s="772"/>
      <c r="M40" s="775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778"/>
      <c r="S40" s="781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792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784">
        <v>1</v>
      </c>
      <c r="B41" s="799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787"/>
      <c r="H41" s="779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793"/>
      <c r="L41" s="770"/>
      <c r="M41" s="773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779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811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785"/>
      <c r="B42" s="800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788"/>
      <c r="H42" s="780"/>
      <c r="I42" s="124">
        <f>I41</f>
        <v>0</v>
      </c>
      <c r="J42" s="124">
        <f t="shared" si="30"/>
        <v>0</v>
      </c>
      <c r="K42" s="794"/>
      <c r="L42" s="771"/>
      <c r="M42" s="774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780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812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785"/>
      <c r="B43" s="800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788"/>
      <c r="H43" s="781"/>
      <c r="I43" s="131">
        <f>I42</f>
        <v>0</v>
      </c>
      <c r="J43" s="131">
        <f t="shared" si="30"/>
        <v>0</v>
      </c>
      <c r="K43" s="795"/>
      <c r="L43" s="772"/>
      <c r="M43" s="775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781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813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785"/>
      <c r="B44" s="800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788"/>
      <c r="H44" s="802"/>
      <c r="I44" s="147"/>
      <c r="J44" s="147">
        <f t="shared" si="30"/>
        <v>0</v>
      </c>
      <c r="K44" s="814"/>
      <c r="L44" s="817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820"/>
      <c r="S44" s="802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823"/>
      <c r="BJ44" s="152"/>
      <c r="BK44" s="152"/>
      <c r="BL44" s="152"/>
      <c r="BM44" s="152"/>
      <c r="BN44" s="152"/>
      <c r="BO44" s="152"/>
      <c r="BP44" s="152"/>
      <c r="BS44" s="154"/>
      <c r="BT44" s="155"/>
      <c r="BU44" s="826" t="s">
        <v>85</v>
      </c>
    </row>
    <row r="45" spans="1:73" s="153" customFormat="1" ht="18.75" hidden="1" customHeight="1" outlineLevel="1" x14ac:dyDescent="0.35">
      <c r="A45" s="785"/>
      <c r="B45" s="800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788"/>
      <c r="H45" s="803"/>
      <c r="I45" s="147"/>
      <c r="J45" s="147">
        <f t="shared" si="30"/>
        <v>0</v>
      </c>
      <c r="K45" s="815"/>
      <c r="L45" s="818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821"/>
      <c r="S45" s="803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824"/>
      <c r="BJ45" s="152"/>
      <c r="BK45" s="152"/>
      <c r="BL45" s="152"/>
      <c r="BM45" s="152"/>
      <c r="BN45" s="152"/>
      <c r="BO45" s="152"/>
      <c r="BP45" s="152"/>
      <c r="BS45" s="154"/>
      <c r="BT45" s="155"/>
      <c r="BU45" s="827"/>
    </row>
    <row r="46" spans="1:73" s="165" customFormat="1" ht="18.75" hidden="1" customHeight="1" outlineLevel="1" x14ac:dyDescent="0.35">
      <c r="A46" s="785"/>
      <c r="B46" s="800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788"/>
      <c r="H46" s="804"/>
      <c r="I46" s="159">
        <f>I45</f>
        <v>0</v>
      </c>
      <c r="J46" s="159">
        <f t="shared" si="30"/>
        <v>0</v>
      </c>
      <c r="K46" s="816"/>
      <c r="L46" s="819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822"/>
      <c r="S46" s="804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825"/>
      <c r="BJ46" s="164"/>
      <c r="BK46" s="164"/>
      <c r="BL46" s="164"/>
      <c r="BM46" s="164"/>
      <c r="BN46" s="164"/>
      <c r="BO46" s="164"/>
      <c r="BP46" s="164"/>
      <c r="BS46" s="166"/>
      <c r="BT46" s="167"/>
      <c r="BU46" s="828"/>
    </row>
    <row r="47" spans="1:73" s="165" customFormat="1" ht="12.75" hidden="1" customHeight="1" outlineLevel="1" x14ac:dyDescent="0.35">
      <c r="A47" s="785"/>
      <c r="B47" s="800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788"/>
      <c r="H47" s="802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802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829"/>
      <c r="BJ47" s="176"/>
      <c r="BK47" s="176"/>
      <c r="BL47" s="176"/>
      <c r="BM47" s="176"/>
      <c r="BN47" s="176"/>
      <c r="BO47" s="176"/>
      <c r="BP47" s="176"/>
      <c r="BS47" s="166"/>
      <c r="BT47" s="167"/>
      <c r="BU47" s="826" t="s">
        <v>86</v>
      </c>
    </row>
    <row r="48" spans="1:73" s="165" customFormat="1" ht="12.75" hidden="1" customHeight="1" outlineLevel="1" x14ac:dyDescent="0.35">
      <c r="A48" s="785"/>
      <c r="B48" s="800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788"/>
      <c r="H48" s="803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803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830"/>
      <c r="BJ48" s="176"/>
      <c r="BK48" s="176"/>
      <c r="BL48" s="176"/>
      <c r="BM48" s="176"/>
      <c r="BN48" s="176"/>
      <c r="BO48" s="176"/>
      <c r="BP48" s="176"/>
      <c r="BS48" s="166"/>
      <c r="BT48" s="167"/>
      <c r="BU48" s="827"/>
    </row>
    <row r="49" spans="1:73" s="165" customFormat="1" ht="12.75" hidden="1" customHeight="1" outlineLevel="1" x14ac:dyDescent="0.35">
      <c r="A49" s="785"/>
      <c r="B49" s="800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788"/>
      <c r="H49" s="804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804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831"/>
      <c r="BJ49" s="148"/>
      <c r="BK49" s="148"/>
      <c r="BL49" s="148"/>
      <c r="BM49" s="148"/>
      <c r="BN49" s="148"/>
      <c r="BO49" s="148"/>
      <c r="BP49" s="148"/>
      <c r="BS49" s="166"/>
      <c r="BT49" s="167"/>
      <c r="BU49" s="828"/>
    </row>
    <row r="50" spans="1:73" s="165" customFormat="1" ht="12.75" hidden="1" customHeight="1" outlineLevel="1" x14ac:dyDescent="0.35">
      <c r="A50" s="785"/>
      <c r="B50" s="800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788"/>
      <c r="H50" s="802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805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823"/>
      <c r="BJ50" s="152"/>
      <c r="BK50" s="152"/>
      <c r="BL50" s="152"/>
      <c r="BM50" s="152"/>
      <c r="BN50" s="152"/>
      <c r="BO50" s="152"/>
      <c r="BP50" s="152"/>
      <c r="BS50" s="166"/>
      <c r="BT50" s="167"/>
      <c r="BU50" s="826" t="s">
        <v>87</v>
      </c>
    </row>
    <row r="51" spans="1:73" s="165" customFormat="1" ht="12.75" hidden="1" customHeight="1" outlineLevel="1" x14ac:dyDescent="0.35">
      <c r="A51" s="785"/>
      <c r="B51" s="800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788"/>
      <c r="H51" s="803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806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824"/>
      <c r="BJ51" s="152"/>
      <c r="BK51" s="152"/>
      <c r="BL51" s="152"/>
      <c r="BM51" s="152"/>
      <c r="BN51" s="152"/>
      <c r="BO51" s="152"/>
      <c r="BP51" s="152"/>
      <c r="BS51" s="166"/>
      <c r="BT51" s="167"/>
      <c r="BU51" s="827"/>
    </row>
    <row r="52" spans="1:73" s="165" customFormat="1" ht="12.75" hidden="1" customHeight="1" outlineLevel="1" x14ac:dyDescent="0.35">
      <c r="A52" s="785"/>
      <c r="B52" s="800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788"/>
      <c r="H52" s="804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807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825"/>
      <c r="BJ52" s="164"/>
      <c r="BK52" s="164"/>
      <c r="BL52" s="164"/>
      <c r="BM52" s="164"/>
      <c r="BN52" s="164"/>
      <c r="BO52" s="164"/>
      <c r="BP52" s="164"/>
      <c r="BS52" s="166"/>
      <c r="BT52" s="167"/>
      <c r="BU52" s="828"/>
    </row>
    <row r="53" spans="1:73" s="165" customFormat="1" ht="12.75" hidden="1" customHeight="1" outlineLevel="1" x14ac:dyDescent="0.35">
      <c r="A53" s="785"/>
      <c r="B53" s="800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788"/>
      <c r="H53" s="802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805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823"/>
      <c r="BJ53" s="152"/>
      <c r="BK53" s="152"/>
      <c r="BL53" s="152"/>
      <c r="BM53" s="152"/>
      <c r="BN53" s="152"/>
      <c r="BO53" s="152"/>
      <c r="BP53" s="152"/>
      <c r="BS53" s="166"/>
      <c r="BT53" s="167"/>
      <c r="BU53" s="826" t="s">
        <v>88</v>
      </c>
    </row>
    <row r="54" spans="1:73" s="165" customFormat="1" ht="12.75" hidden="1" customHeight="1" outlineLevel="1" x14ac:dyDescent="0.35">
      <c r="A54" s="785"/>
      <c r="B54" s="800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788"/>
      <c r="H54" s="803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806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824"/>
      <c r="BJ54" s="152"/>
      <c r="BK54" s="152"/>
      <c r="BL54" s="152"/>
      <c r="BM54" s="152"/>
      <c r="BN54" s="152"/>
      <c r="BO54" s="152"/>
      <c r="BP54" s="152"/>
      <c r="BS54" s="166"/>
      <c r="BT54" s="167"/>
      <c r="BU54" s="827"/>
    </row>
    <row r="55" spans="1:73" s="165" customFormat="1" ht="12.75" hidden="1" customHeight="1" outlineLevel="1" x14ac:dyDescent="0.35">
      <c r="A55" s="785"/>
      <c r="B55" s="800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788"/>
      <c r="H55" s="804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807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825"/>
      <c r="BJ55" s="164"/>
      <c r="BK55" s="164"/>
      <c r="BL55" s="164"/>
      <c r="BM55" s="164"/>
      <c r="BN55" s="164"/>
      <c r="BO55" s="164"/>
      <c r="BP55" s="164"/>
      <c r="BS55" s="166"/>
      <c r="BT55" s="167"/>
      <c r="BU55" s="828"/>
    </row>
    <row r="56" spans="1:73" ht="18" hidden="1" customHeight="1" outlineLevel="1" x14ac:dyDescent="0.35">
      <c r="A56" s="785"/>
      <c r="B56" s="800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788"/>
      <c r="H56" s="802"/>
      <c r="I56" s="147"/>
      <c r="J56" s="147">
        <f t="shared" si="30"/>
        <v>0</v>
      </c>
      <c r="K56" s="169"/>
      <c r="L56" s="170"/>
      <c r="M56" s="773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779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832"/>
      <c r="BJ56" s="128"/>
      <c r="BK56" s="128"/>
      <c r="BL56" s="128"/>
      <c r="BM56" s="128"/>
      <c r="BN56" s="128"/>
      <c r="BO56" s="128"/>
      <c r="BP56" s="128"/>
      <c r="BS56" s="28"/>
      <c r="BT56" s="29"/>
      <c r="BU56" s="826" t="s">
        <v>89</v>
      </c>
    </row>
    <row r="57" spans="1:73" ht="18" hidden="1" customHeight="1" outlineLevel="1" x14ac:dyDescent="0.35">
      <c r="A57" s="785"/>
      <c r="B57" s="800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788"/>
      <c r="H57" s="803"/>
      <c r="I57" s="147"/>
      <c r="J57" s="147">
        <f t="shared" si="30"/>
        <v>0</v>
      </c>
      <c r="K57" s="169"/>
      <c r="L57" s="170"/>
      <c r="M57" s="774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780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833"/>
      <c r="BJ57" s="128"/>
      <c r="BK57" s="128"/>
      <c r="BL57" s="128"/>
      <c r="BM57" s="128"/>
      <c r="BN57" s="128"/>
      <c r="BO57" s="128"/>
      <c r="BP57" s="128"/>
      <c r="BS57" s="28"/>
      <c r="BT57" s="29"/>
      <c r="BU57" s="827"/>
    </row>
    <row r="58" spans="1:73" ht="18" hidden="1" customHeight="1" outlineLevel="1" x14ac:dyDescent="0.35">
      <c r="A58" s="785"/>
      <c r="B58" s="800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788"/>
      <c r="H58" s="804"/>
      <c r="I58" s="159">
        <f>I57</f>
        <v>0</v>
      </c>
      <c r="J58" s="159">
        <f t="shared" si="30"/>
        <v>0</v>
      </c>
      <c r="K58" s="169"/>
      <c r="L58" s="170"/>
      <c r="M58" s="775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781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834"/>
      <c r="BJ58" s="135"/>
      <c r="BK58" s="135"/>
      <c r="BL58" s="135"/>
      <c r="BM58" s="135"/>
      <c r="BN58" s="135"/>
      <c r="BO58" s="135"/>
      <c r="BP58" s="135"/>
      <c r="BS58" s="28"/>
      <c r="BT58" s="29"/>
      <c r="BU58" s="828"/>
    </row>
    <row r="59" spans="1:73" s="153" customFormat="1" ht="12" hidden="1" customHeight="1" outlineLevel="1" x14ac:dyDescent="0.35">
      <c r="A59" s="785"/>
      <c r="B59" s="800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788"/>
      <c r="H59" s="802"/>
      <c r="I59" s="147"/>
      <c r="J59" s="147">
        <f t="shared" si="30"/>
        <v>0</v>
      </c>
      <c r="K59" s="169"/>
      <c r="L59" s="170"/>
      <c r="M59" s="808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805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823"/>
      <c r="BJ59" s="152"/>
      <c r="BK59" s="152"/>
      <c r="BL59" s="152"/>
      <c r="BM59" s="152"/>
      <c r="BN59" s="152"/>
      <c r="BO59" s="152"/>
      <c r="BP59" s="152"/>
      <c r="BS59" s="154"/>
      <c r="BT59" s="155"/>
      <c r="BU59" s="826" t="s">
        <v>90</v>
      </c>
    </row>
    <row r="60" spans="1:73" s="153" customFormat="1" ht="12" hidden="1" customHeight="1" outlineLevel="1" x14ac:dyDescent="0.35">
      <c r="A60" s="785"/>
      <c r="B60" s="800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788"/>
      <c r="H60" s="803"/>
      <c r="I60" s="147"/>
      <c r="J60" s="147">
        <f t="shared" si="30"/>
        <v>0</v>
      </c>
      <c r="K60" s="169"/>
      <c r="L60" s="170"/>
      <c r="M60" s="809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806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824"/>
      <c r="BJ60" s="152"/>
      <c r="BK60" s="152"/>
      <c r="BL60" s="152"/>
      <c r="BM60" s="152"/>
      <c r="BN60" s="152"/>
      <c r="BO60" s="152"/>
      <c r="BP60" s="152"/>
      <c r="BS60" s="154"/>
      <c r="BT60" s="155"/>
      <c r="BU60" s="827"/>
    </row>
    <row r="61" spans="1:73" s="165" customFormat="1" ht="12" hidden="1" customHeight="1" outlineLevel="1" x14ac:dyDescent="0.35">
      <c r="A61" s="785"/>
      <c r="B61" s="800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788"/>
      <c r="H61" s="804"/>
      <c r="I61" s="159">
        <f>I60</f>
        <v>0</v>
      </c>
      <c r="J61" s="159">
        <f t="shared" si="30"/>
        <v>0</v>
      </c>
      <c r="K61" s="169"/>
      <c r="L61" s="170"/>
      <c r="M61" s="810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807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825"/>
      <c r="BJ61" s="164"/>
      <c r="BK61" s="164"/>
      <c r="BL61" s="164"/>
      <c r="BM61" s="164"/>
      <c r="BN61" s="164"/>
      <c r="BO61" s="164"/>
      <c r="BP61" s="164"/>
      <c r="BS61" s="166"/>
      <c r="BT61" s="167"/>
      <c r="BU61" s="828"/>
    </row>
    <row r="62" spans="1:73" s="153" customFormat="1" ht="12" hidden="1" customHeight="1" outlineLevel="1" x14ac:dyDescent="0.35">
      <c r="A62" s="785"/>
      <c r="B62" s="800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788"/>
      <c r="H62" s="802"/>
      <c r="I62" s="147"/>
      <c r="J62" s="147">
        <f t="shared" si="30"/>
        <v>0</v>
      </c>
      <c r="K62" s="169"/>
      <c r="L62" s="170"/>
      <c r="M62" s="808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805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835"/>
      <c r="BJ62" s="152"/>
      <c r="BK62" s="152"/>
      <c r="BL62" s="152"/>
      <c r="BM62" s="152"/>
      <c r="BN62" s="152"/>
      <c r="BO62" s="152"/>
      <c r="BP62" s="152"/>
      <c r="BS62" s="154"/>
      <c r="BT62" s="155"/>
      <c r="BU62" s="826" t="s">
        <v>91</v>
      </c>
    </row>
    <row r="63" spans="1:73" s="153" customFormat="1" ht="12" hidden="1" customHeight="1" outlineLevel="1" x14ac:dyDescent="0.35">
      <c r="A63" s="785"/>
      <c r="B63" s="800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788"/>
      <c r="H63" s="803"/>
      <c r="I63" s="147"/>
      <c r="J63" s="147">
        <f t="shared" si="30"/>
        <v>0</v>
      </c>
      <c r="K63" s="169"/>
      <c r="L63" s="170"/>
      <c r="M63" s="809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806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836"/>
      <c r="BJ63" s="152"/>
      <c r="BK63" s="152"/>
      <c r="BL63" s="152"/>
      <c r="BM63" s="152"/>
      <c r="BN63" s="152"/>
      <c r="BO63" s="152"/>
      <c r="BP63" s="152"/>
      <c r="BS63" s="154"/>
      <c r="BT63" s="155"/>
      <c r="BU63" s="827"/>
    </row>
    <row r="64" spans="1:73" s="165" customFormat="1" ht="12" hidden="1" customHeight="1" outlineLevel="1" x14ac:dyDescent="0.35">
      <c r="A64" s="785"/>
      <c r="B64" s="800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788"/>
      <c r="H64" s="804"/>
      <c r="I64" s="159">
        <f>I63</f>
        <v>0</v>
      </c>
      <c r="J64" s="159">
        <f t="shared" si="30"/>
        <v>0</v>
      </c>
      <c r="K64" s="169"/>
      <c r="L64" s="170"/>
      <c r="M64" s="810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807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837"/>
      <c r="BJ64" s="164"/>
      <c r="BK64" s="164"/>
      <c r="BL64" s="164"/>
      <c r="BM64" s="164"/>
      <c r="BN64" s="164"/>
      <c r="BO64" s="164"/>
      <c r="BP64" s="164"/>
      <c r="BS64" s="166"/>
      <c r="BT64" s="167"/>
      <c r="BU64" s="828"/>
    </row>
    <row r="65" spans="1:73" s="153" customFormat="1" ht="12" hidden="1" customHeight="1" outlineLevel="1" x14ac:dyDescent="0.35">
      <c r="A65" s="785"/>
      <c r="B65" s="800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788"/>
      <c r="H65" s="802"/>
      <c r="I65" s="147"/>
      <c r="J65" s="147">
        <f t="shared" si="30"/>
        <v>0</v>
      </c>
      <c r="K65" s="169"/>
      <c r="L65" s="170"/>
      <c r="M65" s="808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805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835"/>
      <c r="BJ65" s="152"/>
      <c r="BK65" s="152"/>
      <c r="BL65" s="152"/>
      <c r="BM65" s="152"/>
      <c r="BN65" s="152"/>
      <c r="BO65" s="152"/>
      <c r="BP65" s="152"/>
      <c r="BS65" s="154"/>
      <c r="BT65" s="155"/>
      <c r="BU65" s="826" t="s">
        <v>92</v>
      </c>
    </row>
    <row r="66" spans="1:73" s="153" customFormat="1" ht="12" hidden="1" customHeight="1" outlineLevel="1" x14ac:dyDescent="0.35">
      <c r="A66" s="785"/>
      <c r="B66" s="800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788"/>
      <c r="H66" s="803"/>
      <c r="I66" s="147"/>
      <c r="J66" s="147">
        <f t="shared" si="30"/>
        <v>0</v>
      </c>
      <c r="K66" s="169"/>
      <c r="L66" s="170"/>
      <c r="M66" s="809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806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836"/>
      <c r="BJ66" s="152"/>
      <c r="BK66" s="152"/>
      <c r="BL66" s="152"/>
      <c r="BM66" s="152"/>
      <c r="BN66" s="152"/>
      <c r="BO66" s="152"/>
      <c r="BP66" s="152"/>
      <c r="BS66" s="154"/>
      <c r="BT66" s="155"/>
      <c r="BU66" s="827"/>
    </row>
    <row r="67" spans="1:73" s="165" customFormat="1" ht="12" hidden="1" customHeight="1" outlineLevel="1" x14ac:dyDescent="0.35">
      <c r="A67" s="785"/>
      <c r="B67" s="800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788"/>
      <c r="H67" s="804"/>
      <c r="I67" s="159">
        <f>I66</f>
        <v>0</v>
      </c>
      <c r="J67" s="159">
        <f t="shared" si="30"/>
        <v>0</v>
      </c>
      <c r="K67" s="169"/>
      <c r="L67" s="170"/>
      <c r="M67" s="810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807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837"/>
      <c r="BJ67" s="164"/>
      <c r="BK67" s="164"/>
      <c r="BL67" s="164"/>
      <c r="BM67" s="164"/>
      <c r="BN67" s="164"/>
      <c r="BO67" s="164"/>
      <c r="BP67" s="164"/>
      <c r="BS67" s="166"/>
      <c r="BT67" s="167"/>
      <c r="BU67" s="828"/>
    </row>
    <row r="68" spans="1:73" s="153" customFormat="1" ht="12" hidden="1" customHeight="1" outlineLevel="1" x14ac:dyDescent="0.35">
      <c r="A68" s="785"/>
      <c r="B68" s="800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788"/>
      <c r="H68" s="802"/>
      <c r="I68" s="147"/>
      <c r="J68" s="147">
        <f t="shared" si="30"/>
        <v>0</v>
      </c>
      <c r="K68" s="169"/>
      <c r="L68" s="170"/>
      <c r="M68" s="808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805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835"/>
      <c r="BJ68" s="152"/>
      <c r="BK68" s="152"/>
      <c r="BL68" s="152"/>
      <c r="BM68" s="152"/>
      <c r="BN68" s="152"/>
      <c r="BO68" s="152"/>
      <c r="BP68" s="152"/>
      <c r="BS68" s="154"/>
      <c r="BT68" s="155"/>
      <c r="BU68" s="826" t="s">
        <v>93</v>
      </c>
    </row>
    <row r="69" spans="1:73" s="153" customFormat="1" ht="12" hidden="1" customHeight="1" outlineLevel="1" x14ac:dyDescent="0.35">
      <c r="A69" s="785"/>
      <c r="B69" s="800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788"/>
      <c r="H69" s="803"/>
      <c r="I69" s="147"/>
      <c r="J69" s="147">
        <f t="shared" si="30"/>
        <v>0</v>
      </c>
      <c r="K69" s="169"/>
      <c r="L69" s="170"/>
      <c r="M69" s="809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806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836"/>
      <c r="BJ69" s="152"/>
      <c r="BK69" s="152"/>
      <c r="BL69" s="152"/>
      <c r="BM69" s="152"/>
      <c r="BN69" s="152"/>
      <c r="BO69" s="152"/>
      <c r="BP69" s="152"/>
      <c r="BS69" s="154"/>
      <c r="BT69" s="155"/>
      <c r="BU69" s="827"/>
    </row>
    <row r="70" spans="1:73" s="165" customFormat="1" ht="12" hidden="1" customHeight="1" outlineLevel="1" x14ac:dyDescent="0.35">
      <c r="A70" s="785"/>
      <c r="B70" s="800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788"/>
      <c r="H70" s="804"/>
      <c r="I70" s="159">
        <f>I69</f>
        <v>0</v>
      </c>
      <c r="J70" s="159">
        <f t="shared" si="30"/>
        <v>0</v>
      </c>
      <c r="K70" s="169"/>
      <c r="L70" s="170"/>
      <c r="M70" s="810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807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837"/>
      <c r="BJ70" s="164"/>
      <c r="BK70" s="164"/>
      <c r="BL70" s="164"/>
      <c r="BM70" s="164"/>
      <c r="BN70" s="164"/>
      <c r="BO70" s="164"/>
      <c r="BP70" s="164"/>
      <c r="BS70" s="166"/>
      <c r="BT70" s="167"/>
      <c r="BU70" s="828"/>
    </row>
    <row r="71" spans="1:73" s="153" customFormat="1" hidden="1" outlineLevel="1" x14ac:dyDescent="0.35">
      <c r="A71" s="785"/>
      <c r="B71" s="800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788"/>
      <c r="H71" s="802"/>
      <c r="I71" s="147"/>
      <c r="J71" s="147">
        <f t="shared" si="30"/>
        <v>0</v>
      </c>
      <c r="K71" s="169"/>
      <c r="L71" s="170"/>
      <c r="M71" s="808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805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835"/>
      <c r="BJ71" s="152"/>
      <c r="BK71" s="152"/>
      <c r="BL71" s="152"/>
      <c r="BM71" s="152"/>
      <c r="BN71" s="152"/>
      <c r="BO71" s="152"/>
      <c r="BP71" s="152"/>
      <c r="BS71" s="154"/>
      <c r="BT71" s="155"/>
      <c r="BU71" s="826" t="s">
        <v>94</v>
      </c>
    </row>
    <row r="72" spans="1:73" s="153" customFormat="1" hidden="1" outlineLevel="1" x14ac:dyDescent="0.35">
      <c r="A72" s="785"/>
      <c r="B72" s="800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788"/>
      <c r="H72" s="803"/>
      <c r="I72" s="147"/>
      <c r="J72" s="147">
        <f t="shared" si="30"/>
        <v>0</v>
      </c>
      <c r="K72" s="169"/>
      <c r="L72" s="170"/>
      <c r="M72" s="809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806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836"/>
      <c r="BJ72" s="152"/>
      <c r="BK72" s="152"/>
      <c r="BL72" s="152"/>
      <c r="BM72" s="152"/>
      <c r="BN72" s="152"/>
      <c r="BO72" s="152"/>
      <c r="BP72" s="152"/>
      <c r="BS72" s="154"/>
      <c r="BT72" s="155"/>
      <c r="BU72" s="827"/>
    </row>
    <row r="73" spans="1:73" s="165" customFormat="1" hidden="1" outlineLevel="1" x14ac:dyDescent="0.35">
      <c r="A73" s="785"/>
      <c r="B73" s="800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788"/>
      <c r="H73" s="804"/>
      <c r="I73" s="159">
        <f>I72</f>
        <v>0</v>
      </c>
      <c r="J73" s="159">
        <f t="shared" si="30"/>
        <v>0</v>
      </c>
      <c r="K73" s="169"/>
      <c r="L73" s="170"/>
      <c r="M73" s="810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807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837"/>
      <c r="BJ73" s="164"/>
      <c r="BK73" s="164"/>
      <c r="BL73" s="164"/>
      <c r="BM73" s="164"/>
      <c r="BN73" s="164"/>
      <c r="BO73" s="164"/>
      <c r="BP73" s="164"/>
      <c r="BS73" s="166"/>
      <c r="BT73" s="167"/>
      <c r="BU73" s="828"/>
    </row>
    <row r="74" spans="1:73" s="153" customFormat="1" hidden="1" outlineLevel="1" x14ac:dyDescent="0.35">
      <c r="A74" s="785"/>
      <c r="B74" s="800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788"/>
      <c r="H74" s="802"/>
      <c r="I74" s="147"/>
      <c r="J74" s="147">
        <f t="shared" si="30"/>
        <v>0</v>
      </c>
      <c r="K74" s="169"/>
      <c r="L74" s="170"/>
      <c r="M74" s="808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805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835"/>
      <c r="BJ74" s="152"/>
      <c r="BK74" s="152"/>
      <c r="BL74" s="152"/>
      <c r="BM74" s="152"/>
      <c r="BN74" s="152"/>
      <c r="BO74" s="152"/>
      <c r="BP74" s="152"/>
      <c r="BS74" s="154"/>
      <c r="BT74" s="155"/>
      <c r="BU74" s="826" t="s">
        <v>95</v>
      </c>
    </row>
    <row r="75" spans="1:73" s="153" customFormat="1" hidden="1" outlineLevel="1" x14ac:dyDescent="0.35">
      <c r="A75" s="785"/>
      <c r="B75" s="800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788"/>
      <c r="H75" s="803"/>
      <c r="I75" s="147"/>
      <c r="J75" s="147">
        <f t="shared" si="30"/>
        <v>0</v>
      </c>
      <c r="K75" s="169"/>
      <c r="L75" s="170"/>
      <c r="M75" s="809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806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836"/>
      <c r="BJ75" s="152"/>
      <c r="BK75" s="152"/>
      <c r="BL75" s="152"/>
      <c r="BM75" s="152"/>
      <c r="BN75" s="152"/>
      <c r="BO75" s="152"/>
      <c r="BP75" s="152"/>
      <c r="BS75" s="154"/>
      <c r="BT75" s="155"/>
      <c r="BU75" s="827"/>
    </row>
    <row r="76" spans="1:73" s="165" customFormat="1" hidden="1" outlineLevel="1" x14ac:dyDescent="0.35">
      <c r="A76" s="785"/>
      <c r="B76" s="800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788"/>
      <c r="H76" s="804"/>
      <c r="I76" s="159">
        <f>I75</f>
        <v>0</v>
      </c>
      <c r="J76" s="159">
        <f t="shared" si="30"/>
        <v>0</v>
      </c>
      <c r="K76" s="169"/>
      <c r="L76" s="170"/>
      <c r="M76" s="810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807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837"/>
      <c r="BJ76" s="164"/>
      <c r="BK76" s="164"/>
      <c r="BL76" s="164"/>
      <c r="BM76" s="164"/>
      <c r="BN76" s="164"/>
      <c r="BO76" s="164"/>
      <c r="BP76" s="164"/>
      <c r="BS76" s="166"/>
      <c r="BT76" s="167"/>
      <c r="BU76" s="828"/>
    </row>
    <row r="77" spans="1:73" s="153" customFormat="1" hidden="1" outlineLevel="1" x14ac:dyDescent="0.35">
      <c r="A77" s="785"/>
      <c r="B77" s="800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788"/>
      <c r="H77" s="805"/>
      <c r="I77" s="147"/>
      <c r="J77" s="147">
        <f t="shared" si="30"/>
        <v>0</v>
      </c>
      <c r="K77" s="182"/>
      <c r="L77" s="817"/>
      <c r="M77" s="808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805"/>
      <c r="S77" s="805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835"/>
      <c r="BJ77" s="152"/>
      <c r="BK77" s="152"/>
      <c r="BL77" s="152"/>
      <c r="BM77" s="152"/>
      <c r="BN77" s="152"/>
      <c r="BO77" s="152"/>
      <c r="BP77" s="152"/>
      <c r="BS77" s="154"/>
      <c r="BT77" s="155"/>
      <c r="BU77" s="826" t="s">
        <v>85</v>
      </c>
    </row>
    <row r="78" spans="1:73" s="153" customFormat="1" hidden="1" outlineLevel="1" x14ac:dyDescent="0.35">
      <c r="A78" s="785"/>
      <c r="B78" s="800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788"/>
      <c r="H78" s="806"/>
      <c r="I78" s="147"/>
      <c r="J78" s="147">
        <f t="shared" si="30"/>
        <v>0</v>
      </c>
      <c r="K78" s="182"/>
      <c r="L78" s="818"/>
      <c r="M78" s="809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806"/>
      <c r="S78" s="806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836"/>
      <c r="BJ78" s="152"/>
      <c r="BK78" s="152"/>
      <c r="BL78" s="152"/>
      <c r="BM78" s="152"/>
      <c r="BN78" s="152"/>
      <c r="BO78" s="152"/>
      <c r="BP78" s="152"/>
      <c r="BS78" s="154"/>
      <c r="BT78" s="155"/>
      <c r="BU78" s="827"/>
    </row>
    <row r="79" spans="1:73" s="165" customFormat="1" hidden="1" outlineLevel="1" x14ac:dyDescent="0.35">
      <c r="A79" s="785"/>
      <c r="B79" s="800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788"/>
      <c r="H79" s="807"/>
      <c r="I79" s="159">
        <f>I78</f>
        <v>0</v>
      </c>
      <c r="J79" s="159">
        <f t="shared" si="30"/>
        <v>0</v>
      </c>
      <c r="K79" s="182"/>
      <c r="L79" s="819"/>
      <c r="M79" s="810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807"/>
      <c r="S79" s="807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837"/>
      <c r="BJ79" s="164"/>
      <c r="BK79" s="164"/>
      <c r="BL79" s="164"/>
      <c r="BM79" s="164"/>
      <c r="BN79" s="164"/>
      <c r="BO79" s="164"/>
      <c r="BP79" s="164"/>
      <c r="BS79" s="166"/>
      <c r="BT79" s="167"/>
      <c r="BU79" s="828"/>
    </row>
    <row r="80" spans="1:73" s="153" customFormat="1" hidden="1" outlineLevel="1" x14ac:dyDescent="0.35">
      <c r="A80" s="785"/>
      <c r="B80" s="800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788"/>
      <c r="H80" s="805"/>
      <c r="I80" s="147"/>
      <c r="J80" s="147">
        <f t="shared" si="30"/>
        <v>0</v>
      </c>
      <c r="K80" s="182"/>
      <c r="L80" s="817"/>
      <c r="M80" s="808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805"/>
      <c r="S80" s="805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835"/>
      <c r="BJ80" s="152"/>
      <c r="BK80" s="152"/>
      <c r="BL80" s="152"/>
      <c r="BM80" s="152"/>
      <c r="BN80" s="152"/>
      <c r="BO80" s="152"/>
      <c r="BP80" s="152"/>
      <c r="BS80" s="154"/>
      <c r="BT80" s="155"/>
      <c r="BU80" s="826" t="s">
        <v>88</v>
      </c>
    </row>
    <row r="81" spans="1:73" s="153" customFormat="1" hidden="1" outlineLevel="1" x14ac:dyDescent="0.35">
      <c r="A81" s="785"/>
      <c r="B81" s="800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788"/>
      <c r="H81" s="806"/>
      <c r="I81" s="147"/>
      <c r="J81" s="147">
        <f t="shared" si="30"/>
        <v>0</v>
      </c>
      <c r="K81" s="182"/>
      <c r="L81" s="818"/>
      <c r="M81" s="809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806"/>
      <c r="S81" s="806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836"/>
      <c r="BJ81" s="152"/>
      <c r="BK81" s="152"/>
      <c r="BL81" s="152"/>
      <c r="BM81" s="152"/>
      <c r="BN81" s="152"/>
      <c r="BO81" s="152"/>
      <c r="BP81" s="152"/>
      <c r="BS81" s="154"/>
      <c r="BT81" s="155"/>
      <c r="BU81" s="827"/>
    </row>
    <row r="82" spans="1:73" s="165" customFormat="1" hidden="1" outlineLevel="1" x14ac:dyDescent="0.35">
      <c r="A82" s="785"/>
      <c r="B82" s="800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788"/>
      <c r="H82" s="807"/>
      <c r="I82" s="159">
        <f>I81</f>
        <v>0</v>
      </c>
      <c r="J82" s="159">
        <f t="shared" si="30"/>
        <v>0</v>
      </c>
      <c r="K82" s="182"/>
      <c r="L82" s="819"/>
      <c r="M82" s="810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807"/>
      <c r="S82" s="807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837"/>
      <c r="BJ82" s="164"/>
      <c r="BK82" s="164"/>
      <c r="BL82" s="164"/>
      <c r="BM82" s="164"/>
      <c r="BN82" s="164"/>
      <c r="BO82" s="164"/>
      <c r="BP82" s="164"/>
      <c r="BS82" s="166"/>
      <c r="BT82" s="167"/>
      <c r="BU82" s="828"/>
    </row>
    <row r="83" spans="1:73" s="153" customFormat="1" ht="12" hidden="1" customHeight="1" outlineLevel="1" x14ac:dyDescent="0.35">
      <c r="A83" s="785"/>
      <c r="B83" s="800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788"/>
      <c r="H83" s="805"/>
      <c r="I83" s="147"/>
      <c r="J83" s="147">
        <f t="shared" si="30"/>
        <v>0</v>
      </c>
      <c r="K83" s="182"/>
      <c r="L83" s="817"/>
      <c r="M83" s="808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805"/>
      <c r="S83" s="805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835"/>
      <c r="BJ83" s="152"/>
      <c r="BK83" s="152"/>
      <c r="BL83" s="152"/>
      <c r="BM83" s="152"/>
      <c r="BN83" s="152"/>
      <c r="BO83" s="152"/>
      <c r="BP83" s="152"/>
      <c r="BS83" s="154"/>
      <c r="BT83" s="155"/>
      <c r="BU83" s="826" t="s">
        <v>89</v>
      </c>
    </row>
    <row r="84" spans="1:73" s="153" customFormat="1" ht="12" hidden="1" customHeight="1" outlineLevel="1" x14ac:dyDescent="0.35">
      <c r="A84" s="785"/>
      <c r="B84" s="800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788"/>
      <c r="H84" s="806"/>
      <c r="I84" s="147"/>
      <c r="J84" s="147">
        <f t="shared" si="30"/>
        <v>0</v>
      </c>
      <c r="K84" s="182"/>
      <c r="L84" s="818"/>
      <c r="M84" s="809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806"/>
      <c r="S84" s="806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836"/>
      <c r="BJ84" s="152"/>
      <c r="BK84" s="152"/>
      <c r="BL84" s="152"/>
      <c r="BM84" s="152"/>
      <c r="BN84" s="152"/>
      <c r="BO84" s="152"/>
      <c r="BP84" s="152"/>
      <c r="BS84" s="154"/>
      <c r="BT84" s="155"/>
      <c r="BU84" s="827"/>
    </row>
    <row r="85" spans="1:73" s="165" customFormat="1" ht="12" hidden="1" customHeight="1" outlineLevel="1" x14ac:dyDescent="0.35">
      <c r="A85" s="785"/>
      <c r="B85" s="800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788"/>
      <c r="H85" s="807"/>
      <c r="I85" s="159">
        <f>I84</f>
        <v>0</v>
      </c>
      <c r="J85" s="159">
        <f t="shared" si="30"/>
        <v>0</v>
      </c>
      <c r="K85" s="182"/>
      <c r="L85" s="819"/>
      <c r="M85" s="810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807"/>
      <c r="S85" s="807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837"/>
      <c r="BJ85" s="164"/>
      <c r="BK85" s="164"/>
      <c r="BL85" s="164"/>
      <c r="BM85" s="164"/>
      <c r="BN85" s="164"/>
      <c r="BO85" s="164"/>
      <c r="BP85" s="164"/>
      <c r="BS85" s="166"/>
      <c r="BT85" s="167"/>
      <c r="BU85" s="828"/>
    </row>
    <row r="86" spans="1:73" s="153" customFormat="1" ht="12" hidden="1" customHeight="1" outlineLevel="1" x14ac:dyDescent="0.35">
      <c r="A86" s="785"/>
      <c r="B86" s="800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788"/>
      <c r="H86" s="805"/>
      <c r="I86" s="147"/>
      <c r="J86" s="147">
        <f t="shared" si="30"/>
        <v>0</v>
      </c>
      <c r="K86" s="182"/>
      <c r="L86" s="817"/>
      <c r="M86" s="808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805"/>
      <c r="S86" s="805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835"/>
      <c r="BJ86" s="152"/>
      <c r="BK86" s="152"/>
      <c r="BL86" s="152"/>
      <c r="BM86" s="152"/>
      <c r="BN86" s="152"/>
      <c r="BO86" s="152"/>
      <c r="BP86" s="152"/>
      <c r="BS86" s="154"/>
      <c r="BT86" s="155"/>
      <c r="BU86" s="826" t="s">
        <v>91</v>
      </c>
    </row>
    <row r="87" spans="1:73" s="153" customFormat="1" ht="12" hidden="1" customHeight="1" outlineLevel="1" x14ac:dyDescent="0.35">
      <c r="A87" s="785"/>
      <c r="B87" s="800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788"/>
      <c r="H87" s="806"/>
      <c r="I87" s="147"/>
      <c r="J87" s="147">
        <f t="shared" si="30"/>
        <v>0</v>
      </c>
      <c r="K87" s="182"/>
      <c r="L87" s="818"/>
      <c r="M87" s="809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806"/>
      <c r="S87" s="806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836"/>
      <c r="BJ87" s="152"/>
      <c r="BK87" s="152"/>
      <c r="BL87" s="152"/>
      <c r="BM87" s="152"/>
      <c r="BN87" s="152"/>
      <c r="BO87" s="152"/>
      <c r="BP87" s="152"/>
      <c r="BS87" s="154"/>
      <c r="BT87" s="155"/>
      <c r="BU87" s="827"/>
    </row>
    <row r="88" spans="1:73" s="165" customFormat="1" ht="12" hidden="1" customHeight="1" outlineLevel="1" x14ac:dyDescent="0.35">
      <c r="A88" s="785"/>
      <c r="B88" s="800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788"/>
      <c r="H88" s="807"/>
      <c r="I88" s="159">
        <f>I87</f>
        <v>0</v>
      </c>
      <c r="J88" s="159">
        <f t="shared" si="30"/>
        <v>0</v>
      </c>
      <c r="K88" s="182"/>
      <c r="L88" s="819"/>
      <c r="M88" s="810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807"/>
      <c r="S88" s="807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837"/>
      <c r="BJ88" s="164"/>
      <c r="BK88" s="164"/>
      <c r="BL88" s="164"/>
      <c r="BM88" s="164"/>
      <c r="BN88" s="164"/>
      <c r="BO88" s="164"/>
      <c r="BP88" s="164"/>
      <c r="BS88" s="166"/>
      <c r="BT88" s="167"/>
      <c r="BU88" s="828"/>
    </row>
    <row r="89" spans="1:73" s="153" customFormat="1" hidden="1" outlineLevel="1" x14ac:dyDescent="0.35">
      <c r="A89" s="785"/>
      <c r="B89" s="800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788"/>
      <c r="H89" s="805"/>
      <c r="I89" s="147"/>
      <c r="J89" s="147">
        <f t="shared" si="30"/>
        <v>0</v>
      </c>
      <c r="K89" s="182"/>
      <c r="L89" s="817"/>
      <c r="M89" s="808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805"/>
      <c r="S89" s="805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835"/>
      <c r="BJ89" s="152"/>
      <c r="BK89" s="152"/>
      <c r="BL89" s="152"/>
      <c r="BM89" s="152"/>
      <c r="BN89" s="152"/>
      <c r="BO89" s="152"/>
      <c r="BP89" s="152"/>
      <c r="BS89" s="154"/>
      <c r="BT89" s="155"/>
      <c r="BU89" s="826" t="s">
        <v>92</v>
      </c>
    </row>
    <row r="90" spans="1:73" s="153" customFormat="1" hidden="1" outlineLevel="1" x14ac:dyDescent="0.35">
      <c r="A90" s="785"/>
      <c r="B90" s="800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788"/>
      <c r="H90" s="806"/>
      <c r="I90" s="147"/>
      <c r="J90" s="147">
        <f t="shared" si="30"/>
        <v>0</v>
      </c>
      <c r="K90" s="182"/>
      <c r="L90" s="818"/>
      <c r="M90" s="809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806"/>
      <c r="S90" s="806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836"/>
      <c r="BJ90" s="152"/>
      <c r="BK90" s="152"/>
      <c r="BL90" s="152"/>
      <c r="BM90" s="152"/>
      <c r="BN90" s="152"/>
      <c r="BO90" s="152"/>
      <c r="BP90" s="152"/>
      <c r="BS90" s="154"/>
      <c r="BT90" s="155"/>
      <c r="BU90" s="827"/>
    </row>
    <row r="91" spans="1:73" s="165" customFormat="1" hidden="1" outlineLevel="1" x14ac:dyDescent="0.35">
      <c r="A91" s="785"/>
      <c r="B91" s="800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788"/>
      <c r="H91" s="807"/>
      <c r="I91" s="159">
        <f>I90</f>
        <v>0</v>
      </c>
      <c r="J91" s="159">
        <f t="shared" si="30"/>
        <v>0</v>
      </c>
      <c r="K91" s="182"/>
      <c r="L91" s="819"/>
      <c r="M91" s="810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807"/>
      <c r="S91" s="807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837"/>
      <c r="BJ91" s="164"/>
      <c r="BK91" s="164"/>
      <c r="BL91" s="164"/>
      <c r="BM91" s="164"/>
      <c r="BN91" s="164"/>
      <c r="BO91" s="164"/>
      <c r="BP91" s="164"/>
      <c r="BS91" s="166"/>
      <c r="BT91" s="167"/>
      <c r="BU91" s="828"/>
    </row>
    <row r="92" spans="1:73" s="153" customFormat="1" hidden="1" outlineLevel="1" x14ac:dyDescent="0.35">
      <c r="A92" s="785"/>
      <c r="B92" s="800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788"/>
      <c r="H92" s="805"/>
      <c r="I92" s="147"/>
      <c r="J92" s="147">
        <f t="shared" si="30"/>
        <v>0</v>
      </c>
      <c r="K92" s="182"/>
      <c r="L92" s="817"/>
      <c r="M92" s="808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805"/>
      <c r="S92" s="805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835"/>
      <c r="BJ92" s="152"/>
      <c r="BK92" s="152"/>
      <c r="BL92" s="152"/>
      <c r="BM92" s="152"/>
      <c r="BN92" s="152"/>
      <c r="BO92" s="152"/>
      <c r="BP92" s="152"/>
      <c r="BS92" s="154"/>
      <c r="BT92" s="155"/>
      <c r="BU92" s="826" t="s">
        <v>95</v>
      </c>
    </row>
    <row r="93" spans="1:73" s="153" customFormat="1" hidden="1" outlineLevel="1" x14ac:dyDescent="0.35">
      <c r="A93" s="785"/>
      <c r="B93" s="800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788"/>
      <c r="H93" s="806"/>
      <c r="I93" s="147"/>
      <c r="J93" s="147">
        <f t="shared" si="30"/>
        <v>0</v>
      </c>
      <c r="K93" s="182"/>
      <c r="L93" s="818"/>
      <c r="M93" s="809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806"/>
      <c r="S93" s="806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836"/>
      <c r="BJ93" s="152"/>
      <c r="BK93" s="152"/>
      <c r="BL93" s="152"/>
      <c r="BM93" s="152"/>
      <c r="BN93" s="152"/>
      <c r="BO93" s="152"/>
      <c r="BP93" s="152"/>
      <c r="BS93" s="154"/>
      <c r="BT93" s="155"/>
      <c r="BU93" s="827"/>
    </row>
    <row r="94" spans="1:73" s="165" customFormat="1" hidden="1" outlineLevel="1" x14ac:dyDescent="0.35">
      <c r="A94" s="785"/>
      <c r="B94" s="800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788"/>
      <c r="H94" s="807"/>
      <c r="I94" s="159">
        <f>I93</f>
        <v>0</v>
      </c>
      <c r="J94" s="159">
        <f t="shared" si="30"/>
        <v>0</v>
      </c>
      <c r="K94" s="182"/>
      <c r="L94" s="819"/>
      <c r="M94" s="810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807"/>
      <c r="S94" s="807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837"/>
      <c r="BJ94" s="164"/>
      <c r="BK94" s="164"/>
      <c r="BL94" s="164"/>
      <c r="BM94" s="164"/>
      <c r="BN94" s="164"/>
      <c r="BO94" s="164"/>
      <c r="BP94" s="164"/>
      <c r="BS94" s="166"/>
      <c r="BT94" s="167"/>
      <c r="BU94" s="828"/>
    </row>
    <row r="95" spans="1:73" s="153" customFormat="1" ht="13" hidden="1" customHeight="1" outlineLevel="1" x14ac:dyDescent="0.35">
      <c r="A95" s="785"/>
      <c r="B95" s="800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788"/>
      <c r="H95" s="805"/>
      <c r="I95" s="147"/>
      <c r="J95" s="147">
        <f t="shared" si="30"/>
        <v>0</v>
      </c>
      <c r="K95" s="814"/>
      <c r="L95" s="817"/>
      <c r="M95" s="808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805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835"/>
      <c r="BJ95" s="152"/>
      <c r="BK95" s="152"/>
      <c r="BL95" s="152"/>
      <c r="BM95" s="152"/>
      <c r="BN95" s="152"/>
      <c r="BO95" s="152"/>
      <c r="BP95" s="152"/>
      <c r="BS95" s="154"/>
      <c r="BT95" s="155"/>
      <c r="BU95" s="826" t="s">
        <v>86</v>
      </c>
    </row>
    <row r="96" spans="1:73" s="153" customFormat="1" ht="13" hidden="1" customHeight="1" outlineLevel="1" x14ac:dyDescent="0.35">
      <c r="A96" s="785"/>
      <c r="B96" s="800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788"/>
      <c r="H96" s="806"/>
      <c r="I96" s="147"/>
      <c r="J96" s="147">
        <f t="shared" si="30"/>
        <v>0</v>
      </c>
      <c r="K96" s="815"/>
      <c r="L96" s="818"/>
      <c r="M96" s="809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806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836"/>
      <c r="BJ96" s="152"/>
      <c r="BK96" s="152"/>
      <c r="BL96" s="152"/>
      <c r="BM96" s="152"/>
      <c r="BN96" s="152"/>
      <c r="BO96" s="152"/>
      <c r="BP96" s="152"/>
      <c r="BS96" s="154"/>
      <c r="BT96" s="155"/>
      <c r="BU96" s="827"/>
    </row>
    <row r="97" spans="1:73" s="165" customFormat="1" ht="13" hidden="1" customHeight="1" outlineLevel="1" x14ac:dyDescent="0.35">
      <c r="A97" s="785"/>
      <c r="B97" s="800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788"/>
      <c r="H97" s="807"/>
      <c r="I97" s="159">
        <f>I96</f>
        <v>0</v>
      </c>
      <c r="J97" s="159">
        <f t="shared" si="30"/>
        <v>0</v>
      </c>
      <c r="K97" s="816"/>
      <c r="L97" s="819"/>
      <c r="M97" s="810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807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837"/>
      <c r="BJ97" s="164"/>
      <c r="BK97" s="164"/>
      <c r="BL97" s="164"/>
      <c r="BM97" s="164"/>
      <c r="BN97" s="164"/>
      <c r="BO97" s="164"/>
      <c r="BP97" s="164"/>
      <c r="BS97" s="166"/>
      <c r="BT97" s="167"/>
      <c r="BU97" s="828"/>
    </row>
    <row r="98" spans="1:73" s="153" customFormat="1" ht="13" hidden="1" customHeight="1" outlineLevel="1" x14ac:dyDescent="0.35">
      <c r="A98" s="785"/>
      <c r="B98" s="800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788"/>
      <c r="H98" s="805"/>
      <c r="I98" s="147"/>
      <c r="J98" s="147">
        <f t="shared" si="30"/>
        <v>0</v>
      </c>
      <c r="K98" s="814"/>
      <c r="L98" s="817"/>
      <c r="M98" s="808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805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835"/>
      <c r="BJ98" s="152"/>
      <c r="BK98" s="152"/>
      <c r="BL98" s="152"/>
      <c r="BM98" s="152"/>
      <c r="BN98" s="152"/>
      <c r="BO98" s="152"/>
      <c r="BP98" s="152"/>
      <c r="BS98" s="154"/>
      <c r="BT98" s="155"/>
      <c r="BU98" s="826" t="s">
        <v>87</v>
      </c>
    </row>
    <row r="99" spans="1:73" s="153" customFormat="1" ht="13" hidden="1" customHeight="1" outlineLevel="1" x14ac:dyDescent="0.35">
      <c r="A99" s="785"/>
      <c r="B99" s="800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788"/>
      <c r="H99" s="806"/>
      <c r="I99" s="147"/>
      <c r="J99" s="147">
        <f t="shared" si="30"/>
        <v>0</v>
      </c>
      <c r="K99" s="815"/>
      <c r="L99" s="818"/>
      <c r="M99" s="809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806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836"/>
      <c r="BJ99" s="152"/>
      <c r="BK99" s="152"/>
      <c r="BL99" s="152"/>
      <c r="BM99" s="152"/>
      <c r="BN99" s="152"/>
      <c r="BO99" s="152"/>
      <c r="BP99" s="152"/>
      <c r="BS99" s="154"/>
      <c r="BT99" s="155"/>
      <c r="BU99" s="827"/>
    </row>
    <row r="100" spans="1:73" s="165" customFormat="1" ht="13" hidden="1" customHeight="1" outlineLevel="1" x14ac:dyDescent="0.35">
      <c r="A100" s="785"/>
      <c r="B100" s="800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788"/>
      <c r="H100" s="807"/>
      <c r="I100" s="159">
        <f>I99</f>
        <v>0</v>
      </c>
      <c r="J100" s="159">
        <f t="shared" si="30"/>
        <v>0</v>
      </c>
      <c r="K100" s="816"/>
      <c r="L100" s="819"/>
      <c r="M100" s="810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807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837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828"/>
    </row>
    <row r="101" spans="1:73" s="103" customFormat="1" ht="12.75" hidden="1" customHeight="1" outlineLevel="1" x14ac:dyDescent="0.35">
      <c r="A101" s="785"/>
      <c r="B101" s="800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788"/>
      <c r="H101" s="838"/>
      <c r="I101" s="147"/>
      <c r="J101" s="147">
        <f>I101*1.12</f>
        <v>0</v>
      </c>
      <c r="K101" s="814"/>
      <c r="L101" s="817"/>
      <c r="M101" s="773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779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776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826" t="s">
        <v>89</v>
      </c>
    </row>
    <row r="102" spans="1:73" s="103" customFormat="1" ht="13" hidden="1" customHeight="1" outlineLevel="1" x14ac:dyDescent="0.35">
      <c r="A102" s="785"/>
      <c r="B102" s="800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788"/>
      <c r="H102" s="839"/>
      <c r="I102" s="147"/>
      <c r="J102" s="147">
        <f>I102*1.12</f>
        <v>0</v>
      </c>
      <c r="K102" s="815"/>
      <c r="L102" s="818"/>
      <c r="M102" s="774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780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777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827"/>
    </row>
    <row r="103" spans="1:73" ht="13" hidden="1" customHeight="1" outlineLevel="1" x14ac:dyDescent="0.35">
      <c r="A103" s="785"/>
      <c r="B103" s="800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788"/>
      <c r="H103" s="840"/>
      <c r="I103" s="159">
        <f>I102</f>
        <v>0</v>
      </c>
      <c r="J103" s="159">
        <f>J102</f>
        <v>0</v>
      </c>
      <c r="K103" s="816"/>
      <c r="L103" s="819"/>
      <c r="M103" s="775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781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778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828"/>
    </row>
    <row r="104" spans="1:73" s="103" customFormat="1" ht="12.75" hidden="1" customHeight="1" outlineLevel="1" x14ac:dyDescent="0.35">
      <c r="A104" s="785"/>
      <c r="B104" s="800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788"/>
      <c r="H104" s="838"/>
      <c r="I104" s="147"/>
      <c r="J104" s="147">
        <f>I104*1.12</f>
        <v>0</v>
      </c>
      <c r="K104" s="814"/>
      <c r="L104" s="817"/>
      <c r="M104" s="773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779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776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826" t="s">
        <v>91</v>
      </c>
    </row>
    <row r="105" spans="1:73" s="103" customFormat="1" ht="13" hidden="1" customHeight="1" outlineLevel="1" x14ac:dyDescent="0.35">
      <c r="A105" s="785"/>
      <c r="B105" s="800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788"/>
      <c r="H105" s="839"/>
      <c r="I105" s="147"/>
      <c r="J105" s="147">
        <f>I105*1.12</f>
        <v>0</v>
      </c>
      <c r="K105" s="815"/>
      <c r="L105" s="818"/>
      <c r="M105" s="774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780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777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827"/>
    </row>
    <row r="106" spans="1:73" ht="13" hidden="1" customHeight="1" outlineLevel="1" x14ac:dyDescent="0.35">
      <c r="A106" s="785"/>
      <c r="B106" s="800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788"/>
      <c r="H106" s="840"/>
      <c r="I106" s="159">
        <f>I105</f>
        <v>0</v>
      </c>
      <c r="J106" s="159">
        <f>J105</f>
        <v>0</v>
      </c>
      <c r="K106" s="816"/>
      <c r="L106" s="819"/>
      <c r="M106" s="775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781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778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828"/>
    </row>
    <row r="107" spans="1:73" s="103" customFormat="1" hidden="1" outlineLevel="1" x14ac:dyDescent="0.35">
      <c r="A107" s="785"/>
      <c r="B107" s="800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788"/>
      <c r="H107" s="123"/>
      <c r="I107" s="147"/>
      <c r="J107" s="147">
        <f t="shared" ref="J107:J108" si="45">I107*1.12</f>
        <v>0</v>
      </c>
      <c r="K107" s="767"/>
      <c r="L107" s="770"/>
      <c r="M107" s="773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776"/>
      <c r="S107" s="779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776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785"/>
      <c r="B108" s="800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788"/>
      <c r="H108" s="123"/>
      <c r="I108" s="147"/>
      <c r="J108" s="147">
        <f t="shared" si="45"/>
        <v>0</v>
      </c>
      <c r="K108" s="768"/>
      <c r="L108" s="771"/>
      <c r="M108" s="774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777"/>
      <c r="S108" s="780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777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785"/>
      <c r="B109" s="800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788"/>
      <c r="H109" s="130"/>
      <c r="I109" s="159">
        <f t="shared" ref="I109:J109" si="47">I108</f>
        <v>0</v>
      </c>
      <c r="J109" s="159">
        <f t="shared" si="47"/>
        <v>0</v>
      </c>
      <c r="K109" s="769"/>
      <c r="L109" s="772"/>
      <c r="M109" s="775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778"/>
      <c r="S109" s="781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778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785"/>
      <c r="B110" s="800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788"/>
      <c r="H110" s="123"/>
      <c r="I110" s="147"/>
      <c r="J110" s="147">
        <f t="shared" ref="J110:J111" si="48">I110*1.12</f>
        <v>0</v>
      </c>
      <c r="K110" s="767"/>
      <c r="L110" s="770"/>
      <c r="M110" s="773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776"/>
      <c r="S110" s="779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776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785"/>
      <c r="B111" s="800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788"/>
      <c r="H111" s="123"/>
      <c r="I111" s="147"/>
      <c r="J111" s="147">
        <f t="shared" si="48"/>
        <v>0</v>
      </c>
      <c r="K111" s="768"/>
      <c r="L111" s="771"/>
      <c r="M111" s="774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777"/>
      <c r="S111" s="780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777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785"/>
      <c r="B112" s="800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788"/>
      <c r="H112" s="130"/>
      <c r="I112" s="159">
        <f t="shared" ref="I112:J112" si="49">I111</f>
        <v>0</v>
      </c>
      <c r="J112" s="159">
        <f t="shared" si="49"/>
        <v>0</v>
      </c>
      <c r="K112" s="769"/>
      <c r="L112" s="771"/>
      <c r="M112" s="775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777"/>
      <c r="S112" s="781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778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785"/>
      <c r="B113" s="800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788"/>
      <c r="H113" s="123"/>
      <c r="I113" s="147"/>
      <c r="J113" s="147">
        <f t="shared" ref="J113:J114" si="50">I113*1.12</f>
        <v>0</v>
      </c>
      <c r="K113" s="767"/>
      <c r="L113" s="771"/>
      <c r="M113" s="773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777"/>
      <c r="S113" s="779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776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785"/>
      <c r="B114" s="800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788"/>
      <c r="H114" s="123"/>
      <c r="I114" s="147"/>
      <c r="J114" s="147">
        <f t="shared" si="50"/>
        <v>0</v>
      </c>
      <c r="K114" s="768"/>
      <c r="L114" s="771"/>
      <c r="M114" s="774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777"/>
      <c r="S114" s="780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777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786"/>
      <c r="B115" s="801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789"/>
      <c r="H115" s="130"/>
      <c r="I115" s="159">
        <f t="shared" ref="I115:J115" si="51">I114</f>
        <v>0</v>
      </c>
      <c r="J115" s="159">
        <f t="shared" si="51"/>
        <v>0</v>
      </c>
      <c r="K115" s="769"/>
      <c r="L115" s="772"/>
      <c r="M115" s="775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778"/>
      <c r="S115" s="781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778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784">
        <v>2</v>
      </c>
      <c r="B116" s="770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52"/>
      <c r="H116" s="838"/>
      <c r="I116" s="193"/>
      <c r="J116" s="193">
        <f>I116*1.12</f>
        <v>0</v>
      </c>
      <c r="K116" s="793"/>
      <c r="L116" s="796"/>
      <c r="M116" s="773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776"/>
      <c r="S116" s="779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841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785"/>
      <c r="B117" s="771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53"/>
      <c r="H117" s="839"/>
      <c r="I117" s="193">
        <f>I116</f>
        <v>0</v>
      </c>
      <c r="J117" s="193">
        <f>I117*1.12</f>
        <v>0</v>
      </c>
      <c r="K117" s="794"/>
      <c r="L117" s="797"/>
      <c r="M117" s="774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777"/>
      <c r="S117" s="780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842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786"/>
      <c r="B118" s="772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54"/>
      <c r="H118" s="840"/>
      <c r="I118" s="195">
        <f>I117</f>
        <v>0</v>
      </c>
      <c r="J118" s="195">
        <f>J117</f>
        <v>0</v>
      </c>
      <c r="K118" s="795"/>
      <c r="L118" s="798"/>
      <c r="M118" s="775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778"/>
      <c r="S118" s="781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843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44">
        <v>2</v>
      </c>
      <c r="B119" s="847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845"/>
      <c r="B120" s="848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845"/>
      <c r="B121" s="848"/>
      <c r="C121" s="850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846"/>
      <c r="B122" s="849"/>
      <c r="C122" s="851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784"/>
      <c r="B123" s="770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787"/>
      <c r="H123" s="779">
        <f>100-100</f>
        <v>0</v>
      </c>
      <c r="I123" s="124"/>
      <c r="J123" s="124">
        <f t="shared" ref="J123:J134" si="62">I123*1.12</f>
        <v>0</v>
      </c>
      <c r="K123" s="767"/>
      <c r="L123" s="770"/>
      <c r="M123" s="773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855"/>
      <c r="S123" s="779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79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785"/>
      <c r="B124" s="771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788"/>
      <c r="H124" s="780"/>
      <c r="I124" s="124"/>
      <c r="J124" s="124">
        <f t="shared" si="62"/>
        <v>0</v>
      </c>
      <c r="K124" s="768"/>
      <c r="L124" s="771"/>
      <c r="M124" s="774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856"/>
      <c r="S124" s="780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79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786"/>
      <c r="B125" s="772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789"/>
      <c r="H125" s="781"/>
      <c r="I125" s="131">
        <f>I124</f>
        <v>0</v>
      </c>
      <c r="J125" s="124">
        <f t="shared" si="62"/>
        <v>0</v>
      </c>
      <c r="K125" s="769"/>
      <c r="L125" s="772"/>
      <c r="M125" s="775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857"/>
      <c r="S125" s="781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792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784"/>
      <c r="B126" s="770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787"/>
      <c r="H126" s="779">
        <f>71-71</f>
        <v>0</v>
      </c>
      <c r="I126" s="124"/>
      <c r="J126" s="124">
        <f t="shared" si="62"/>
        <v>0</v>
      </c>
      <c r="K126" s="767"/>
      <c r="L126" s="770"/>
      <c r="M126" s="773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858"/>
      <c r="S126" s="779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79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785"/>
      <c r="B127" s="771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788"/>
      <c r="H127" s="780"/>
      <c r="I127" s="124"/>
      <c r="J127" s="124">
        <f t="shared" si="62"/>
        <v>0</v>
      </c>
      <c r="K127" s="768"/>
      <c r="L127" s="771"/>
      <c r="M127" s="774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859"/>
      <c r="S127" s="780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79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786"/>
      <c r="B128" s="772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789"/>
      <c r="H128" s="781"/>
      <c r="I128" s="131">
        <f>I127</f>
        <v>0</v>
      </c>
      <c r="J128" s="124">
        <f t="shared" si="62"/>
        <v>0</v>
      </c>
      <c r="K128" s="769"/>
      <c r="L128" s="772"/>
      <c r="M128" s="775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860"/>
      <c r="S128" s="781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792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784"/>
      <c r="B129" s="770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787"/>
      <c r="H129" s="779"/>
      <c r="I129" s="123"/>
      <c r="J129" s="124">
        <f t="shared" si="62"/>
        <v>0</v>
      </c>
      <c r="K129" s="865"/>
      <c r="L129" s="817"/>
      <c r="M129" s="773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776" t="s">
        <v>99</v>
      </c>
      <c r="S129" s="779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79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785"/>
      <c r="B130" s="771"/>
      <c r="C130" s="122" t="s">
        <v>75</v>
      </c>
      <c r="D130" s="122" t="s">
        <v>76</v>
      </c>
      <c r="E130" s="123"/>
      <c r="F130" s="123">
        <f t="shared" si="66"/>
        <v>0</v>
      </c>
      <c r="G130" s="788"/>
      <c r="H130" s="780"/>
      <c r="I130" s="123"/>
      <c r="J130" s="124">
        <f t="shared" si="62"/>
        <v>0</v>
      </c>
      <c r="K130" s="866"/>
      <c r="L130" s="818"/>
      <c r="M130" s="774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777"/>
      <c r="S130" s="780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79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786"/>
      <c r="B131" s="772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789"/>
      <c r="H131" s="781"/>
      <c r="I131" s="131">
        <f>I130</f>
        <v>0</v>
      </c>
      <c r="J131" s="131">
        <f t="shared" si="62"/>
        <v>0</v>
      </c>
      <c r="K131" s="867"/>
      <c r="L131" s="819"/>
      <c r="M131" s="775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778"/>
      <c r="S131" s="781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792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784"/>
      <c r="B132" s="770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787"/>
      <c r="H132" s="779"/>
      <c r="I132" s="124"/>
      <c r="J132" s="124">
        <f t="shared" si="62"/>
        <v>0</v>
      </c>
      <c r="K132" s="767"/>
      <c r="L132" s="770"/>
      <c r="M132" s="773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776"/>
      <c r="S132" s="779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79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785"/>
      <c r="B133" s="771"/>
      <c r="C133" s="122" t="s">
        <v>75</v>
      </c>
      <c r="D133" s="122" t="s">
        <v>76</v>
      </c>
      <c r="E133" s="123"/>
      <c r="F133" s="123">
        <f t="shared" si="66"/>
        <v>0</v>
      </c>
      <c r="G133" s="788"/>
      <c r="H133" s="780"/>
      <c r="I133" s="124"/>
      <c r="J133" s="124">
        <f t="shared" si="62"/>
        <v>0</v>
      </c>
      <c r="K133" s="768"/>
      <c r="L133" s="771"/>
      <c r="M133" s="774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777"/>
      <c r="S133" s="780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79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786"/>
      <c r="B134" s="772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789"/>
      <c r="H134" s="781"/>
      <c r="I134" s="131">
        <f>I133</f>
        <v>0</v>
      </c>
      <c r="J134" s="131">
        <f t="shared" si="62"/>
        <v>0</v>
      </c>
      <c r="K134" s="769"/>
      <c r="L134" s="772"/>
      <c r="M134" s="775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778"/>
      <c r="S134" s="781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792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861">
        <v>3</v>
      </c>
      <c r="B135" s="783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>AC400+AC138+AC146+AC175+AC183+AC203+AC223+AC234+AC245+AC262+AC285+AC308+AC331+AC354+AC377</f>
        <v>20417261</v>
      </c>
      <c r="AD135" s="93">
        <f t="shared" si="75"/>
        <v>22867332.32</v>
      </c>
      <c r="AE135" s="93">
        <f>AE400+AE138+AE146+AE175+AE183+AE203+AE223+AE234+AE245+AE262+AE285+AE308+AE331+AE354+AE377</f>
        <v>1274</v>
      </c>
      <c r="AF135" s="93">
        <f>AF400+AF138+AF146+AF175+AF183+AF203+AF223+AF234+AF245+AF262+AF285+AF308+AF331+AF354+AF377</f>
        <v>0</v>
      </c>
      <c r="AG135" s="93">
        <f t="shared" si="75"/>
        <v>0</v>
      </c>
      <c r="AH135" s="93">
        <f>AH400+AH138+AH146+AH175+AH183+AH203+AH223+AH234+AH245+AH262+AH285+AH308+AH331+AH354+AH377</f>
        <v>0</v>
      </c>
      <c r="AI135" s="93">
        <f t="shared" si="75"/>
        <v>-20417261</v>
      </c>
      <c r="AJ135" s="93">
        <f t="shared" si="75"/>
        <v>-22867332.32</v>
      </c>
      <c r="AK135" s="93">
        <f t="shared" si="75"/>
        <v>-1274</v>
      </c>
      <c r="AL135" s="205">
        <f t="shared" si="37"/>
        <v>0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862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861"/>
      <c r="B136" s="783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22052479</v>
      </c>
      <c r="AD136" s="93">
        <f>AD401+AD139+AD147+AD176+AD184+AD204+AD224+AD235+AD246+AD263+AD286+AD309+AD332+AD355+AD378</f>
        <v>24698776.48</v>
      </c>
      <c r="AE136" s="93"/>
      <c r="AF136" s="93">
        <f>AF401+AF139+AF147+AF176+AF184+AF204+AF224+AF235+AF246+AF263+AF286+AF309+AF332+AF355+AF378</f>
        <v>2066862.8738303569</v>
      </c>
      <c r="AG136" s="93">
        <f>AG401+AG139+AG147+AG176+AG184+AG204+AG224+AG235+AG246+AG263+AG286+AG309+AG332+AG355+AG378</f>
        <v>2314886.4186899997</v>
      </c>
      <c r="AH136" s="93"/>
      <c r="AI136" s="93">
        <f>AI401+AI139+AI147+AI176+AI184+AI204+AI224+AI235+AI246+AI263+AI286+AI309+AI332+AI355+AI378</f>
        <v>-20000967.465714287</v>
      </c>
      <c r="AJ136" s="93">
        <f>AJ401+AJ139+AJ147+AJ176+AJ184+AJ204+AJ224+AJ235+AJ246+AJ263+AJ286+AJ309+AJ332+AJ355+AJ378</f>
        <v>-22401083.561600003</v>
      </c>
      <c r="AK136" s="93"/>
      <c r="AL136" s="99">
        <f t="shared" si="37"/>
        <v>9.3724740598567488E-2</v>
      </c>
      <c r="AM136" s="93">
        <f>AM401+AM139+AM147+AM176+AM184+AM204+AM224+AM235+AM246+AM263+AM286+AM309+AM332+AM355+AM378</f>
        <v>0</v>
      </c>
      <c r="AN136" s="93">
        <f t="shared" si="76"/>
        <v>2051511.5342857139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863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861"/>
      <c r="B137" s="783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22052479</v>
      </c>
      <c r="AD137" s="111">
        <f>AD136</f>
        <v>24698776.48</v>
      </c>
      <c r="AE137" s="111"/>
      <c r="AF137" s="111">
        <f>AF136</f>
        <v>2066862.8738303569</v>
      </c>
      <c r="AG137" s="111">
        <f>AG136</f>
        <v>2314886.4186899997</v>
      </c>
      <c r="AH137" s="111"/>
      <c r="AI137" s="111">
        <f>AI136</f>
        <v>-20000967.465714287</v>
      </c>
      <c r="AJ137" s="111">
        <f>AJ136</f>
        <v>-22401083.561600003</v>
      </c>
      <c r="AK137" s="111"/>
      <c r="AL137" s="116">
        <f t="shared" si="37"/>
        <v>9.3724740598567488E-2</v>
      </c>
      <c r="AM137" s="111">
        <f t="shared" ref="AM137:BH137" si="78">AM136</f>
        <v>0</v>
      </c>
      <c r="AN137" s="111">
        <f t="shared" si="78"/>
        <v>2051511.5342857139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864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784"/>
      <c r="B138" s="770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71" t="s">
        <v>102</v>
      </c>
      <c r="L138" s="872"/>
      <c r="M138" s="875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7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785"/>
      <c r="B139" s="771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73"/>
      <c r="L139" s="874"/>
      <c r="M139" s="876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8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785"/>
      <c r="B140" s="771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52"/>
      <c r="H140" s="838"/>
      <c r="I140" s="223"/>
      <c r="J140" s="223">
        <f>I140*1.12</f>
        <v>0</v>
      </c>
      <c r="K140" s="868"/>
      <c r="L140" s="770"/>
      <c r="M140" s="799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770"/>
      <c r="S140" s="779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785"/>
      <c r="B141" s="771"/>
      <c r="C141" s="122" t="s">
        <v>75</v>
      </c>
      <c r="D141" s="122" t="s">
        <v>76</v>
      </c>
      <c r="E141" s="189"/>
      <c r="F141" s="189">
        <f>E141*1.12</f>
        <v>0</v>
      </c>
      <c r="G141" s="853"/>
      <c r="H141" s="839"/>
      <c r="I141" s="193"/>
      <c r="J141" s="193">
        <f>I141*1.12</f>
        <v>0</v>
      </c>
      <c r="K141" s="869"/>
      <c r="L141" s="771"/>
      <c r="M141" s="800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771"/>
      <c r="S141" s="780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785"/>
      <c r="B142" s="771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53"/>
      <c r="H142" s="839"/>
      <c r="I142" s="195">
        <f>I141</f>
        <v>0</v>
      </c>
      <c r="J142" s="195">
        <f>J141</f>
        <v>0</v>
      </c>
      <c r="K142" s="870"/>
      <c r="L142" s="772"/>
      <c r="M142" s="801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772"/>
      <c r="S142" s="781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785"/>
      <c r="B143" s="771"/>
      <c r="C143" s="221" t="s">
        <v>73</v>
      </c>
      <c r="D143" s="221" t="s">
        <v>74</v>
      </c>
      <c r="E143" s="222"/>
      <c r="F143" s="222"/>
      <c r="G143" s="853"/>
      <c r="H143" s="839"/>
      <c r="I143" s="223"/>
      <c r="J143" s="223"/>
      <c r="K143" s="868"/>
      <c r="L143" s="770"/>
      <c r="M143" s="799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770"/>
      <c r="S143" s="779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785"/>
      <c r="B144" s="771"/>
      <c r="C144" s="122" t="s">
        <v>75</v>
      </c>
      <c r="D144" s="122" t="s">
        <v>76</v>
      </c>
      <c r="E144" s="189"/>
      <c r="F144" s="189"/>
      <c r="G144" s="853"/>
      <c r="H144" s="839"/>
      <c r="I144" s="193"/>
      <c r="J144" s="193"/>
      <c r="K144" s="869"/>
      <c r="L144" s="771"/>
      <c r="M144" s="800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771"/>
      <c r="S144" s="780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786"/>
      <c r="B145" s="772"/>
      <c r="C145" s="129" t="s">
        <v>75</v>
      </c>
      <c r="D145" s="129" t="s">
        <v>77</v>
      </c>
      <c r="E145" s="191"/>
      <c r="F145" s="191"/>
      <c r="G145" s="854"/>
      <c r="H145" s="840"/>
      <c r="I145" s="195"/>
      <c r="J145" s="195"/>
      <c r="K145" s="870"/>
      <c r="L145" s="772"/>
      <c r="M145" s="801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772"/>
      <c r="S145" s="781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784">
        <v>2</v>
      </c>
      <c r="B146" s="879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882" t="s">
        <v>104</v>
      </c>
      <c r="L146" s="883"/>
      <c r="M146" s="886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7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785"/>
      <c r="B147" s="880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884"/>
      <c r="L147" s="885"/>
      <c r="M147" s="887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8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785"/>
      <c r="B148" s="880"/>
      <c r="C148" s="221" t="s">
        <v>73</v>
      </c>
      <c r="D148" s="221" t="s">
        <v>74</v>
      </c>
      <c r="E148" s="222"/>
      <c r="F148" s="222">
        <f>E148*1.12</f>
        <v>0</v>
      </c>
      <c r="G148" s="852"/>
      <c r="H148" s="838"/>
      <c r="I148" s="223"/>
      <c r="J148" s="223">
        <f>I148*1.12</f>
        <v>0</v>
      </c>
      <c r="K148" s="868"/>
      <c r="L148" s="770"/>
      <c r="M148" s="799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770"/>
      <c r="S148" s="779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785"/>
      <c r="B149" s="880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53"/>
      <c r="H149" s="839"/>
      <c r="I149" s="193"/>
      <c r="J149" s="193">
        <f>J150</f>
        <v>0</v>
      </c>
      <c r="K149" s="869"/>
      <c r="L149" s="771"/>
      <c r="M149" s="800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771"/>
      <c r="S149" s="780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785"/>
      <c r="B150" s="880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53"/>
      <c r="H150" s="839"/>
      <c r="I150" s="195">
        <f>I149</f>
        <v>0</v>
      </c>
      <c r="J150" s="195">
        <f>I150*1.12</f>
        <v>0</v>
      </c>
      <c r="K150" s="870"/>
      <c r="L150" s="772"/>
      <c r="M150" s="801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772"/>
      <c r="S150" s="781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785"/>
      <c r="B151" s="880"/>
      <c r="C151" s="221" t="s">
        <v>73</v>
      </c>
      <c r="D151" s="221" t="s">
        <v>74</v>
      </c>
      <c r="E151" s="222"/>
      <c r="F151" s="222"/>
      <c r="G151" s="853"/>
      <c r="H151" s="839"/>
      <c r="I151" s="223"/>
      <c r="J151" s="223"/>
      <c r="K151" s="868"/>
      <c r="L151" s="770"/>
      <c r="M151" s="799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770"/>
      <c r="S151" s="779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785"/>
      <c r="B152" s="880"/>
      <c r="C152" s="122" t="s">
        <v>75</v>
      </c>
      <c r="D152" s="122" t="s">
        <v>76</v>
      </c>
      <c r="E152" s="189"/>
      <c r="F152" s="189"/>
      <c r="G152" s="853"/>
      <c r="H152" s="839"/>
      <c r="I152" s="193"/>
      <c r="J152" s="193"/>
      <c r="K152" s="869"/>
      <c r="L152" s="771"/>
      <c r="M152" s="800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771"/>
      <c r="S152" s="780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785"/>
      <c r="B153" s="880"/>
      <c r="C153" s="129" t="s">
        <v>75</v>
      </c>
      <c r="D153" s="129" t="s">
        <v>77</v>
      </c>
      <c r="E153" s="191"/>
      <c r="F153" s="191"/>
      <c r="G153" s="853"/>
      <c r="H153" s="839"/>
      <c r="I153" s="195"/>
      <c r="J153" s="195"/>
      <c r="K153" s="870"/>
      <c r="L153" s="772"/>
      <c r="M153" s="801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772"/>
      <c r="S153" s="781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785"/>
      <c r="B154" s="880"/>
      <c r="C154" s="221" t="s">
        <v>73</v>
      </c>
      <c r="D154" s="221" t="s">
        <v>74</v>
      </c>
      <c r="E154" s="222"/>
      <c r="F154" s="222"/>
      <c r="G154" s="853"/>
      <c r="H154" s="839"/>
      <c r="I154" s="223"/>
      <c r="J154" s="223"/>
      <c r="K154" s="868"/>
      <c r="L154" s="770"/>
      <c r="M154" s="799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770"/>
      <c r="S154" s="779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785"/>
      <c r="B155" s="880"/>
      <c r="C155" s="122" t="s">
        <v>75</v>
      </c>
      <c r="D155" s="122" t="s">
        <v>76</v>
      </c>
      <c r="E155" s="189"/>
      <c r="F155" s="189"/>
      <c r="G155" s="853"/>
      <c r="H155" s="839"/>
      <c r="I155" s="193"/>
      <c r="J155" s="193"/>
      <c r="K155" s="869"/>
      <c r="L155" s="771"/>
      <c r="M155" s="800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771"/>
      <c r="S155" s="780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785"/>
      <c r="B156" s="880"/>
      <c r="C156" s="129" t="s">
        <v>75</v>
      </c>
      <c r="D156" s="129" t="s">
        <v>77</v>
      </c>
      <c r="E156" s="191"/>
      <c r="F156" s="191"/>
      <c r="G156" s="853"/>
      <c r="H156" s="839"/>
      <c r="I156" s="195"/>
      <c r="J156" s="195"/>
      <c r="K156" s="870"/>
      <c r="L156" s="772"/>
      <c r="M156" s="801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772"/>
      <c r="S156" s="781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785"/>
      <c r="B157" s="880"/>
      <c r="C157" s="221" t="s">
        <v>73</v>
      </c>
      <c r="D157" s="221" t="s">
        <v>74</v>
      </c>
      <c r="E157" s="222"/>
      <c r="F157" s="222"/>
      <c r="G157" s="853"/>
      <c r="H157" s="839"/>
      <c r="I157" s="223"/>
      <c r="J157" s="223"/>
      <c r="K157" s="868"/>
      <c r="L157" s="770"/>
      <c r="M157" s="799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770"/>
      <c r="S157" s="779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785"/>
      <c r="B158" s="880"/>
      <c r="C158" s="122" t="s">
        <v>75</v>
      </c>
      <c r="D158" s="122" t="s">
        <v>76</v>
      </c>
      <c r="E158" s="189"/>
      <c r="F158" s="189"/>
      <c r="G158" s="853"/>
      <c r="H158" s="839"/>
      <c r="I158" s="193"/>
      <c r="J158" s="193"/>
      <c r="K158" s="869"/>
      <c r="L158" s="771"/>
      <c r="M158" s="800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771"/>
      <c r="S158" s="780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785"/>
      <c r="B159" s="880"/>
      <c r="C159" s="129" t="s">
        <v>75</v>
      </c>
      <c r="D159" s="129" t="s">
        <v>77</v>
      </c>
      <c r="E159" s="191"/>
      <c r="F159" s="191"/>
      <c r="G159" s="853"/>
      <c r="H159" s="839"/>
      <c r="I159" s="195"/>
      <c r="J159" s="195"/>
      <c r="K159" s="870"/>
      <c r="L159" s="772"/>
      <c r="M159" s="801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772"/>
      <c r="S159" s="781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785"/>
      <c r="B160" s="880"/>
      <c r="C160" s="221" t="s">
        <v>73</v>
      </c>
      <c r="D160" s="221" t="s">
        <v>74</v>
      </c>
      <c r="E160" s="222"/>
      <c r="F160" s="222"/>
      <c r="G160" s="853"/>
      <c r="H160" s="839"/>
      <c r="I160" s="223"/>
      <c r="J160" s="238"/>
      <c r="K160" s="868"/>
      <c r="L160" s="770"/>
      <c r="M160" s="799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770"/>
      <c r="S160" s="779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785"/>
      <c r="B161" s="880"/>
      <c r="C161" s="122" t="s">
        <v>75</v>
      </c>
      <c r="D161" s="122" t="s">
        <v>76</v>
      </c>
      <c r="E161" s="189"/>
      <c r="F161" s="189"/>
      <c r="G161" s="853"/>
      <c r="H161" s="839"/>
      <c r="I161" s="193"/>
      <c r="J161" s="240"/>
      <c r="K161" s="869"/>
      <c r="L161" s="771"/>
      <c r="M161" s="800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771"/>
      <c r="S161" s="780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785"/>
      <c r="B162" s="880"/>
      <c r="C162" s="129" t="s">
        <v>75</v>
      </c>
      <c r="D162" s="129" t="s">
        <v>77</v>
      </c>
      <c r="E162" s="191"/>
      <c r="F162" s="191"/>
      <c r="G162" s="853"/>
      <c r="H162" s="839"/>
      <c r="I162" s="195"/>
      <c r="J162" s="242"/>
      <c r="K162" s="870"/>
      <c r="L162" s="772"/>
      <c r="M162" s="801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772"/>
      <c r="S162" s="781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785"/>
      <c r="B163" s="880"/>
      <c r="C163" s="221" t="s">
        <v>73</v>
      </c>
      <c r="D163" s="221" t="s">
        <v>74</v>
      </c>
      <c r="E163" s="222"/>
      <c r="F163" s="222"/>
      <c r="G163" s="853"/>
      <c r="H163" s="839"/>
      <c r="I163" s="223"/>
      <c r="J163" s="238"/>
      <c r="K163" s="868"/>
      <c r="L163" s="770"/>
      <c r="M163" s="799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770"/>
      <c r="S163" s="779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785"/>
      <c r="B164" s="880"/>
      <c r="C164" s="122" t="s">
        <v>75</v>
      </c>
      <c r="D164" s="122" t="s">
        <v>76</v>
      </c>
      <c r="E164" s="189"/>
      <c r="F164" s="189"/>
      <c r="G164" s="853"/>
      <c r="H164" s="839"/>
      <c r="I164" s="193"/>
      <c r="J164" s="240"/>
      <c r="K164" s="869"/>
      <c r="L164" s="771"/>
      <c r="M164" s="800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771"/>
      <c r="S164" s="780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785"/>
      <c r="B165" s="880"/>
      <c r="C165" s="129" t="s">
        <v>75</v>
      </c>
      <c r="D165" s="129" t="s">
        <v>77</v>
      </c>
      <c r="E165" s="191"/>
      <c r="F165" s="191"/>
      <c r="G165" s="853"/>
      <c r="H165" s="839"/>
      <c r="I165" s="195"/>
      <c r="J165" s="242"/>
      <c r="K165" s="870"/>
      <c r="L165" s="772"/>
      <c r="M165" s="801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772"/>
      <c r="S165" s="781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785"/>
      <c r="B166" s="880"/>
      <c r="C166" s="221" t="s">
        <v>73</v>
      </c>
      <c r="D166" s="221" t="s">
        <v>74</v>
      </c>
      <c r="E166" s="222"/>
      <c r="F166" s="222"/>
      <c r="G166" s="853"/>
      <c r="H166" s="839"/>
      <c r="I166" s="223"/>
      <c r="J166" s="238"/>
      <c r="K166" s="868"/>
      <c r="L166" s="770"/>
      <c r="M166" s="799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770"/>
      <c r="S166" s="779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785"/>
      <c r="B167" s="880"/>
      <c r="C167" s="122" t="s">
        <v>75</v>
      </c>
      <c r="D167" s="122" t="s">
        <v>76</v>
      </c>
      <c r="E167" s="189"/>
      <c r="F167" s="189"/>
      <c r="G167" s="853"/>
      <c r="H167" s="839"/>
      <c r="I167" s="193"/>
      <c r="J167" s="240"/>
      <c r="K167" s="869"/>
      <c r="L167" s="771"/>
      <c r="M167" s="800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771"/>
      <c r="S167" s="780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785"/>
      <c r="B168" s="880"/>
      <c r="C168" s="129" t="s">
        <v>75</v>
      </c>
      <c r="D168" s="129" t="s">
        <v>77</v>
      </c>
      <c r="E168" s="191"/>
      <c r="F168" s="191"/>
      <c r="G168" s="853"/>
      <c r="H168" s="839"/>
      <c r="I168" s="195"/>
      <c r="J168" s="242"/>
      <c r="K168" s="870"/>
      <c r="L168" s="772"/>
      <c r="M168" s="801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772"/>
      <c r="S168" s="781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785"/>
      <c r="B169" s="880"/>
      <c r="C169" s="221" t="s">
        <v>73</v>
      </c>
      <c r="D169" s="221" t="s">
        <v>74</v>
      </c>
      <c r="E169" s="222"/>
      <c r="F169" s="222"/>
      <c r="G169" s="853"/>
      <c r="H169" s="839"/>
      <c r="I169" s="223"/>
      <c r="J169" s="238"/>
      <c r="K169" s="868"/>
      <c r="L169" s="770"/>
      <c r="M169" s="799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770"/>
      <c r="S169" s="779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785"/>
      <c r="B170" s="880"/>
      <c r="C170" s="122" t="s">
        <v>75</v>
      </c>
      <c r="D170" s="122" t="s">
        <v>76</v>
      </c>
      <c r="E170" s="189"/>
      <c r="F170" s="189"/>
      <c r="G170" s="853"/>
      <c r="H170" s="839"/>
      <c r="I170" s="193"/>
      <c r="J170" s="240"/>
      <c r="K170" s="869"/>
      <c r="L170" s="771"/>
      <c r="M170" s="800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771"/>
      <c r="S170" s="780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785"/>
      <c r="B171" s="880"/>
      <c r="C171" s="129" t="s">
        <v>75</v>
      </c>
      <c r="D171" s="129" t="s">
        <v>77</v>
      </c>
      <c r="E171" s="191"/>
      <c r="F171" s="188"/>
      <c r="G171" s="853"/>
      <c r="H171" s="839"/>
      <c r="I171" s="195"/>
      <c r="J171" s="242"/>
      <c r="K171" s="870"/>
      <c r="L171" s="772"/>
      <c r="M171" s="801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772"/>
      <c r="S171" s="781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785"/>
      <c r="B172" s="880"/>
      <c r="C172" s="221" t="s">
        <v>73</v>
      </c>
      <c r="D172" s="221" t="s">
        <v>74</v>
      </c>
      <c r="E172" s="222"/>
      <c r="F172" s="222"/>
      <c r="G172" s="853"/>
      <c r="H172" s="839"/>
      <c r="I172" s="223"/>
      <c r="J172" s="238"/>
      <c r="K172" s="868"/>
      <c r="L172" s="770"/>
      <c r="M172" s="799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770"/>
      <c r="S172" s="779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785"/>
      <c r="B173" s="880"/>
      <c r="C173" s="122" t="s">
        <v>75</v>
      </c>
      <c r="D173" s="122" t="s">
        <v>76</v>
      </c>
      <c r="E173" s="189"/>
      <c r="F173" s="189"/>
      <c r="G173" s="853"/>
      <c r="H173" s="839"/>
      <c r="I173" s="193"/>
      <c r="J173" s="240"/>
      <c r="K173" s="869"/>
      <c r="L173" s="771"/>
      <c r="M173" s="800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771"/>
      <c r="S173" s="780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786"/>
      <c r="B174" s="881"/>
      <c r="C174" s="129" t="s">
        <v>75</v>
      </c>
      <c r="D174" s="129" t="s">
        <v>77</v>
      </c>
      <c r="E174" s="191"/>
      <c r="F174" s="188"/>
      <c r="G174" s="854"/>
      <c r="H174" s="840"/>
      <c r="I174" s="195"/>
      <c r="J174" s="242"/>
      <c r="K174" s="870"/>
      <c r="L174" s="772"/>
      <c r="M174" s="801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772"/>
      <c r="S174" s="781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784"/>
      <c r="B175" s="770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71" t="s">
        <v>106</v>
      </c>
      <c r="L175" s="872"/>
      <c r="M175" s="875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7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785"/>
      <c r="B176" s="771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73"/>
      <c r="L176" s="874"/>
      <c r="M176" s="876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8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785"/>
      <c r="B177" s="771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52"/>
      <c r="H177" s="838"/>
      <c r="I177" s="223"/>
      <c r="J177" s="223">
        <f>I177*1.12</f>
        <v>0</v>
      </c>
      <c r="K177" s="868"/>
      <c r="L177" s="770"/>
      <c r="M177" s="799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770"/>
      <c r="S177" s="779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785"/>
      <c r="B178" s="771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53"/>
      <c r="H178" s="839"/>
      <c r="I178" s="193">
        <f>I177</f>
        <v>0</v>
      </c>
      <c r="J178" s="193">
        <f>I178*1.12</f>
        <v>0</v>
      </c>
      <c r="K178" s="869"/>
      <c r="L178" s="771"/>
      <c r="M178" s="800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771"/>
      <c r="S178" s="780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785"/>
      <c r="B179" s="771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53"/>
      <c r="H179" s="839"/>
      <c r="I179" s="195">
        <f>I178</f>
        <v>0</v>
      </c>
      <c r="J179" s="195">
        <f>J178</f>
        <v>0</v>
      </c>
      <c r="K179" s="870"/>
      <c r="L179" s="772"/>
      <c r="M179" s="801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772"/>
      <c r="S179" s="781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785"/>
      <c r="B180" s="771"/>
      <c r="C180" s="221" t="s">
        <v>73</v>
      </c>
      <c r="D180" s="221" t="s">
        <v>74</v>
      </c>
      <c r="E180" s="222"/>
      <c r="F180" s="222"/>
      <c r="G180" s="853"/>
      <c r="H180" s="839"/>
      <c r="I180" s="223"/>
      <c r="J180" s="223"/>
      <c r="K180" s="868"/>
      <c r="L180" s="770"/>
      <c r="M180" s="799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770"/>
      <c r="S180" s="779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785"/>
      <c r="B181" s="771"/>
      <c r="C181" s="122" t="s">
        <v>75</v>
      </c>
      <c r="D181" s="122" t="s">
        <v>76</v>
      </c>
      <c r="E181" s="189"/>
      <c r="F181" s="189"/>
      <c r="G181" s="853"/>
      <c r="H181" s="839"/>
      <c r="I181" s="193"/>
      <c r="J181" s="193"/>
      <c r="K181" s="869"/>
      <c r="L181" s="771"/>
      <c r="M181" s="800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771"/>
      <c r="S181" s="780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786"/>
      <c r="B182" s="772"/>
      <c r="C182" s="129" t="s">
        <v>75</v>
      </c>
      <c r="D182" s="129" t="s">
        <v>77</v>
      </c>
      <c r="E182" s="191"/>
      <c r="F182" s="191"/>
      <c r="G182" s="854"/>
      <c r="H182" s="840"/>
      <c r="I182" s="195"/>
      <c r="J182" s="195"/>
      <c r="K182" s="870"/>
      <c r="L182" s="772"/>
      <c r="M182" s="801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772"/>
      <c r="S182" s="781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784">
        <v>4</v>
      </c>
      <c r="B183" s="770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71" t="s">
        <v>108</v>
      </c>
      <c r="L183" s="872"/>
      <c r="M183" s="875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7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785"/>
      <c r="B184" s="771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73"/>
      <c r="L184" s="874"/>
      <c r="M184" s="876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8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785"/>
      <c r="B185" s="771"/>
      <c r="C185" s="221" t="s">
        <v>73</v>
      </c>
      <c r="D185" s="221" t="s">
        <v>74</v>
      </c>
      <c r="E185" s="222"/>
      <c r="F185" s="222">
        <f>E185*1.12</f>
        <v>0</v>
      </c>
      <c r="G185" s="852"/>
      <c r="H185" s="838"/>
      <c r="I185" s="223"/>
      <c r="J185" s="223">
        <f>I185*1.12</f>
        <v>0</v>
      </c>
      <c r="K185" s="868"/>
      <c r="L185" s="770"/>
      <c r="M185" s="799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770"/>
      <c r="S185" s="779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785"/>
      <c r="B186" s="771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53"/>
      <c r="H186" s="839"/>
      <c r="I186" s="193"/>
      <c r="J186" s="193">
        <f>I186*1.12</f>
        <v>0</v>
      </c>
      <c r="K186" s="869"/>
      <c r="L186" s="771"/>
      <c r="M186" s="800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771"/>
      <c r="S186" s="780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785"/>
      <c r="B187" s="771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53"/>
      <c r="H187" s="839"/>
      <c r="I187" s="195">
        <f>I186</f>
        <v>0</v>
      </c>
      <c r="J187" s="195">
        <f>J186</f>
        <v>0</v>
      </c>
      <c r="K187" s="870"/>
      <c r="L187" s="772"/>
      <c r="M187" s="801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772"/>
      <c r="S187" s="781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785"/>
      <c r="B188" s="771"/>
      <c r="C188" s="221" t="s">
        <v>73</v>
      </c>
      <c r="D188" s="221" t="s">
        <v>74</v>
      </c>
      <c r="E188" s="222"/>
      <c r="F188" s="222"/>
      <c r="G188" s="853"/>
      <c r="H188" s="839"/>
      <c r="I188" s="223"/>
      <c r="J188" s="223"/>
      <c r="K188" s="868"/>
      <c r="L188" s="770"/>
      <c r="M188" s="799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770"/>
      <c r="S188" s="779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785"/>
      <c r="B189" s="771"/>
      <c r="C189" s="122" t="s">
        <v>75</v>
      </c>
      <c r="D189" s="122" t="s">
        <v>76</v>
      </c>
      <c r="E189" s="189"/>
      <c r="F189" s="189"/>
      <c r="G189" s="853"/>
      <c r="H189" s="839"/>
      <c r="I189" s="193"/>
      <c r="J189" s="193"/>
      <c r="K189" s="869"/>
      <c r="L189" s="771"/>
      <c r="M189" s="800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771"/>
      <c r="S189" s="780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785"/>
      <c r="B190" s="771"/>
      <c r="C190" s="129" t="s">
        <v>75</v>
      </c>
      <c r="D190" s="129" t="s">
        <v>77</v>
      </c>
      <c r="E190" s="191"/>
      <c r="F190" s="191"/>
      <c r="G190" s="853"/>
      <c r="H190" s="839"/>
      <c r="I190" s="195"/>
      <c r="J190" s="195"/>
      <c r="K190" s="870"/>
      <c r="L190" s="772"/>
      <c r="M190" s="801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772"/>
      <c r="S190" s="781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785"/>
      <c r="B191" s="771"/>
      <c r="C191" s="221" t="s">
        <v>73</v>
      </c>
      <c r="D191" s="221" t="s">
        <v>74</v>
      </c>
      <c r="E191" s="222"/>
      <c r="F191" s="222">
        <f>E191*1.12</f>
        <v>0</v>
      </c>
      <c r="G191" s="853"/>
      <c r="H191" s="839"/>
      <c r="I191" s="223"/>
      <c r="J191" s="223"/>
      <c r="K191" s="868"/>
      <c r="L191" s="770"/>
      <c r="M191" s="799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770"/>
      <c r="S191" s="779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785"/>
      <c r="B192" s="771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53"/>
      <c r="H192" s="839"/>
      <c r="I192" s="193"/>
      <c r="J192" s="193">
        <f>I192*1.12</f>
        <v>0</v>
      </c>
      <c r="K192" s="869"/>
      <c r="L192" s="771"/>
      <c r="M192" s="800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771"/>
      <c r="S192" s="780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785"/>
      <c r="B193" s="771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53"/>
      <c r="H193" s="839"/>
      <c r="I193" s="195">
        <f>I192</f>
        <v>0</v>
      </c>
      <c r="J193" s="195">
        <f>J192</f>
        <v>0</v>
      </c>
      <c r="K193" s="870"/>
      <c r="L193" s="772"/>
      <c r="M193" s="801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772"/>
      <c r="S193" s="781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785"/>
      <c r="B194" s="771"/>
      <c r="C194" s="221" t="s">
        <v>73</v>
      </c>
      <c r="D194" s="221" t="s">
        <v>74</v>
      </c>
      <c r="E194" s="222"/>
      <c r="F194" s="222"/>
      <c r="G194" s="853"/>
      <c r="H194" s="839"/>
      <c r="I194" s="223"/>
      <c r="J194" s="223"/>
      <c r="K194" s="868"/>
      <c r="L194" s="770"/>
      <c r="M194" s="799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770"/>
      <c r="S194" s="779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785"/>
      <c r="B195" s="771"/>
      <c r="C195" s="122" t="s">
        <v>75</v>
      </c>
      <c r="D195" s="122" t="s">
        <v>76</v>
      </c>
      <c r="E195" s="189"/>
      <c r="F195" s="189"/>
      <c r="G195" s="853"/>
      <c r="H195" s="839"/>
      <c r="I195" s="193"/>
      <c r="J195" s="193"/>
      <c r="K195" s="869"/>
      <c r="L195" s="771"/>
      <c r="M195" s="800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771"/>
      <c r="S195" s="780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785"/>
      <c r="B196" s="771"/>
      <c r="C196" s="129" t="s">
        <v>75</v>
      </c>
      <c r="D196" s="129" t="s">
        <v>77</v>
      </c>
      <c r="E196" s="191"/>
      <c r="F196" s="191"/>
      <c r="G196" s="853"/>
      <c r="H196" s="839"/>
      <c r="I196" s="195"/>
      <c r="J196" s="195"/>
      <c r="K196" s="870"/>
      <c r="L196" s="772"/>
      <c r="M196" s="801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772"/>
      <c r="S196" s="781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785"/>
      <c r="B197" s="771"/>
      <c r="C197" s="221" t="s">
        <v>73</v>
      </c>
      <c r="D197" s="221" t="s">
        <v>74</v>
      </c>
      <c r="E197" s="222"/>
      <c r="F197" s="222"/>
      <c r="G197" s="853"/>
      <c r="H197" s="839"/>
      <c r="I197" s="223"/>
      <c r="J197" s="223"/>
      <c r="K197" s="868"/>
      <c r="L197" s="770"/>
      <c r="M197" s="799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770"/>
      <c r="S197" s="779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785"/>
      <c r="B198" s="771"/>
      <c r="C198" s="122" t="s">
        <v>75</v>
      </c>
      <c r="D198" s="122" t="s">
        <v>76</v>
      </c>
      <c r="E198" s="189"/>
      <c r="F198" s="189"/>
      <c r="G198" s="853"/>
      <c r="H198" s="839"/>
      <c r="I198" s="193"/>
      <c r="J198" s="193"/>
      <c r="K198" s="869"/>
      <c r="L198" s="771"/>
      <c r="M198" s="800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771"/>
      <c r="S198" s="780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785"/>
      <c r="B199" s="771"/>
      <c r="C199" s="129" t="s">
        <v>75</v>
      </c>
      <c r="D199" s="129" t="s">
        <v>77</v>
      </c>
      <c r="E199" s="191"/>
      <c r="F199" s="191"/>
      <c r="G199" s="853"/>
      <c r="H199" s="839"/>
      <c r="I199" s="195"/>
      <c r="J199" s="195"/>
      <c r="K199" s="870"/>
      <c r="L199" s="772"/>
      <c r="M199" s="801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772"/>
      <c r="S199" s="781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785"/>
      <c r="B200" s="771"/>
      <c r="C200" s="221" t="s">
        <v>73</v>
      </c>
      <c r="D200" s="221" t="s">
        <v>74</v>
      </c>
      <c r="E200" s="222"/>
      <c r="F200" s="222"/>
      <c r="G200" s="853"/>
      <c r="H200" s="839"/>
      <c r="I200" s="223"/>
      <c r="J200" s="223"/>
      <c r="K200" s="868"/>
      <c r="L200" s="770"/>
      <c r="M200" s="799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770"/>
      <c r="S200" s="779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785"/>
      <c r="B201" s="771"/>
      <c r="C201" s="122" t="s">
        <v>75</v>
      </c>
      <c r="D201" s="122" t="s">
        <v>76</v>
      </c>
      <c r="E201" s="189"/>
      <c r="F201" s="189"/>
      <c r="G201" s="853"/>
      <c r="H201" s="839"/>
      <c r="I201" s="193"/>
      <c r="J201" s="193"/>
      <c r="K201" s="869"/>
      <c r="L201" s="771"/>
      <c r="M201" s="800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771"/>
      <c r="S201" s="780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786"/>
      <c r="B202" s="772"/>
      <c r="C202" s="129" t="s">
        <v>75</v>
      </c>
      <c r="D202" s="129" t="s">
        <v>77</v>
      </c>
      <c r="E202" s="191"/>
      <c r="F202" s="191"/>
      <c r="G202" s="854"/>
      <c r="H202" s="840"/>
      <c r="I202" s="195"/>
      <c r="J202" s="195"/>
      <c r="K202" s="870"/>
      <c r="L202" s="772"/>
      <c r="M202" s="801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772"/>
      <c r="S202" s="781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784">
        <v>5</v>
      </c>
      <c r="B203" s="770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71" t="s">
        <v>110</v>
      </c>
      <c r="L203" s="872"/>
      <c r="M203" s="875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7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785"/>
      <c r="B204" s="771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73"/>
      <c r="L204" s="874"/>
      <c r="M204" s="876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8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785"/>
      <c r="B205" s="771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52"/>
      <c r="H205" s="838"/>
      <c r="I205" s="223"/>
      <c r="J205" s="223">
        <f>I205*1.12</f>
        <v>0</v>
      </c>
      <c r="K205" s="868"/>
      <c r="L205" s="770"/>
      <c r="M205" s="799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770"/>
      <c r="S205" s="779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785"/>
      <c r="B206" s="771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53"/>
      <c r="H206" s="839"/>
      <c r="I206" s="193">
        <f>I205</f>
        <v>0</v>
      </c>
      <c r="J206" s="193">
        <f>I206*1.12</f>
        <v>0</v>
      </c>
      <c r="K206" s="869"/>
      <c r="L206" s="771"/>
      <c r="M206" s="800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771"/>
      <c r="S206" s="780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785"/>
      <c r="B207" s="771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53"/>
      <c r="H207" s="839"/>
      <c r="I207" s="195">
        <f>I206</f>
        <v>0</v>
      </c>
      <c r="J207" s="195">
        <f>J206</f>
        <v>0</v>
      </c>
      <c r="K207" s="870"/>
      <c r="L207" s="772"/>
      <c r="M207" s="801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772"/>
      <c r="S207" s="781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785"/>
      <c r="B208" s="771"/>
      <c r="C208" s="221" t="s">
        <v>73</v>
      </c>
      <c r="D208" s="221" t="s">
        <v>74</v>
      </c>
      <c r="E208" s="222"/>
      <c r="F208" s="222"/>
      <c r="G208" s="853"/>
      <c r="H208" s="839"/>
      <c r="I208" s="223"/>
      <c r="J208" s="223"/>
      <c r="K208" s="868"/>
      <c r="L208" s="770"/>
      <c r="M208" s="799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770"/>
      <c r="S208" s="779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785"/>
      <c r="B209" s="771"/>
      <c r="C209" s="122" t="s">
        <v>75</v>
      </c>
      <c r="D209" s="122" t="s">
        <v>76</v>
      </c>
      <c r="E209" s="189"/>
      <c r="F209" s="189"/>
      <c r="G209" s="853"/>
      <c r="H209" s="839"/>
      <c r="I209" s="193"/>
      <c r="J209" s="193"/>
      <c r="K209" s="869"/>
      <c r="L209" s="771"/>
      <c r="M209" s="800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771"/>
      <c r="S209" s="780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785"/>
      <c r="B210" s="771"/>
      <c r="C210" s="129" t="s">
        <v>75</v>
      </c>
      <c r="D210" s="129" t="s">
        <v>77</v>
      </c>
      <c r="E210" s="191"/>
      <c r="F210" s="191"/>
      <c r="G210" s="853"/>
      <c r="H210" s="839"/>
      <c r="I210" s="195"/>
      <c r="J210" s="195"/>
      <c r="K210" s="870"/>
      <c r="L210" s="772"/>
      <c r="M210" s="801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772"/>
      <c r="S210" s="781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785"/>
      <c r="B211" s="771"/>
      <c r="C211" s="221" t="s">
        <v>73</v>
      </c>
      <c r="D211" s="221" t="s">
        <v>74</v>
      </c>
      <c r="E211" s="222"/>
      <c r="F211" s="222">
        <f>E211*1.12</f>
        <v>0</v>
      </c>
      <c r="G211" s="853"/>
      <c r="H211" s="839"/>
      <c r="I211" s="223"/>
      <c r="J211" s="223"/>
      <c r="K211" s="868"/>
      <c r="L211" s="770"/>
      <c r="M211" s="799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770"/>
      <c r="S211" s="779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785"/>
      <c r="B212" s="771"/>
      <c r="C212" s="122" t="s">
        <v>75</v>
      </c>
      <c r="D212" s="122" t="s">
        <v>76</v>
      </c>
      <c r="E212" s="189"/>
      <c r="F212" s="189">
        <f>E212*1.12</f>
        <v>0</v>
      </c>
      <c r="G212" s="853"/>
      <c r="H212" s="839"/>
      <c r="I212" s="193"/>
      <c r="J212" s="193">
        <f>I212*1.12</f>
        <v>0</v>
      </c>
      <c r="K212" s="869"/>
      <c r="L212" s="771"/>
      <c r="M212" s="800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771"/>
      <c r="S212" s="780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785"/>
      <c r="B213" s="771"/>
      <c r="C213" s="129" t="s">
        <v>75</v>
      </c>
      <c r="D213" s="129" t="s">
        <v>77</v>
      </c>
      <c r="E213" s="191"/>
      <c r="F213" s="191">
        <f>E213*1.12</f>
        <v>0</v>
      </c>
      <c r="G213" s="853"/>
      <c r="H213" s="839"/>
      <c r="I213" s="195"/>
      <c r="J213" s="195">
        <f>J212</f>
        <v>0</v>
      </c>
      <c r="K213" s="870"/>
      <c r="L213" s="772"/>
      <c r="M213" s="801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772"/>
      <c r="S213" s="781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785"/>
      <c r="B214" s="771"/>
      <c r="C214" s="221" t="s">
        <v>73</v>
      </c>
      <c r="D214" s="221" t="s">
        <v>74</v>
      </c>
      <c r="E214" s="222"/>
      <c r="F214" s="222"/>
      <c r="G214" s="853"/>
      <c r="H214" s="839"/>
      <c r="I214" s="223"/>
      <c r="J214" s="223"/>
      <c r="K214" s="868"/>
      <c r="L214" s="770"/>
      <c r="M214" s="799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770"/>
      <c r="S214" s="779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785"/>
      <c r="B215" s="771"/>
      <c r="C215" s="122" t="s">
        <v>75</v>
      </c>
      <c r="D215" s="122" t="s">
        <v>76</v>
      </c>
      <c r="E215" s="189"/>
      <c r="F215" s="189"/>
      <c r="G215" s="853"/>
      <c r="H215" s="839"/>
      <c r="I215" s="193"/>
      <c r="J215" s="193"/>
      <c r="K215" s="869"/>
      <c r="L215" s="771"/>
      <c r="M215" s="800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771"/>
      <c r="S215" s="780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785"/>
      <c r="B216" s="771"/>
      <c r="C216" s="129" t="s">
        <v>75</v>
      </c>
      <c r="D216" s="129" t="s">
        <v>77</v>
      </c>
      <c r="E216" s="191"/>
      <c r="F216" s="191"/>
      <c r="G216" s="853"/>
      <c r="H216" s="839"/>
      <c r="I216" s="195"/>
      <c r="J216" s="195"/>
      <c r="K216" s="870"/>
      <c r="L216" s="772"/>
      <c r="M216" s="801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772"/>
      <c r="S216" s="781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785"/>
      <c r="B217" s="771"/>
      <c r="C217" s="221" t="s">
        <v>73</v>
      </c>
      <c r="D217" s="221" t="s">
        <v>74</v>
      </c>
      <c r="E217" s="222"/>
      <c r="F217" s="222"/>
      <c r="G217" s="853"/>
      <c r="H217" s="839"/>
      <c r="I217" s="223"/>
      <c r="J217" s="223"/>
      <c r="K217" s="868"/>
      <c r="L217" s="770"/>
      <c r="M217" s="799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770"/>
      <c r="S217" s="779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785"/>
      <c r="B218" s="771"/>
      <c r="C218" s="122" t="s">
        <v>75</v>
      </c>
      <c r="D218" s="122" t="s">
        <v>76</v>
      </c>
      <c r="E218" s="189"/>
      <c r="F218" s="189"/>
      <c r="G218" s="853"/>
      <c r="H218" s="839"/>
      <c r="I218" s="193"/>
      <c r="J218" s="193"/>
      <c r="K218" s="869"/>
      <c r="L218" s="771"/>
      <c r="M218" s="800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771"/>
      <c r="S218" s="780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785"/>
      <c r="B219" s="771"/>
      <c r="C219" s="129" t="s">
        <v>75</v>
      </c>
      <c r="D219" s="129" t="s">
        <v>77</v>
      </c>
      <c r="E219" s="191"/>
      <c r="F219" s="191"/>
      <c r="G219" s="853"/>
      <c r="H219" s="839"/>
      <c r="I219" s="195"/>
      <c r="J219" s="195"/>
      <c r="K219" s="870"/>
      <c r="L219" s="772"/>
      <c r="M219" s="801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772"/>
      <c r="S219" s="781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785"/>
      <c r="B220" s="771"/>
      <c r="C220" s="221" t="s">
        <v>73</v>
      </c>
      <c r="D220" s="221" t="s">
        <v>74</v>
      </c>
      <c r="E220" s="222"/>
      <c r="F220" s="222"/>
      <c r="G220" s="853"/>
      <c r="H220" s="839"/>
      <c r="I220" s="223"/>
      <c r="J220" s="223"/>
      <c r="K220" s="868"/>
      <c r="L220" s="770"/>
      <c r="M220" s="799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770"/>
      <c r="S220" s="779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785"/>
      <c r="B221" s="771"/>
      <c r="C221" s="122" t="s">
        <v>75</v>
      </c>
      <c r="D221" s="122" t="s">
        <v>76</v>
      </c>
      <c r="E221" s="189"/>
      <c r="F221" s="189"/>
      <c r="G221" s="853"/>
      <c r="H221" s="839"/>
      <c r="I221" s="193"/>
      <c r="J221" s="193"/>
      <c r="K221" s="869"/>
      <c r="L221" s="771"/>
      <c r="M221" s="800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771"/>
      <c r="S221" s="780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786"/>
      <c r="B222" s="772"/>
      <c r="C222" s="129" t="s">
        <v>75</v>
      </c>
      <c r="D222" s="129" t="s">
        <v>77</v>
      </c>
      <c r="E222" s="191"/>
      <c r="F222" s="191"/>
      <c r="G222" s="854"/>
      <c r="H222" s="840"/>
      <c r="I222" s="195"/>
      <c r="J222" s="195"/>
      <c r="K222" s="870"/>
      <c r="L222" s="772"/>
      <c r="M222" s="801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772"/>
      <c r="S222" s="781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784"/>
      <c r="B223" s="770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71" t="s">
        <v>112</v>
      </c>
      <c r="L223" s="872"/>
      <c r="M223" s="875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7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785"/>
      <c r="B224" s="771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73"/>
      <c r="L224" s="874"/>
      <c r="M224" s="876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8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785"/>
      <c r="B225" s="771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52">
        <v>1919</v>
      </c>
      <c r="H225" s="838"/>
      <c r="I225" s="223"/>
      <c r="J225" s="223">
        <f>I225*1.12</f>
        <v>0</v>
      </c>
      <c r="K225" s="888" t="s">
        <v>113</v>
      </c>
      <c r="L225" s="891" t="s">
        <v>114</v>
      </c>
      <c r="M225" s="799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770" t="s">
        <v>115</v>
      </c>
      <c r="S225" s="779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785"/>
      <c r="B226" s="771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53"/>
      <c r="H226" s="839"/>
      <c r="I226" s="193">
        <f>I225</f>
        <v>0</v>
      </c>
      <c r="J226" s="193">
        <f>I226*1.12</f>
        <v>0</v>
      </c>
      <c r="K226" s="889"/>
      <c r="L226" s="892"/>
      <c r="M226" s="800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771"/>
      <c r="S226" s="780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785"/>
      <c r="B227" s="771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53"/>
      <c r="H227" s="839"/>
      <c r="I227" s="195">
        <f>I226</f>
        <v>0</v>
      </c>
      <c r="J227" s="195">
        <f>J226</f>
        <v>0</v>
      </c>
      <c r="K227" s="890"/>
      <c r="L227" s="893"/>
      <c r="M227" s="801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772"/>
      <c r="S227" s="781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785"/>
      <c r="B228" s="771"/>
      <c r="C228" s="221" t="s">
        <v>73</v>
      </c>
      <c r="D228" s="221" t="s">
        <v>74</v>
      </c>
      <c r="E228" s="222"/>
      <c r="F228" s="222"/>
      <c r="G228" s="853"/>
      <c r="H228" s="839"/>
      <c r="I228" s="223"/>
      <c r="J228" s="223"/>
      <c r="K228" s="888" t="s">
        <v>116</v>
      </c>
      <c r="L228" s="891" t="s">
        <v>117</v>
      </c>
      <c r="M228" s="799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770" t="s">
        <v>115</v>
      </c>
      <c r="S228" s="779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785"/>
      <c r="B229" s="771"/>
      <c r="C229" s="122" t="s">
        <v>75</v>
      </c>
      <c r="D229" s="122" t="s">
        <v>76</v>
      </c>
      <c r="E229" s="189"/>
      <c r="F229" s="189"/>
      <c r="G229" s="853"/>
      <c r="H229" s="839"/>
      <c r="I229" s="193"/>
      <c r="J229" s="193"/>
      <c r="K229" s="889"/>
      <c r="L229" s="892"/>
      <c r="M229" s="800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771"/>
      <c r="S229" s="780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785"/>
      <c r="B230" s="771"/>
      <c r="C230" s="129" t="s">
        <v>75</v>
      </c>
      <c r="D230" s="129" t="s">
        <v>77</v>
      </c>
      <c r="E230" s="191"/>
      <c r="F230" s="191"/>
      <c r="G230" s="853"/>
      <c r="H230" s="839"/>
      <c r="I230" s="195"/>
      <c r="J230" s="195"/>
      <c r="K230" s="890"/>
      <c r="L230" s="893"/>
      <c r="M230" s="801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772"/>
      <c r="S230" s="781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785"/>
      <c r="B231" s="771"/>
      <c r="C231" s="221" t="s">
        <v>73</v>
      </c>
      <c r="D231" s="221" t="s">
        <v>74</v>
      </c>
      <c r="E231" s="222"/>
      <c r="F231" s="222"/>
      <c r="G231" s="853"/>
      <c r="H231" s="839"/>
      <c r="I231" s="223"/>
      <c r="J231" s="223"/>
      <c r="K231" s="888" t="s">
        <v>118</v>
      </c>
      <c r="L231" s="891" t="s">
        <v>119</v>
      </c>
      <c r="M231" s="799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770" t="s">
        <v>115</v>
      </c>
      <c r="S231" s="779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785"/>
      <c r="B232" s="771"/>
      <c r="C232" s="122" t="s">
        <v>75</v>
      </c>
      <c r="D232" s="122" t="s">
        <v>76</v>
      </c>
      <c r="E232" s="189"/>
      <c r="F232" s="189"/>
      <c r="G232" s="853"/>
      <c r="H232" s="839"/>
      <c r="I232" s="193"/>
      <c r="J232" s="193"/>
      <c r="K232" s="889"/>
      <c r="L232" s="892"/>
      <c r="M232" s="800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771"/>
      <c r="S232" s="780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786"/>
      <c r="B233" s="772"/>
      <c r="C233" s="129" t="s">
        <v>75</v>
      </c>
      <c r="D233" s="129" t="s">
        <v>77</v>
      </c>
      <c r="E233" s="191"/>
      <c r="F233" s="191"/>
      <c r="G233" s="854"/>
      <c r="H233" s="840"/>
      <c r="I233" s="195"/>
      <c r="J233" s="195"/>
      <c r="K233" s="890"/>
      <c r="L233" s="893"/>
      <c r="M233" s="801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772"/>
      <c r="S233" s="781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784"/>
      <c r="B234" s="770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71" t="s">
        <v>121</v>
      </c>
      <c r="L234" s="872"/>
      <c r="M234" s="875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7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785"/>
      <c r="B235" s="771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73"/>
      <c r="L235" s="874"/>
      <c r="M235" s="876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8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785"/>
      <c r="B236" s="771"/>
      <c r="C236" s="221" t="s">
        <v>73</v>
      </c>
      <c r="D236" s="221" t="s">
        <v>74</v>
      </c>
      <c r="E236" s="222"/>
      <c r="F236" s="222">
        <f>E236*1.12</f>
        <v>0</v>
      </c>
      <c r="G236" s="852"/>
      <c r="H236" s="838"/>
      <c r="I236" s="223"/>
      <c r="J236" s="223">
        <f>I236*1.12</f>
        <v>0</v>
      </c>
      <c r="K236" s="868"/>
      <c r="L236" s="770"/>
      <c r="M236" s="799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770"/>
      <c r="S236" s="779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785"/>
      <c r="B237" s="771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53"/>
      <c r="H237" s="839"/>
      <c r="I237" s="193"/>
      <c r="J237" s="193">
        <f>I237*1.12</f>
        <v>0</v>
      </c>
      <c r="K237" s="869"/>
      <c r="L237" s="771"/>
      <c r="M237" s="800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771"/>
      <c r="S237" s="780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785"/>
      <c r="B238" s="771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53"/>
      <c r="H238" s="839"/>
      <c r="I238" s="195">
        <f>I237</f>
        <v>0</v>
      </c>
      <c r="J238" s="195">
        <f>J237</f>
        <v>0</v>
      </c>
      <c r="K238" s="870"/>
      <c r="L238" s="772"/>
      <c r="M238" s="801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772"/>
      <c r="S238" s="781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785"/>
      <c r="B239" s="771"/>
      <c r="C239" s="221" t="s">
        <v>73</v>
      </c>
      <c r="D239" s="221" t="s">
        <v>74</v>
      </c>
      <c r="E239" s="222"/>
      <c r="F239" s="222"/>
      <c r="G239" s="853"/>
      <c r="H239" s="839"/>
      <c r="I239" s="223"/>
      <c r="J239" s="223"/>
      <c r="K239" s="868"/>
      <c r="L239" s="770"/>
      <c r="M239" s="799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770"/>
      <c r="S239" s="779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785"/>
      <c r="B240" s="771"/>
      <c r="C240" s="122" t="s">
        <v>75</v>
      </c>
      <c r="D240" s="122" t="s">
        <v>76</v>
      </c>
      <c r="E240" s="189"/>
      <c r="F240" s="189"/>
      <c r="G240" s="853"/>
      <c r="H240" s="839"/>
      <c r="I240" s="193"/>
      <c r="J240" s="193"/>
      <c r="K240" s="869"/>
      <c r="L240" s="771"/>
      <c r="M240" s="800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771"/>
      <c r="S240" s="780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785"/>
      <c r="B241" s="771"/>
      <c r="C241" s="129" t="s">
        <v>75</v>
      </c>
      <c r="D241" s="129" t="s">
        <v>77</v>
      </c>
      <c r="E241" s="191"/>
      <c r="F241" s="191"/>
      <c r="G241" s="853"/>
      <c r="H241" s="839"/>
      <c r="I241" s="195"/>
      <c r="J241" s="195"/>
      <c r="K241" s="870"/>
      <c r="L241" s="772"/>
      <c r="M241" s="801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772"/>
      <c r="S241" s="781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785"/>
      <c r="B242" s="771"/>
      <c r="C242" s="221" t="s">
        <v>73</v>
      </c>
      <c r="D242" s="221" t="s">
        <v>74</v>
      </c>
      <c r="E242" s="222"/>
      <c r="F242" s="222"/>
      <c r="G242" s="853"/>
      <c r="H242" s="839"/>
      <c r="I242" s="223"/>
      <c r="J242" s="223"/>
      <c r="K242" s="868"/>
      <c r="L242" s="770"/>
      <c r="M242" s="799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770"/>
      <c r="S242" s="779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785"/>
      <c r="B243" s="771"/>
      <c r="C243" s="122" t="s">
        <v>75</v>
      </c>
      <c r="D243" s="122" t="s">
        <v>76</v>
      </c>
      <c r="E243" s="189"/>
      <c r="F243" s="189"/>
      <c r="G243" s="853"/>
      <c r="H243" s="839"/>
      <c r="I243" s="193"/>
      <c r="J243" s="193"/>
      <c r="K243" s="869"/>
      <c r="L243" s="771"/>
      <c r="M243" s="800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771"/>
      <c r="S243" s="780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786"/>
      <c r="B244" s="772"/>
      <c r="C244" s="129" t="s">
        <v>75</v>
      </c>
      <c r="D244" s="129" t="s">
        <v>77</v>
      </c>
      <c r="E244" s="191"/>
      <c r="F244" s="191"/>
      <c r="G244" s="854"/>
      <c r="H244" s="840"/>
      <c r="I244" s="195"/>
      <c r="J244" s="195"/>
      <c r="K244" s="870"/>
      <c r="L244" s="772"/>
      <c r="M244" s="801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772"/>
      <c r="S244" s="781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784"/>
      <c r="B245" s="770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71" t="s">
        <v>123</v>
      </c>
      <c r="L245" s="872"/>
      <c r="M245" s="875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7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785"/>
      <c r="B246" s="771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73"/>
      <c r="L246" s="874"/>
      <c r="M246" s="876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8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785"/>
      <c r="B247" s="771"/>
      <c r="C247" s="221" t="s">
        <v>73</v>
      </c>
      <c r="D247" s="221" t="s">
        <v>74</v>
      </c>
      <c r="E247" s="222"/>
      <c r="F247" s="222">
        <f>E247*1.12</f>
        <v>0</v>
      </c>
      <c r="G247" s="852"/>
      <c r="H247" s="838"/>
      <c r="I247" s="223"/>
      <c r="J247" s="223">
        <f>I247*1.12</f>
        <v>0</v>
      </c>
      <c r="K247" s="868"/>
      <c r="L247" s="770"/>
      <c r="M247" s="799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770"/>
      <c r="S247" s="779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785"/>
      <c r="B248" s="771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53"/>
      <c r="H248" s="839"/>
      <c r="I248" s="193"/>
      <c r="J248" s="193">
        <f>I248*1.12</f>
        <v>0</v>
      </c>
      <c r="K248" s="869"/>
      <c r="L248" s="771"/>
      <c r="M248" s="800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771"/>
      <c r="S248" s="780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785"/>
      <c r="B249" s="771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53"/>
      <c r="H249" s="839"/>
      <c r="I249" s="195">
        <f>I248</f>
        <v>0</v>
      </c>
      <c r="J249" s="195">
        <f>J248</f>
        <v>0</v>
      </c>
      <c r="K249" s="870"/>
      <c r="L249" s="772"/>
      <c r="M249" s="801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772"/>
      <c r="S249" s="781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785"/>
      <c r="B250" s="771"/>
      <c r="C250" s="221" t="s">
        <v>73</v>
      </c>
      <c r="D250" s="221" t="s">
        <v>74</v>
      </c>
      <c r="E250" s="222"/>
      <c r="F250" s="222"/>
      <c r="G250" s="853"/>
      <c r="H250" s="839"/>
      <c r="I250" s="223"/>
      <c r="J250" s="223"/>
      <c r="K250" s="868"/>
      <c r="L250" s="770"/>
      <c r="M250" s="799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770"/>
      <c r="S250" s="779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785"/>
      <c r="B251" s="771"/>
      <c r="C251" s="122" t="s">
        <v>75</v>
      </c>
      <c r="D251" s="122" t="s">
        <v>76</v>
      </c>
      <c r="E251" s="189"/>
      <c r="F251" s="189"/>
      <c r="G251" s="853"/>
      <c r="H251" s="839"/>
      <c r="I251" s="193"/>
      <c r="J251" s="193"/>
      <c r="K251" s="869"/>
      <c r="L251" s="771"/>
      <c r="M251" s="800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771"/>
      <c r="S251" s="780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785"/>
      <c r="B252" s="771"/>
      <c r="C252" s="129" t="s">
        <v>75</v>
      </c>
      <c r="D252" s="129" t="s">
        <v>77</v>
      </c>
      <c r="E252" s="191"/>
      <c r="F252" s="191"/>
      <c r="G252" s="853"/>
      <c r="H252" s="839"/>
      <c r="I252" s="195"/>
      <c r="J252" s="195"/>
      <c r="K252" s="870"/>
      <c r="L252" s="772"/>
      <c r="M252" s="801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772"/>
      <c r="S252" s="781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785"/>
      <c r="B253" s="771"/>
      <c r="C253" s="221" t="s">
        <v>73</v>
      </c>
      <c r="D253" s="221" t="s">
        <v>74</v>
      </c>
      <c r="E253" s="222"/>
      <c r="F253" s="222"/>
      <c r="G253" s="853"/>
      <c r="H253" s="839"/>
      <c r="I253" s="223"/>
      <c r="J253" s="223"/>
      <c r="K253" s="868"/>
      <c r="L253" s="770"/>
      <c r="M253" s="799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770"/>
      <c r="S253" s="779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785"/>
      <c r="B254" s="771"/>
      <c r="C254" s="122" t="s">
        <v>75</v>
      </c>
      <c r="D254" s="122" t="s">
        <v>76</v>
      </c>
      <c r="E254" s="189"/>
      <c r="F254" s="189"/>
      <c r="G254" s="853"/>
      <c r="H254" s="839"/>
      <c r="I254" s="193"/>
      <c r="J254" s="193"/>
      <c r="K254" s="869"/>
      <c r="L254" s="771"/>
      <c r="M254" s="800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771"/>
      <c r="S254" s="780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785"/>
      <c r="B255" s="771"/>
      <c r="C255" s="129" t="s">
        <v>75</v>
      </c>
      <c r="D255" s="129" t="s">
        <v>77</v>
      </c>
      <c r="E255" s="191"/>
      <c r="F255" s="191"/>
      <c r="G255" s="853"/>
      <c r="H255" s="839"/>
      <c r="I255" s="195"/>
      <c r="J255" s="195"/>
      <c r="K255" s="870"/>
      <c r="L255" s="772"/>
      <c r="M255" s="801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772"/>
      <c r="S255" s="781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785"/>
      <c r="B256" s="771"/>
      <c r="C256" s="221" t="s">
        <v>73</v>
      </c>
      <c r="D256" s="221" t="s">
        <v>74</v>
      </c>
      <c r="E256" s="222"/>
      <c r="F256" s="222"/>
      <c r="G256" s="853"/>
      <c r="H256" s="839"/>
      <c r="I256" s="223"/>
      <c r="J256" s="223"/>
      <c r="K256" s="868"/>
      <c r="L256" s="770"/>
      <c r="M256" s="799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770"/>
      <c r="S256" s="779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785"/>
      <c r="B257" s="771"/>
      <c r="C257" s="122" t="s">
        <v>75</v>
      </c>
      <c r="D257" s="122" t="s">
        <v>76</v>
      </c>
      <c r="E257" s="189"/>
      <c r="F257" s="189"/>
      <c r="G257" s="853"/>
      <c r="H257" s="839"/>
      <c r="I257" s="193"/>
      <c r="J257" s="193"/>
      <c r="K257" s="869"/>
      <c r="L257" s="771"/>
      <c r="M257" s="800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771"/>
      <c r="S257" s="780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785"/>
      <c r="B258" s="771"/>
      <c r="C258" s="129" t="s">
        <v>75</v>
      </c>
      <c r="D258" s="129" t="s">
        <v>77</v>
      </c>
      <c r="E258" s="191"/>
      <c r="F258" s="191"/>
      <c r="G258" s="853"/>
      <c r="H258" s="839"/>
      <c r="I258" s="195"/>
      <c r="J258" s="195"/>
      <c r="K258" s="870"/>
      <c r="L258" s="772"/>
      <c r="M258" s="801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772"/>
      <c r="S258" s="781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785"/>
      <c r="B259" s="771"/>
      <c r="C259" s="221" t="s">
        <v>73</v>
      </c>
      <c r="D259" s="221" t="s">
        <v>74</v>
      </c>
      <c r="E259" s="222"/>
      <c r="F259" s="222"/>
      <c r="G259" s="853"/>
      <c r="H259" s="839"/>
      <c r="I259" s="223"/>
      <c r="J259" s="223"/>
      <c r="K259" s="868"/>
      <c r="L259" s="770"/>
      <c r="M259" s="799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770"/>
      <c r="S259" s="779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785"/>
      <c r="B260" s="771"/>
      <c r="C260" s="122" t="s">
        <v>75</v>
      </c>
      <c r="D260" s="122" t="s">
        <v>76</v>
      </c>
      <c r="E260" s="189"/>
      <c r="F260" s="189"/>
      <c r="G260" s="853"/>
      <c r="H260" s="839"/>
      <c r="I260" s="193"/>
      <c r="J260" s="193"/>
      <c r="K260" s="869"/>
      <c r="L260" s="771"/>
      <c r="M260" s="800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771"/>
      <c r="S260" s="780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786"/>
      <c r="B261" s="772"/>
      <c r="C261" s="129" t="s">
        <v>75</v>
      </c>
      <c r="D261" s="129" t="s">
        <v>77</v>
      </c>
      <c r="E261" s="191"/>
      <c r="F261" s="191"/>
      <c r="G261" s="854"/>
      <c r="H261" s="840"/>
      <c r="I261" s="195"/>
      <c r="J261" s="195"/>
      <c r="K261" s="870"/>
      <c r="L261" s="772"/>
      <c r="M261" s="801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772"/>
      <c r="S261" s="781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784"/>
      <c r="B262" s="770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71" t="s">
        <v>125</v>
      </c>
      <c r="L262" s="872"/>
      <c r="M262" s="875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7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785"/>
      <c r="B263" s="771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73"/>
      <c r="L263" s="874"/>
      <c r="M263" s="876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8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785"/>
      <c r="B264" s="771"/>
      <c r="C264" s="221" t="s">
        <v>73</v>
      </c>
      <c r="D264" s="221" t="s">
        <v>74</v>
      </c>
      <c r="E264" s="222"/>
      <c r="F264" s="222">
        <f>E264*1.12</f>
        <v>0</v>
      </c>
      <c r="G264" s="852"/>
      <c r="H264" s="838"/>
      <c r="I264" s="223"/>
      <c r="J264" s="223">
        <f>I264*1.12</f>
        <v>0</v>
      </c>
      <c r="K264" s="868"/>
      <c r="L264" s="770"/>
      <c r="M264" s="799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770"/>
      <c r="S264" s="779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785"/>
      <c r="B265" s="771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53"/>
      <c r="H265" s="839"/>
      <c r="I265" s="193"/>
      <c r="J265" s="193">
        <f>I265*1.12</f>
        <v>0</v>
      </c>
      <c r="K265" s="869"/>
      <c r="L265" s="771"/>
      <c r="M265" s="800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771"/>
      <c r="S265" s="780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785"/>
      <c r="B266" s="771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53"/>
      <c r="H266" s="839"/>
      <c r="I266" s="195">
        <f>I265</f>
        <v>0</v>
      </c>
      <c r="J266" s="195">
        <f>J265</f>
        <v>0</v>
      </c>
      <c r="K266" s="870"/>
      <c r="L266" s="772"/>
      <c r="M266" s="801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772"/>
      <c r="S266" s="781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785"/>
      <c r="B267" s="771"/>
      <c r="C267" s="221" t="s">
        <v>73</v>
      </c>
      <c r="D267" s="221" t="s">
        <v>74</v>
      </c>
      <c r="E267" s="222"/>
      <c r="F267" s="222"/>
      <c r="G267" s="853"/>
      <c r="H267" s="839"/>
      <c r="I267" s="223"/>
      <c r="J267" s="223"/>
      <c r="K267" s="868"/>
      <c r="L267" s="770"/>
      <c r="M267" s="799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770"/>
      <c r="S267" s="779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785"/>
      <c r="B268" s="771"/>
      <c r="C268" s="122" t="s">
        <v>75</v>
      </c>
      <c r="D268" s="122" t="s">
        <v>76</v>
      </c>
      <c r="E268" s="189"/>
      <c r="F268" s="189"/>
      <c r="G268" s="853"/>
      <c r="H268" s="839"/>
      <c r="I268" s="193"/>
      <c r="J268" s="193"/>
      <c r="K268" s="869"/>
      <c r="L268" s="771"/>
      <c r="M268" s="800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771"/>
      <c r="S268" s="780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785"/>
      <c r="B269" s="771"/>
      <c r="C269" s="129" t="s">
        <v>75</v>
      </c>
      <c r="D269" s="129" t="s">
        <v>77</v>
      </c>
      <c r="E269" s="191"/>
      <c r="F269" s="191"/>
      <c r="G269" s="853"/>
      <c r="H269" s="839"/>
      <c r="I269" s="195"/>
      <c r="J269" s="195"/>
      <c r="K269" s="870"/>
      <c r="L269" s="772"/>
      <c r="M269" s="801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772"/>
      <c r="S269" s="781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785"/>
      <c r="B270" s="771"/>
      <c r="C270" s="221" t="s">
        <v>73</v>
      </c>
      <c r="D270" s="221" t="s">
        <v>74</v>
      </c>
      <c r="E270" s="222"/>
      <c r="F270" s="222"/>
      <c r="G270" s="853"/>
      <c r="H270" s="839"/>
      <c r="I270" s="223"/>
      <c r="J270" s="223"/>
      <c r="K270" s="868"/>
      <c r="L270" s="770"/>
      <c r="M270" s="799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770"/>
      <c r="S270" s="779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785"/>
      <c r="B271" s="771"/>
      <c r="C271" s="122" t="s">
        <v>75</v>
      </c>
      <c r="D271" s="122" t="s">
        <v>76</v>
      </c>
      <c r="E271" s="189"/>
      <c r="F271" s="189"/>
      <c r="G271" s="853"/>
      <c r="H271" s="839"/>
      <c r="I271" s="193"/>
      <c r="J271" s="193"/>
      <c r="K271" s="869"/>
      <c r="L271" s="771"/>
      <c r="M271" s="800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771"/>
      <c r="S271" s="780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785"/>
      <c r="B272" s="771"/>
      <c r="C272" s="129" t="s">
        <v>75</v>
      </c>
      <c r="D272" s="129" t="s">
        <v>77</v>
      </c>
      <c r="E272" s="191"/>
      <c r="F272" s="191"/>
      <c r="G272" s="853"/>
      <c r="H272" s="839"/>
      <c r="I272" s="195"/>
      <c r="J272" s="195"/>
      <c r="K272" s="870"/>
      <c r="L272" s="772"/>
      <c r="M272" s="801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772"/>
      <c r="S272" s="781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785"/>
      <c r="B273" s="771"/>
      <c r="C273" s="221" t="s">
        <v>73</v>
      </c>
      <c r="D273" s="221" t="s">
        <v>74</v>
      </c>
      <c r="E273" s="222"/>
      <c r="F273" s="222"/>
      <c r="G273" s="853"/>
      <c r="H273" s="839"/>
      <c r="I273" s="223"/>
      <c r="J273" s="223"/>
      <c r="K273" s="868"/>
      <c r="L273" s="770"/>
      <c r="M273" s="799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770"/>
      <c r="S273" s="779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785"/>
      <c r="B274" s="771"/>
      <c r="C274" s="122" t="s">
        <v>75</v>
      </c>
      <c r="D274" s="122" t="s">
        <v>76</v>
      </c>
      <c r="E274" s="189"/>
      <c r="F274" s="189"/>
      <c r="G274" s="853"/>
      <c r="H274" s="839"/>
      <c r="I274" s="193"/>
      <c r="J274" s="193"/>
      <c r="K274" s="869"/>
      <c r="L274" s="771"/>
      <c r="M274" s="800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771"/>
      <c r="S274" s="780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785"/>
      <c r="B275" s="771"/>
      <c r="C275" s="129" t="s">
        <v>75</v>
      </c>
      <c r="D275" s="129" t="s">
        <v>77</v>
      </c>
      <c r="E275" s="191"/>
      <c r="F275" s="191"/>
      <c r="G275" s="853"/>
      <c r="H275" s="839"/>
      <c r="I275" s="195"/>
      <c r="J275" s="195"/>
      <c r="K275" s="870"/>
      <c r="L275" s="772"/>
      <c r="M275" s="801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772"/>
      <c r="S275" s="781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785"/>
      <c r="B276" s="771"/>
      <c r="C276" s="221" t="s">
        <v>73</v>
      </c>
      <c r="D276" s="221" t="s">
        <v>74</v>
      </c>
      <c r="E276" s="222"/>
      <c r="F276" s="222"/>
      <c r="G276" s="853"/>
      <c r="H276" s="839"/>
      <c r="I276" s="223"/>
      <c r="J276" s="223"/>
      <c r="K276" s="868"/>
      <c r="L276" s="770"/>
      <c r="M276" s="799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770"/>
      <c r="S276" s="779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785"/>
      <c r="B277" s="771"/>
      <c r="C277" s="122" t="s">
        <v>75</v>
      </c>
      <c r="D277" s="122" t="s">
        <v>76</v>
      </c>
      <c r="E277" s="189"/>
      <c r="F277" s="189"/>
      <c r="G277" s="853"/>
      <c r="H277" s="839"/>
      <c r="I277" s="193"/>
      <c r="J277" s="193"/>
      <c r="K277" s="869"/>
      <c r="L277" s="771"/>
      <c r="M277" s="800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771"/>
      <c r="S277" s="780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785"/>
      <c r="B278" s="771"/>
      <c r="C278" s="129" t="s">
        <v>75</v>
      </c>
      <c r="D278" s="129" t="s">
        <v>77</v>
      </c>
      <c r="E278" s="191"/>
      <c r="F278" s="191"/>
      <c r="G278" s="853"/>
      <c r="H278" s="839"/>
      <c r="I278" s="195"/>
      <c r="J278" s="195"/>
      <c r="K278" s="870"/>
      <c r="L278" s="772"/>
      <c r="M278" s="801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772"/>
      <c r="S278" s="781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785"/>
      <c r="B279" s="771"/>
      <c r="C279" s="221" t="s">
        <v>73</v>
      </c>
      <c r="D279" s="221" t="s">
        <v>74</v>
      </c>
      <c r="E279" s="222"/>
      <c r="F279" s="222"/>
      <c r="G279" s="853"/>
      <c r="H279" s="839"/>
      <c r="I279" s="223"/>
      <c r="J279" s="223"/>
      <c r="K279" s="868"/>
      <c r="L279" s="770"/>
      <c r="M279" s="799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770"/>
      <c r="S279" s="779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785"/>
      <c r="B280" s="771"/>
      <c r="C280" s="122" t="s">
        <v>75</v>
      </c>
      <c r="D280" s="122" t="s">
        <v>76</v>
      </c>
      <c r="E280" s="189"/>
      <c r="F280" s="189"/>
      <c r="G280" s="853"/>
      <c r="H280" s="839"/>
      <c r="I280" s="193"/>
      <c r="J280" s="193"/>
      <c r="K280" s="869"/>
      <c r="L280" s="771"/>
      <c r="M280" s="800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771"/>
      <c r="S280" s="780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785"/>
      <c r="B281" s="771"/>
      <c r="C281" s="129" t="s">
        <v>75</v>
      </c>
      <c r="D281" s="129" t="s">
        <v>77</v>
      </c>
      <c r="E281" s="191"/>
      <c r="F281" s="191"/>
      <c r="G281" s="853"/>
      <c r="H281" s="839"/>
      <c r="I281" s="195"/>
      <c r="J281" s="195"/>
      <c r="K281" s="870"/>
      <c r="L281" s="772"/>
      <c r="M281" s="801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772"/>
      <c r="S281" s="781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785"/>
      <c r="B282" s="771"/>
      <c r="C282" s="221" t="s">
        <v>73</v>
      </c>
      <c r="D282" s="221" t="s">
        <v>74</v>
      </c>
      <c r="E282" s="222"/>
      <c r="F282" s="222"/>
      <c r="G282" s="853"/>
      <c r="H282" s="839"/>
      <c r="I282" s="223"/>
      <c r="J282" s="223"/>
      <c r="K282" s="868"/>
      <c r="L282" s="770"/>
      <c r="M282" s="799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770"/>
      <c r="S282" s="779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785"/>
      <c r="B283" s="771"/>
      <c r="C283" s="122" t="s">
        <v>75</v>
      </c>
      <c r="D283" s="122" t="s">
        <v>76</v>
      </c>
      <c r="E283" s="189"/>
      <c r="F283" s="189"/>
      <c r="G283" s="853"/>
      <c r="H283" s="839"/>
      <c r="I283" s="193"/>
      <c r="J283" s="193"/>
      <c r="K283" s="869"/>
      <c r="L283" s="771"/>
      <c r="M283" s="800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771"/>
      <c r="S283" s="780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786"/>
      <c r="B284" s="772"/>
      <c r="C284" s="129" t="s">
        <v>75</v>
      </c>
      <c r="D284" s="129" t="s">
        <v>77</v>
      </c>
      <c r="E284" s="191"/>
      <c r="F284" s="191"/>
      <c r="G284" s="854"/>
      <c r="H284" s="840"/>
      <c r="I284" s="195"/>
      <c r="J284" s="195"/>
      <c r="K284" s="870"/>
      <c r="L284" s="772"/>
      <c r="M284" s="801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772"/>
      <c r="S284" s="781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784"/>
      <c r="B285" s="770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71"/>
      <c r="L285" s="872"/>
      <c r="M285" s="875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7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785"/>
      <c r="B286" s="771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73"/>
      <c r="L286" s="874"/>
      <c r="M286" s="876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8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785"/>
      <c r="B287" s="771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52">
        <v>2022</v>
      </c>
      <c r="H287" s="838">
        <v>718</v>
      </c>
      <c r="I287" s="223">
        <v>0</v>
      </c>
      <c r="J287" s="223">
        <f>I287*1.12</f>
        <v>0</v>
      </c>
      <c r="K287" s="868" t="s">
        <v>127</v>
      </c>
      <c r="L287" s="770" t="s">
        <v>128</v>
      </c>
      <c r="M287" s="799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770"/>
      <c r="S287" s="779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785"/>
      <c r="B288" s="771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53"/>
      <c r="H288" s="839"/>
      <c r="I288" s="193">
        <v>3265510</v>
      </c>
      <c r="J288" s="193">
        <f>I288*1.12</f>
        <v>3657371.2</v>
      </c>
      <c r="K288" s="869"/>
      <c r="L288" s="771"/>
      <c r="M288" s="800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771"/>
      <c r="S288" s="780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>IF(AC288=0,"",AF288/AC288)</f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785"/>
      <c r="B289" s="771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53"/>
      <c r="H289" s="839"/>
      <c r="I289" s="195">
        <f>I288</f>
        <v>3265510</v>
      </c>
      <c r="J289" s="195">
        <f>J288</f>
        <v>3657371.2</v>
      </c>
      <c r="K289" s="870"/>
      <c r="L289" s="772"/>
      <c r="M289" s="801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772"/>
      <c r="S289" s="781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>IF(AC289=0,"",AF289/AC289)</f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785"/>
      <c r="B290" s="771"/>
      <c r="C290" s="221" t="s">
        <v>73</v>
      </c>
      <c r="D290" s="221" t="s">
        <v>74</v>
      </c>
      <c r="E290" s="222"/>
      <c r="F290" s="222"/>
      <c r="G290" s="853"/>
      <c r="H290" s="839"/>
      <c r="I290" s="223"/>
      <c r="J290" s="223"/>
      <c r="K290" s="868"/>
      <c r="L290" s="770"/>
      <c r="M290" s="799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770"/>
      <c r="S290" s="779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785"/>
      <c r="B291" s="771"/>
      <c r="C291" s="122" t="s">
        <v>75</v>
      </c>
      <c r="D291" s="122" t="s">
        <v>76</v>
      </c>
      <c r="E291" s="189"/>
      <c r="F291" s="189"/>
      <c r="G291" s="853"/>
      <c r="H291" s="839"/>
      <c r="I291" s="193"/>
      <c r="J291" s="193"/>
      <c r="K291" s="869"/>
      <c r="L291" s="771"/>
      <c r="M291" s="800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771"/>
      <c r="S291" s="780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785"/>
      <c r="B292" s="771"/>
      <c r="C292" s="129" t="s">
        <v>75</v>
      </c>
      <c r="D292" s="129" t="s">
        <v>77</v>
      </c>
      <c r="E292" s="191"/>
      <c r="F292" s="191"/>
      <c r="G292" s="853"/>
      <c r="H292" s="839"/>
      <c r="I292" s="195"/>
      <c r="J292" s="195"/>
      <c r="K292" s="870"/>
      <c r="L292" s="772"/>
      <c r="M292" s="801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772"/>
      <c r="S292" s="781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785"/>
      <c r="B293" s="771"/>
      <c r="C293" s="221" t="s">
        <v>73</v>
      </c>
      <c r="D293" s="221" t="s">
        <v>74</v>
      </c>
      <c r="E293" s="222"/>
      <c r="F293" s="222"/>
      <c r="G293" s="853"/>
      <c r="H293" s="839"/>
      <c r="I293" s="223"/>
      <c r="J293" s="223"/>
      <c r="K293" s="868"/>
      <c r="L293" s="770"/>
      <c r="M293" s="799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770"/>
      <c r="S293" s="779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785"/>
      <c r="B294" s="771"/>
      <c r="C294" s="122" t="s">
        <v>75</v>
      </c>
      <c r="D294" s="122" t="s">
        <v>76</v>
      </c>
      <c r="E294" s="189"/>
      <c r="F294" s="189"/>
      <c r="G294" s="853"/>
      <c r="H294" s="839"/>
      <c r="I294" s="193"/>
      <c r="J294" s="193"/>
      <c r="K294" s="869"/>
      <c r="L294" s="771"/>
      <c r="M294" s="800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771"/>
      <c r="S294" s="780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785"/>
      <c r="B295" s="771"/>
      <c r="C295" s="129" t="s">
        <v>75</v>
      </c>
      <c r="D295" s="129" t="s">
        <v>77</v>
      </c>
      <c r="E295" s="191"/>
      <c r="F295" s="191"/>
      <c r="G295" s="853"/>
      <c r="H295" s="839"/>
      <c r="I295" s="195"/>
      <c r="J295" s="195"/>
      <c r="K295" s="870"/>
      <c r="L295" s="772"/>
      <c r="M295" s="801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772"/>
      <c r="S295" s="781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785"/>
      <c r="B296" s="771"/>
      <c r="C296" s="221" t="s">
        <v>73</v>
      </c>
      <c r="D296" s="221" t="s">
        <v>74</v>
      </c>
      <c r="E296" s="222"/>
      <c r="F296" s="222"/>
      <c r="G296" s="853"/>
      <c r="H296" s="839"/>
      <c r="I296" s="223"/>
      <c r="J296" s="223"/>
      <c r="K296" s="868"/>
      <c r="L296" s="770"/>
      <c r="M296" s="799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770"/>
      <c r="S296" s="779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785"/>
      <c r="B297" s="771"/>
      <c r="C297" s="122" t="s">
        <v>75</v>
      </c>
      <c r="D297" s="122" t="s">
        <v>76</v>
      </c>
      <c r="E297" s="189"/>
      <c r="F297" s="189"/>
      <c r="G297" s="853"/>
      <c r="H297" s="839"/>
      <c r="I297" s="193"/>
      <c r="J297" s="193"/>
      <c r="K297" s="869"/>
      <c r="L297" s="771"/>
      <c r="M297" s="800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771"/>
      <c r="S297" s="780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785"/>
      <c r="B298" s="771"/>
      <c r="C298" s="129" t="s">
        <v>75</v>
      </c>
      <c r="D298" s="129" t="s">
        <v>77</v>
      </c>
      <c r="E298" s="191"/>
      <c r="F298" s="191"/>
      <c r="G298" s="853"/>
      <c r="H298" s="839"/>
      <c r="I298" s="195"/>
      <c r="J298" s="195"/>
      <c r="K298" s="870"/>
      <c r="L298" s="772"/>
      <c r="M298" s="801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772"/>
      <c r="S298" s="781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785"/>
      <c r="B299" s="771"/>
      <c r="C299" s="221" t="s">
        <v>73</v>
      </c>
      <c r="D299" s="221" t="s">
        <v>74</v>
      </c>
      <c r="E299" s="222"/>
      <c r="F299" s="222"/>
      <c r="G299" s="853"/>
      <c r="H299" s="839"/>
      <c r="I299" s="223"/>
      <c r="J299" s="223"/>
      <c r="K299" s="868"/>
      <c r="L299" s="770"/>
      <c r="M299" s="799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770"/>
      <c r="S299" s="779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785"/>
      <c r="B300" s="771"/>
      <c r="C300" s="122" t="s">
        <v>75</v>
      </c>
      <c r="D300" s="122" t="s">
        <v>76</v>
      </c>
      <c r="E300" s="189"/>
      <c r="F300" s="189"/>
      <c r="G300" s="853"/>
      <c r="H300" s="839"/>
      <c r="I300" s="193"/>
      <c r="J300" s="193"/>
      <c r="K300" s="869"/>
      <c r="L300" s="771"/>
      <c r="M300" s="800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771"/>
      <c r="S300" s="780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785"/>
      <c r="B301" s="771"/>
      <c r="C301" s="129" t="s">
        <v>75</v>
      </c>
      <c r="D301" s="129" t="s">
        <v>77</v>
      </c>
      <c r="E301" s="191"/>
      <c r="F301" s="191"/>
      <c r="G301" s="853"/>
      <c r="H301" s="839"/>
      <c r="I301" s="195"/>
      <c r="J301" s="195"/>
      <c r="K301" s="870"/>
      <c r="L301" s="772"/>
      <c r="M301" s="801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772"/>
      <c r="S301" s="781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785"/>
      <c r="B302" s="771"/>
      <c r="C302" s="221" t="s">
        <v>73</v>
      </c>
      <c r="D302" s="221" t="s">
        <v>74</v>
      </c>
      <c r="E302" s="222"/>
      <c r="F302" s="222"/>
      <c r="G302" s="853"/>
      <c r="H302" s="839"/>
      <c r="I302" s="223"/>
      <c r="J302" s="223"/>
      <c r="K302" s="868"/>
      <c r="L302" s="770"/>
      <c r="M302" s="799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770"/>
      <c r="S302" s="779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785"/>
      <c r="B303" s="771"/>
      <c r="C303" s="122" t="s">
        <v>75</v>
      </c>
      <c r="D303" s="122" t="s">
        <v>76</v>
      </c>
      <c r="E303" s="189"/>
      <c r="F303" s="189"/>
      <c r="G303" s="853"/>
      <c r="H303" s="839"/>
      <c r="I303" s="193"/>
      <c r="J303" s="193"/>
      <c r="K303" s="869"/>
      <c r="L303" s="771"/>
      <c r="M303" s="800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771"/>
      <c r="S303" s="780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785"/>
      <c r="B304" s="771"/>
      <c r="C304" s="129" t="s">
        <v>75</v>
      </c>
      <c r="D304" s="129" t="s">
        <v>77</v>
      </c>
      <c r="E304" s="191"/>
      <c r="F304" s="191"/>
      <c r="G304" s="853"/>
      <c r="H304" s="839"/>
      <c r="I304" s="195"/>
      <c r="J304" s="195"/>
      <c r="K304" s="870"/>
      <c r="L304" s="772"/>
      <c r="M304" s="801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772"/>
      <c r="S304" s="781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785"/>
      <c r="B305" s="771"/>
      <c r="C305" s="221" t="s">
        <v>73</v>
      </c>
      <c r="D305" s="221" t="s">
        <v>74</v>
      </c>
      <c r="E305" s="222"/>
      <c r="F305" s="222"/>
      <c r="G305" s="853"/>
      <c r="H305" s="839"/>
      <c r="I305" s="223"/>
      <c r="J305" s="223"/>
      <c r="K305" s="868"/>
      <c r="L305" s="770"/>
      <c r="M305" s="799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770"/>
      <c r="S305" s="779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785"/>
      <c r="B306" s="771"/>
      <c r="C306" s="122" t="s">
        <v>75</v>
      </c>
      <c r="D306" s="122" t="s">
        <v>76</v>
      </c>
      <c r="E306" s="189"/>
      <c r="F306" s="189"/>
      <c r="G306" s="853"/>
      <c r="H306" s="839"/>
      <c r="I306" s="193"/>
      <c r="J306" s="193"/>
      <c r="K306" s="869"/>
      <c r="L306" s="771"/>
      <c r="M306" s="800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771"/>
      <c r="S306" s="780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786"/>
      <c r="B307" s="772"/>
      <c r="C307" s="129" t="s">
        <v>75</v>
      </c>
      <c r="D307" s="129" t="s">
        <v>77</v>
      </c>
      <c r="E307" s="191"/>
      <c r="F307" s="191"/>
      <c r="G307" s="854"/>
      <c r="H307" s="840"/>
      <c r="I307" s="195"/>
      <c r="J307" s="195"/>
      <c r="K307" s="870"/>
      <c r="L307" s="772"/>
      <c r="M307" s="801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772"/>
      <c r="S307" s="781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784"/>
      <c r="B308" s="770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71" t="s">
        <v>110</v>
      </c>
      <c r="L308" s="872"/>
      <c r="M308" s="875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7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785"/>
      <c r="B309" s="771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73"/>
      <c r="L309" s="874"/>
      <c r="M309" s="876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8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785"/>
      <c r="B310" s="771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52">
        <v>2020</v>
      </c>
      <c r="H310" s="838"/>
      <c r="I310" s="223"/>
      <c r="J310" s="223">
        <f>I310*1.12</f>
        <v>0</v>
      </c>
      <c r="K310" s="868" t="s">
        <v>130</v>
      </c>
      <c r="L310" s="770" t="s">
        <v>131</v>
      </c>
      <c r="M310" s="799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770" t="s">
        <v>132</v>
      </c>
      <c r="S310" s="779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785"/>
      <c r="B311" s="771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53"/>
      <c r="H311" s="839"/>
      <c r="I311" s="193">
        <f>I310</f>
        <v>0</v>
      </c>
      <c r="J311" s="193">
        <f>I311*1.12</f>
        <v>0</v>
      </c>
      <c r="K311" s="869"/>
      <c r="L311" s="771"/>
      <c r="M311" s="800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771"/>
      <c r="S311" s="780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785"/>
      <c r="B312" s="771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53"/>
      <c r="H312" s="839"/>
      <c r="I312" s="195">
        <f>I311</f>
        <v>0</v>
      </c>
      <c r="J312" s="195">
        <f>J311</f>
        <v>0</v>
      </c>
      <c r="K312" s="870"/>
      <c r="L312" s="772"/>
      <c r="M312" s="801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772"/>
      <c r="S312" s="781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785"/>
      <c r="B313" s="771"/>
      <c r="C313" s="221" t="s">
        <v>73</v>
      </c>
      <c r="D313" s="221" t="s">
        <v>74</v>
      </c>
      <c r="E313" s="222"/>
      <c r="F313" s="222"/>
      <c r="G313" s="853"/>
      <c r="H313" s="839"/>
      <c r="I313" s="223"/>
      <c r="J313" s="223"/>
      <c r="K313" s="868"/>
      <c r="L313" s="770"/>
      <c r="M313" s="799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770"/>
      <c r="S313" s="779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785"/>
      <c r="B314" s="771"/>
      <c r="C314" s="122" t="s">
        <v>75</v>
      </c>
      <c r="D314" s="122" t="s">
        <v>76</v>
      </c>
      <c r="E314" s="189"/>
      <c r="F314" s="189"/>
      <c r="G314" s="853"/>
      <c r="H314" s="839"/>
      <c r="I314" s="193"/>
      <c r="J314" s="193"/>
      <c r="K314" s="869"/>
      <c r="L314" s="771"/>
      <c r="M314" s="800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771"/>
      <c r="S314" s="780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785"/>
      <c r="B315" s="771"/>
      <c r="C315" s="129" t="s">
        <v>75</v>
      </c>
      <c r="D315" s="129" t="s">
        <v>77</v>
      </c>
      <c r="E315" s="191"/>
      <c r="F315" s="191"/>
      <c r="G315" s="853"/>
      <c r="H315" s="839"/>
      <c r="I315" s="195"/>
      <c r="J315" s="195"/>
      <c r="K315" s="870"/>
      <c r="L315" s="772"/>
      <c r="M315" s="801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772"/>
      <c r="S315" s="781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785"/>
      <c r="B316" s="771"/>
      <c r="C316" s="221" t="s">
        <v>73</v>
      </c>
      <c r="D316" s="221" t="s">
        <v>74</v>
      </c>
      <c r="E316" s="222"/>
      <c r="F316" s="222"/>
      <c r="G316" s="853"/>
      <c r="H316" s="839"/>
      <c r="I316" s="223"/>
      <c r="J316" s="223"/>
      <c r="K316" s="868"/>
      <c r="L316" s="770"/>
      <c r="M316" s="799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770"/>
      <c r="S316" s="779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785"/>
      <c r="B317" s="771"/>
      <c r="C317" s="122" t="s">
        <v>75</v>
      </c>
      <c r="D317" s="122" t="s">
        <v>76</v>
      </c>
      <c r="E317" s="189"/>
      <c r="F317" s="189"/>
      <c r="G317" s="853"/>
      <c r="H317" s="839"/>
      <c r="I317" s="193"/>
      <c r="J317" s="193"/>
      <c r="K317" s="869"/>
      <c r="L317" s="771"/>
      <c r="M317" s="800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771"/>
      <c r="S317" s="780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785"/>
      <c r="B318" s="771"/>
      <c r="C318" s="129" t="s">
        <v>75</v>
      </c>
      <c r="D318" s="129" t="s">
        <v>77</v>
      </c>
      <c r="E318" s="191"/>
      <c r="F318" s="191"/>
      <c r="G318" s="853"/>
      <c r="H318" s="839"/>
      <c r="I318" s="195"/>
      <c r="J318" s="195"/>
      <c r="K318" s="870"/>
      <c r="L318" s="772"/>
      <c r="M318" s="801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772"/>
      <c r="S318" s="781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785"/>
      <c r="B319" s="771"/>
      <c r="C319" s="221" t="s">
        <v>73</v>
      </c>
      <c r="D319" s="221" t="s">
        <v>74</v>
      </c>
      <c r="E319" s="222"/>
      <c r="F319" s="222"/>
      <c r="G319" s="853"/>
      <c r="H319" s="839"/>
      <c r="I319" s="223"/>
      <c r="J319" s="223"/>
      <c r="K319" s="868"/>
      <c r="L319" s="770"/>
      <c r="M319" s="799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770"/>
      <c r="S319" s="779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785"/>
      <c r="B320" s="771"/>
      <c r="C320" s="122" t="s">
        <v>75</v>
      </c>
      <c r="D320" s="122" t="s">
        <v>76</v>
      </c>
      <c r="E320" s="189"/>
      <c r="F320" s="189"/>
      <c r="G320" s="853"/>
      <c r="H320" s="839"/>
      <c r="I320" s="193"/>
      <c r="J320" s="193"/>
      <c r="K320" s="869"/>
      <c r="L320" s="771"/>
      <c r="M320" s="800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771"/>
      <c r="S320" s="780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785"/>
      <c r="B321" s="771"/>
      <c r="C321" s="129" t="s">
        <v>75</v>
      </c>
      <c r="D321" s="129" t="s">
        <v>77</v>
      </c>
      <c r="E321" s="191"/>
      <c r="F321" s="191"/>
      <c r="G321" s="853"/>
      <c r="H321" s="839"/>
      <c r="I321" s="195"/>
      <c r="J321" s="195"/>
      <c r="K321" s="870"/>
      <c r="L321" s="772"/>
      <c r="M321" s="801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772"/>
      <c r="S321" s="781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785"/>
      <c r="B322" s="771"/>
      <c r="C322" s="221" t="s">
        <v>73</v>
      </c>
      <c r="D322" s="221" t="s">
        <v>74</v>
      </c>
      <c r="E322" s="222"/>
      <c r="F322" s="222"/>
      <c r="G322" s="853"/>
      <c r="H322" s="839"/>
      <c r="I322" s="223"/>
      <c r="J322" s="223"/>
      <c r="K322" s="868"/>
      <c r="L322" s="770"/>
      <c r="M322" s="799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770"/>
      <c r="S322" s="779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785"/>
      <c r="B323" s="771"/>
      <c r="C323" s="122" t="s">
        <v>75</v>
      </c>
      <c r="D323" s="122" t="s">
        <v>76</v>
      </c>
      <c r="E323" s="189"/>
      <c r="F323" s="189"/>
      <c r="G323" s="853"/>
      <c r="H323" s="839"/>
      <c r="I323" s="193"/>
      <c r="J323" s="193"/>
      <c r="K323" s="869"/>
      <c r="L323" s="771"/>
      <c r="M323" s="800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771"/>
      <c r="S323" s="780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785"/>
      <c r="B324" s="771"/>
      <c r="C324" s="129" t="s">
        <v>75</v>
      </c>
      <c r="D324" s="129" t="s">
        <v>77</v>
      </c>
      <c r="E324" s="191"/>
      <c r="F324" s="191"/>
      <c r="G324" s="853"/>
      <c r="H324" s="839"/>
      <c r="I324" s="195"/>
      <c r="J324" s="195"/>
      <c r="K324" s="870"/>
      <c r="L324" s="772"/>
      <c r="M324" s="801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772"/>
      <c r="S324" s="781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785"/>
      <c r="B325" s="771"/>
      <c r="C325" s="221" t="s">
        <v>73</v>
      </c>
      <c r="D325" s="221" t="s">
        <v>74</v>
      </c>
      <c r="E325" s="222"/>
      <c r="F325" s="222"/>
      <c r="G325" s="853"/>
      <c r="H325" s="839"/>
      <c r="I325" s="223"/>
      <c r="J325" s="223"/>
      <c r="K325" s="868"/>
      <c r="L325" s="770"/>
      <c r="M325" s="799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770"/>
      <c r="S325" s="779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785"/>
      <c r="B326" s="771"/>
      <c r="C326" s="122" t="s">
        <v>75</v>
      </c>
      <c r="D326" s="122" t="s">
        <v>76</v>
      </c>
      <c r="E326" s="189"/>
      <c r="F326" s="189"/>
      <c r="G326" s="853"/>
      <c r="H326" s="839"/>
      <c r="I326" s="193"/>
      <c r="J326" s="193"/>
      <c r="K326" s="869"/>
      <c r="L326" s="771"/>
      <c r="M326" s="800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771"/>
      <c r="S326" s="780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785"/>
      <c r="B327" s="771"/>
      <c r="C327" s="129" t="s">
        <v>75</v>
      </c>
      <c r="D327" s="129" t="s">
        <v>77</v>
      </c>
      <c r="E327" s="191"/>
      <c r="F327" s="191"/>
      <c r="G327" s="853"/>
      <c r="H327" s="839"/>
      <c r="I327" s="195"/>
      <c r="J327" s="195"/>
      <c r="K327" s="870"/>
      <c r="L327" s="772"/>
      <c r="M327" s="801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772"/>
      <c r="S327" s="781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785"/>
      <c r="B328" s="771"/>
      <c r="C328" s="221" t="s">
        <v>73</v>
      </c>
      <c r="D328" s="221" t="s">
        <v>74</v>
      </c>
      <c r="E328" s="222"/>
      <c r="F328" s="222"/>
      <c r="G328" s="853"/>
      <c r="H328" s="839"/>
      <c r="I328" s="223"/>
      <c r="J328" s="223"/>
      <c r="K328" s="868"/>
      <c r="L328" s="770"/>
      <c r="M328" s="799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770"/>
      <c r="S328" s="779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785"/>
      <c r="B329" s="771"/>
      <c r="C329" s="122" t="s">
        <v>75</v>
      </c>
      <c r="D329" s="122" t="s">
        <v>76</v>
      </c>
      <c r="E329" s="189"/>
      <c r="F329" s="189"/>
      <c r="G329" s="853"/>
      <c r="H329" s="839"/>
      <c r="I329" s="193"/>
      <c r="J329" s="193"/>
      <c r="K329" s="869"/>
      <c r="L329" s="771"/>
      <c r="M329" s="800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771"/>
      <c r="S329" s="780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786"/>
      <c r="B330" s="772"/>
      <c r="C330" s="129" t="s">
        <v>75</v>
      </c>
      <c r="D330" s="129" t="s">
        <v>77</v>
      </c>
      <c r="E330" s="191"/>
      <c r="F330" s="191"/>
      <c r="G330" s="854"/>
      <c r="H330" s="840"/>
      <c r="I330" s="195"/>
      <c r="J330" s="195"/>
      <c r="K330" s="870"/>
      <c r="L330" s="772"/>
      <c r="M330" s="801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772"/>
      <c r="S330" s="781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784"/>
      <c r="B331" s="894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897" t="s">
        <v>134</v>
      </c>
      <c r="L331" s="898"/>
      <c r="M331" s="875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7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13300297</v>
      </c>
      <c r="AD331" s="207">
        <f t="shared" si="190"/>
        <v>14896332.640000001</v>
      </c>
      <c r="AE331" s="207">
        <f t="shared" si="190"/>
        <v>1168</v>
      </c>
      <c r="AF331" s="207">
        <f>AF333+AF336+AF351+AF339+AF342+AF345+AF348</f>
        <v>0</v>
      </c>
      <c r="AG331" s="207">
        <f t="shared" ref="AG331" si="191">AG333+AG336+AG351+AG339+AG342+AG345+AG348</f>
        <v>0</v>
      </c>
      <c r="AH331" s="207"/>
      <c r="AI331" s="207">
        <f t="shared" si="190"/>
        <v>-13300297</v>
      </c>
      <c r="AJ331" s="207">
        <f t="shared" si="190"/>
        <v>-14896332.640000001</v>
      </c>
      <c r="AK331" s="207">
        <f t="shared" si="190"/>
        <v>-1168</v>
      </c>
      <c r="AL331" s="211">
        <f t="shared" si="174"/>
        <v>0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901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785"/>
      <c r="B332" s="895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899"/>
      <c r="L332" s="900"/>
      <c r="M332" s="876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8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11546924</v>
      </c>
      <c r="AD332" s="207">
        <f>AD334+AD337+AD352+AD340+AD343+AD346+AD349</f>
        <v>12932554.880000001</v>
      </c>
      <c r="AE332" s="220"/>
      <c r="AF332" s="207">
        <f>AF334+AF337+AF352+AF340+AF343+AF346+AF349</f>
        <v>0</v>
      </c>
      <c r="AG332" s="207">
        <f>AG334+AG337+AG352+AG340+AG343+AG346+AG349</f>
        <v>0</v>
      </c>
      <c r="AH332" s="220"/>
      <c r="AI332" s="207">
        <f>AI334+AI337+AI352+AI340+AI343+AI346+AI349</f>
        <v>-11546924</v>
      </c>
      <c r="AJ332" s="207">
        <f>AJ334+AJ337+AJ352+AJ340+AJ343+AJ346+AJ349</f>
        <v>-12932554.880000001</v>
      </c>
      <c r="AK332" s="220"/>
      <c r="AL332" s="211">
        <f t="shared" si="174"/>
        <v>0</v>
      </c>
      <c r="AM332" s="207">
        <f>AM334+AM337+AM352+AM340+AM343+AM346+AM349</f>
        <v>0</v>
      </c>
      <c r="AN332" s="207">
        <f t="shared" si="192"/>
        <v>0</v>
      </c>
      <c r="AO332" s="207">
        <f t="shared" si="192"/>
        <v>0</v>
      </c>
      <c r="AP332" s="207"/>
      <c r="AQ332" s="902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785"/>
      <c r="B333" s="895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52">
        <v>2023</v>
      </c>
      <c r="H333" s="838">
        <v>1469</v>
      </c>
      <c r="I333" s="223">
        <v>16727345</v>
      </c>
      <c r="J333" s="223">
        <f>I333*1.12</f>
        <v>18734626.400000002</v>
      </c>
      <c r="K333" s="868" t="s">
        <v>130</v>
      </c>
      <c r="L333" s="770" t="s">
        <v>135</v>
      </c>
      <c r="M333" s="799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770" t="s">
        <v>132</v>
      </c>
      <c r="S333" s="779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13300297</v>
      </c>
      <c r="AD333" s="225">
        <f>AC333*1.12</f>
        <v>14896332.640000001</v>
      </c>
      <c r="AE333" s="93">
        <v>1168</v>
      </c>
      <c r="AF333" s="93">
        <v>0</v>
      </c>
      <c r="AG333" s="225">
        <f>AF333*1.12</f>
        <v>0</v>
      </c>
      <c r="AH333" s="93">
        <v>0</v>
      </c>
      <c r="AI333" s="123">
        <f>AF333+AF336+AF339+AF342+AF345+AF348+AF351-AC333</f>
        <v>-13300297</v>
      </c>
      <c r="AJ333" s="226">
        <f>AI333*1.12</f>
        <v>-14896332.640000001</v>
      </c>
      <c r="AK333" s="222">
        <f>AH333-AE333</f>
        <v>-1168</v>
      </c>
      <c r="AL333" s="227">
        <f t="shared" si="174"/>
        <v>0</v>
      </c>
      <c r="AM333" s="228"/>
      <c r="AN333" s="228"/>
      <c r="AO333" s="228"/>
      <c r="AP333" s="228"/>
      <c r="AQ333" s="902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785"/>
      <c r="B334" s="895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53"/>
      <c r="H334" s="839"/>
      <c r="I334" s="193">
        <v>16044202</v>
      </c>
      <c r="J334" s="193">
        <f>I334*1.12</f>
        <v>17969506.240000002</v>
      </c>
      <c r="K334" s="869"/>
      <c r="L334" s="771"/>
      <c r="M334" s="800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771"/>
      <c r="S334" s="780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11546924</v>
      </c>
      <c r="AD334" s="124">
        <f>AC334*1.12</f>
        <v>12932554.880000001</v>
      </c>
      <c r="AE334" s="124"/>
      <c r="AF334" s="93">
        <v>0</v>
      </c>
      <c r="AG334" s="123">
        <f>AF334*1.12</f>
        <v>0</v>
      </c>
      <c r="AH334" s="124"/>
      <c r="AI334" s="123">
        <f>AF334+AF337+AF340+AF343+AF346+AF349+AF352-AC334</f>
        <v>-11546924</v>
      </c>
      <c r="AJ334" s="123">
        <f>AI334*1.12</f>
        <v>-12932554.880000001</v>
      </c>
      <c r="AK334" s="123"/>
      <c r="AL334" s="126">
        <f>IF(AC334=0,"",AF334/AC334)</f>
        <v>0</v>
      </c>
      <c r="AM334" s="127"/>
      <c r="AN334" s="134">
        <f>AF334</f>
        <v>0</v>
      </c>
      <c r="AO334" s="127"/>
      <c r="AP334" s="127"/>
      <c r="AQ334" s="902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785"/>
      <c r="B335" s="895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53"/>
      <c r="H335" s="839"/>
      <c r="I335" s="195">
        <f>I334</f>
        <v>16044202</v>
      </c>
      <c r="J335" s="195">
        <f>J334</f>
        <v>17969506.240000002</v>
      </c>
      <c r="K335" s="870"/>
      <c r="L335" s="772"/>
      <c r="M335" s="801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772"/>
      <c r="S335" s="781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11546924</v>
      </c>
      <c r="AD335" s="131">
        <f>AD334</f>
        <v>12932554.880000001</v>
      </c>
      <c r="AE335" s="131"/>
      <c r="AF335" s="131"/>
      <c r="AG335" s="123"/>
      <c r="AH335" s="131"/>
      <c r="AI335" s="130">
        <f>AI334</f>
        <v>-11546924</v>
      </c>
      <c r="AJ335" s="130">
        <f>AJ334</f>
        <v>-12932554.880000001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2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785"/>
      <c r="B336" s="895"/>
      <c r="C336" s="221" t="s">
        <v>73</v>
      </c>
      <c r="D336" s="221" t="s">
        <v>74</v>
      </c>
      <c r="E336" s="222"/>
      <c r="F336" s="222"/>
      <c r="G336" s="853"/>
      <c r="H336" s="839"/>
      <c r="I336" s="223"/>
      <c r="J336" s="223"/>
      <c r="K336" s="868"/>
      <c r="L336" s="770"/>
      <c r="M336" s="799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770"/>
      <c r="S336" s="779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2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785"/>
      <c r="B337" s="895"/>
      <c r="C337" s="122" t="s">
        <v>75</v>
      </c>
      <c r="D337" s="122" t="s">
        <v>76</v>
      </c>
      <c r="E337" s="189"/>
      <c r="F337" s="189"/>
      <c r="G337" s="853"/>
      <c r="H337" s="839"/>
      <c r="I337" s="193"/>
      <c r="J337" s="193"/>
      <c r="K337" s="869"/>
      <c r="L337" s="771"/>
      <c r="M337" s="800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771"/>
      <c r="S337" s="780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2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785"/>
      <c r="B338" s="895"/>
      <c r="C338" s="129" t="s">
        <v>75</v>
      </c>
      <c r="D338" s="129" t="s">
        <v>77</v>
      </c>
      <c r="E338" s="191"/>
      <c r="F338" s="191"/>
      <c r="G338" s="853"/>
      <c r="H338" s="839"/>
      <c r="I338" s="195"/>
      <c r="J338" s="195"/>
      <c r="K338" s="870"/>
      <c r="L338" s="772"/>
      <c r="M338" s="801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772"/>
      <c r="S338" s="781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2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785"/>
      <c r="B339" s="895"/>
      <c r="C339" s="221" t="s">
        <v>73</v>
      </c>
      <c r="D339" s="221" t="s">
        <v>74</v>
      </c>
      <c r="E339" s="222"/>
      <c r="F339" s="222"/>
      <c r="G339" s="853"/>
      <c r="H339" s="839"/>
      <c r="I339" s="223"/>
      <c r="J339" s="223"/>
      <c r="K339" s="868"/>
      <c r="L339" s="770"/>
      <c r="M339" s="799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770"/>
      <c r="S339" s="779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2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785"/>
      <c r="B340" s="895"/>
      <c r="C340" s="122" t="s">
        <v>75</v>
      </c>
      <c r="D340" s="122" t="s">
        <v>76</v>
      </c>
      <c r="E340" s="189"/>
      <c r="F340" s="189"/>
      <c r="G340" s="853"/>
      <c r="H340" s="839"/>
      <c r="I340" s="193"/>
      <c r="J340" s="193"/>
      <c r="K340" s="869"/>
      <c r="L340" s="771"/>
      <c r="M340" s="800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771"/>
      <c r="S340" s="780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2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785"/>
      <c r="B341" s="895"/>
      <c r="C341" s="129" t="s">
        <v>75</v>
      </c>
      <c r="D341" s="129" t="s">
        <v>77</v>
      </c>
      <c r="E341" s="191"/>
      <c r="F341" s="191"/>
      <c r="G341" s="853"/>
      <c r="H341" s="839"/>
      <c r="I341" s="195"/>
      <c r="J341" s="195"/>
      <c r="K341" s="870"/>
      <c r="L341" s="772"/>
      <c r="M341" s="801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772"/>
      <c r="S341" s="781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2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785"/>
      <c r="B342" s="895"/>
      <c r="C342" s="221" t="s">
        <v>73</v>
      </c>
      <c r="D342" s="221" t="s">
        <v>74</v>
      </c>
      <c r="E342" s="222"/>
      <c r="F342" s="222"/>
      <c r="G342" s="853"/>
      <c r="H342" s="839"/>
      <c r="I342" s="223"/>
      <c r="J342" s="223"/>
      <c r="K342" s="868"/>
      <c r="L342" s="770"/>
      <c r="M342" s="799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770"/>
      <c r="S342" s="779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2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785"/>
      <c r="B343" s="895"/>
      <c r="C343" s="122" t="s">
        <v>75</v>
      </c>
      <c r="D343" s="122" t="s">
        <v>76</v>
      </c>
      <c r="E343" s="189"/>
      <c r="F343" s="189"/>
      <c r="G343" s="853"/>
      <c r="H343" s="839"/>
      <c r="I343" s="193"/>
      <c r="J343" s="193"/>
      <c r="K343" s="869"/>
      <c r="L343" s="771"/>
      <c r="M343" s="800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771"/>
      <c r="S343" s="780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2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785"/>
      <c r="B344" s="895"/>
      <c r="C344" s="129" t="s">
        <v>75</v>
      </c>
      <c r="D344" s="129" t="s">
        <v>77</v>
      </c>
      <c r="E344" s="191"/>
      <c r="F344" s="191"/>
      <c r="G344" s="853"/>
      <c r="H344" s="839"/>
      <c r="I344" s="195"/>
      <c r="J344" s="195"/>
      <c r="K344" s="870"/>
      <c r="L344" s="772"/>
      <c r="M344" s="801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772"/>
      <c r="S344" s="781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2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785"/>
      <c r="B345" s="895"/>
      <c r="C345" s="221" t="s">
        <v>73</v>
      </c>
      <c r="D345" s="221" t="s">
        <v>74</v>
      </c>
      <c r="E345" s="222"/>
      <c r="F345" s="222"/>
      <c r="G345" s="853"/>
      <c r="H345" s="839"/>
      <c r="I345" s="223"/>
      <c r="J345" s="223"/>
      <c r="K345" s="868"/>
      <c r="L345" s="770"/>
      <c r="M345" s="799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770"/>
      <c r="S345" s="779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2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785"/>
      <c r="B346" s="895"/>
      <c r="C346" s="122" t="s">
        <v>75</v>
      </c>
      <c r="D346" s="122" t="s">
        <v>76</v>
      </c>
      <c r="E346" s="189"/>
      <c r="F346" s="189"/>
      <c r="G346" s="853"/>
      <c r="H346" s="839"/>
      <c r="I346" s="193"/>
      <c r="J346" s="193"/>
      <c r="K346" s="869"/>
      <c r="L346" s="771"/>
      <c r="M346" s="800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771"/>
      <c r="S346" s="780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2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785"/>
      <c r="B347" s="895"/>
      <c r="C347" s="129" t="s">
        <v>75</v>
      </c>
      <c r="D347" s="129" t="s">
        <v>77</v>
      </c>
      <c r="E347" s="191"/>
      <c r="F347" s="191"/>
      <c r="G347" s="853"/>
      <c r="H347" s="839"/>
      <c r="I347" s="195"/>
      <c r="J347" s="195"/>
      <c r="K347" s="870"/>
      <c r="L347" s="772"/>
      <c r="M347" s="801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772"/>
      <c r="S347" s="781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2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785"/>
      <c r="B348" s="895"/>
      <c r="C348" s="221" t="s">
        <v>73</v>
      </c>
      <c r="D348" s="221" t="s">
        <v>74</v>
      </c>
      <c r="E348" s="222"/>
      <c r="F348" s="222"/>
      <c r="G348" s="853"/>
      <c r="H348" s="839"/>
      <c r="I348" s="223"/>
      <c r="J348" s="223"/>
      <c r="K348" s="868"/>
      <c r="L348" s="770"/>
      <c r="M348" s="799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770"/>
      <c r="S348" s="779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2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785"/>
      <c r="B349" s="895"/>
      <c r="C349" s="122" t="s">
        <v>75</v>
      </c>
      <c r="D349" s="122" t="s">
        <v>76</v>
      </c>
      <c r="E349" s="189"/>
      <c r="F349" s="189"/>
      <c r="G349" s="853"/>
      <c r="H349" s="839"/>
      <c r="I349" s="193"/>
      <c r="J349" s="193"/>
      <c r="K349" s="869"/>
      <c r="L349" s="771"/>
      <c r="M349" s="800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771"/>
      <c r="S349" s="780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2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785"/>
      <c r="B350" s="895"/>
      <c r="C350" s="129" t="s">
        <v>75</v>
      </c>
      <c r="D350" s="129" t="s">
        <v>77</v>
      </c>
      <c r="E350" s="191"/>
      <c r="F350" s="191"/>
      <c r="G350" s="853"/>
      <c r="H350" s="839"/>
      <c r="I350" s="195"/>
      <c r="J350" s="195"/>
      <c r="K350" s="870"/>
      <c r="L350" s="772"/>
      <c r="M350" s="801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772"/>
      <c r="S350" s="781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2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785"/>
      <c r="B351" s="895"/>
      <c r="C351" s="221" t="s">
        <v>73</v>
      </c>
      <c r="D351" s="221" t="s">
        <v>74</v>
      </c>
      <c r="E351" s="222"/>
      <c r="F351" s="222"/>
      <c r="G351" s="853"/>
      <c r="H351" s="839"/>
      <c r="I351" s="223"/>
      <c r="J351" s="223"/>
      <c r="K351" s="868"/>
      <c r="L351" s="770"/>
      <c r="M351" s="799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770"/>
      <c r="S351" s="779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2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785"/>
      <c r="B352" s="895"/>
      <c r="C352" s="122" t="s">
        <v>75</v>
      </c>
      <c r="D352" s="122" t="s">
        <v>76</v>
      </c>
      <c r="E352" s="189"/>
      <c r="F352" s="189"/>
      <c r="G352" s="853"/>
      <c r="H352" s="839"/>
      <c r="I352" s="193"/>
      <c r="J352" s="193"/>
      <c r="K352" s="869"/>
      <c r="L352" s="771"/>
      <c r="M352" s="800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771"/>
      <c r="S352" s="780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2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786"/>
      <c r="B353" s="896"/>
      <c r="C353" s="129" t="s">
        <v>75</v>
      </c>
      <c r="D353" s="129" t="s">
        <v>77</v>
      </c>
      <c r="E353" s="191"/>
      <c r="F353" s="191"/>
      <c r="G353" s="854"/>
      <c r="H353" s="840"/>
      <c r="I353" s="195"/>
      <c r="J353" s="195"/>
      <c r="K353" s="870"/>
      <c r="L353" s="772"/>
      <c r="M353" s="801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772"/>
      <c r="S353" s="781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2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784"/>
      <c r="B354" s="894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71" t="s">
        <v>137</v>
      </c>
      <c r="L354" s="872"/>
      <c r="M354" s="875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7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2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785"/>
      <c r="B355" s="895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73"/>
      <c r="L355" s="874"/>
      <c r="M355" s="876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8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1227438</v>
      </c>
      <c r="AD355" s="207">
        <f>AD357+AD360+AD375+AD363+AD366+AD369+AD372</f>
        <v>1374730.56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824073.53428571392</v>
      </c>
      <c r="AJ355" s="207">
        <f>AJ357+AJ360+AJ375+AJ363+AJ366+AJ369+AJ372</f>
        <v>922962.35839999968</v>
      </c>
      <c r="AK355" s="220"/>
      <c r="AL355" s="211">
        <f t="shared" si="198"/>
        <v>1.6713769121419688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2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785"/>
      <c r="B356" s="895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52">
        <v>2022</v>
      </c>
      <c r="H356" s="838">
        <v>641</v>
      </c>
      <c r="I356" s="223">
        <v>0</v>
      </c>
      <c r="J356" s="223">
        <f>I356*1.12</f>
        <v>0</v>
      </c>
      <c r="K356" s="868" t="s">
        <v>138</v>
      </c>
      <c r="L356" s="770" t="s">
        <v>135</v>
      </c>
      <c r="M356" s="799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770" t="s">
        <v>132</v>
      </c>
      <c r="S356" s="779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2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785"/>
      <c r="B357" s="895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53"/>
      <c r="H357" s="839"/>
      <c r="I357" s="195">
        <v>860173</v>
      </c>
      <c r="J357" s="193">
        <f>I357*1.12</f>
        <v>963393.76000000013</v>
      </c>
      <c r="K357" s="869"/>
      <c r="L357" s="771"/>
      <c r="M357" s="800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771"/>
      <c r="S357" s="780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1227438</v>
      </c>
      <c r="AD357" s="124">
        <f>AC357*1.12</f>
        <v>1374730.56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824073.53428571392</v>
      </c>
      <c r="AJ357" s="123">
        <f>AI357*1.12</f>
        <v>922962.35839999968</v>
      </c>
      <c r="AK357" s="123"/>
      <c r="AL357" s="126">
        <f t="shared" si="198"/>
        <v>1.6713769121419688</v>
      </c>
      <c r="AM357" s="127"/>
      <c r="AN357" s="127">
        <f>AF357</f>
        <v>2051511.5342857139</v>
      </c>
      <c r="AO357" s="127"/>
      <c r="AP357" s="127"/>
      <c r="AQ357" s="902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49" customHeight="1" x14ac:dyDescent="0.35">
      <c r="A358" s="785"/>
      <c r="B358" s="895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53"/>
      <c r="H358" s="839"/>
      <c r="I358" s="195">
        <f>I357</f>
        <v>860173</v>
      </c>
      <c r="J358" s="195">
        <f>J357</f>
        <v>963393.76000000013</v>
      </c>
      <c r="K358" s="870"/>
      <c r="L358" s="772"/>
      <c r="M358" s="801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772"/>
      <c r="S358" s="781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1227438</v>
      </c>
      <c r="AD358" s="131">
        <f>AD357</f>
        <v>1374730.56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824073.53428571392</v>
      </c>
      <c r="AJ358" s="130">
        <f>AJ357</f>
        <v>922962.35839999968</v>
      </c>
      <c r="AK358" s="130"/>
      <c r="AL358" s="133">
        <f t="shared" si="198"/>
        <v>1.6713769121419688</v>
      </c>
      <c r="AM358" s="127"/>
      <c r="AN358" s="134">
        <f>AF358</f>
        <v>2051511.5342857139</v>
      </c>
      <c r="AO358" s="134"/>
      <c r="AP358" s="134"/>
      <c r="AQ358" s="903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785"/>
      <c r="B359" s="895"/>
      <c r="C359" s="221" t="s">
        <v>73</v>
      </c>
      <c r="D359" s="221" t="s">
        <v>74</v>
      </c>
      <c r="E359" s="222"/>
      <c r="F359" s="222"/>
      <c r="G359" s="853"/>
      <c r="H359" s="839"/>
      <c r="I359" s="223"/>
      <c r="J359" s="223"/>
      <c r="K359" s="868"/>
      <c r="L359" s="770"/>
      <c r="M359" s="799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770"/>
      <c r="S359" s="779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785"/>
      <c r="B360" s="895"/>
      <c r="C360" s="122" t="s">
        <v>75</v>
      </c>
      <c r="D360" s="122" t="s">
        <v>76</v>
      </c>
      <c r="E360" s="189"/>
      <c r="F360" s="189"/>
      <c r="G360" s="853"/>
      <c r="H360" s="839"/>
      <c r="I360" s="193"/>
      <c r="J360" s="193"/>
      <c r="K360" s="869"/>
      <c r="L360" s="771"/>
      <c r="M360" s="800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771"/>
      <c r="S360" s="780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785"/>
      <c r="B361" s="895"/>
      <c r="C361" s="129" t="s">
        <v>75</v>
      </c>
      <c r="D361" s="129" t="s">
        <v>77</v>
      </c>
      <c r="E361" s="191"/>
      <c r="F361" s="191"/>
      <c r="G361" s="853"/>
      <c r="H361" s="839"/>
      <c r="I361" s="195"/>
      <c r="J361" s="195"/>
      <c r="K361" s="870"/>
      <c r="L361" s="772"/>
      <c r="M361" s="801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772"/>
      <c r="S361" s="781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785"/>
      <c r="B362" s="895"/>
      <c r="C362" s="221" t="s">
        <v>73</v>
      </c>
      <c r="D362" s="221" t="s">
        <v>74</v>
      </c>
      <c r="E362" s="222"/>
      <c r="F362" s="222"/>
      <c r="G362" s="853"/>
      <c r="H362" s="839"/>
      <c r="I362" s="223"/>
      <c r="J362" s="223"/>
      <c r="K362" s="868"/>
      <c r="L362" s="770"/>
      <c r="M362" s="799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770"/>
      <c r="S362" s="779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785"/>
      <c r="B363" s="895"/>
      <c r="C363" s="122" t="s">
        <v>75</v>
      </c>
      <c r="D363" s="122" t="s">
        <v>76</v>
      </c>
      <c r="E363" s="189"/>
      <c r="F363" s="189"/>
      <c r="G363" s="853"/>
      <c r="H363" s="839"/>
      <c r="I363" s="193"/>
      <c r="J363" s="193"/>
      <c r="K363" s="869"/>
      <c r="L363" s="771"/>
      <c r="M363" s="800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771"/>
      <c r="S363" s="780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785"/>
      <c r="B364" s="895"/>
      <c r="C364" s="129" t="s">
        <v>75</v>
      </c>
      <c r="D364" s="129" t="s">
        <v>77</v>
      </c>
      <c r="E364" s="191"/>
      <c r="F364" s="191"/>
      <c r="G364" s="853"/>
      <c r="H364" s="839"/>
      <c r="I364" s="195"/>
      <c r="J364" s="195"/>
      <c r="K364" s="870"/>
      <c r="L364" s="772"/>
      <c r="M364" s="801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772"/>
      <c r="S364" s="781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785"/>
      <c r="B365" s="895"/>
      <c r="C365" s="221" t="s">
        <v>73</v>
      </c>
      <c r="D365" s="221" t="s">
        <v>74</v>
      </c>
      <c r="E365" s="222"/>
      <c r="F365" s="222"/>
      <c r="G365" s="853"/>
      <c r="H365" s="839"/>
      <c r="I365" s="223"/>
      <c r="J365" s="223"/>
      <c r="K365" s="868"/>
      <c r="L365" s="770"/>
      <c r="M365" s="799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770"/>
      <c r="S365" s="779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785"/>
      <c r="B366" s="895"/>
      <c r="C366" s="122" t="s">
        <v>75</v>
      </c>
      <c r="D366" s="122" t="s">
        <v>76</v>
      </c>
      <c r="E366" s="189"/>
      <c r="F366" s="189"/>
      <c r="G366" s="853"/>
      <c r="H366" s="839"/>
      <c r="I366" s="193"/>
      <c r="J366" s="193"/>
      <c r="K366" s="869"/>
      <c r="L366" s="771"/>
      <c r="M366" s="800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771"/>
      <c r="S366" s="780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785"/>
      <c r="B367" s="895"/>
      <c r="C367" s="129" t="s">
        <v>75</v>
      </c>
      <c r="D367" s="129" t="s">
        <v>77</v>
      </c>
      <c r="E367" s="191"/>
      <c r="F367" s="191"/>
      <c r="G367" s="853"/>
      <c r="H367" s="839"/>
      <c r="I367" s="195"/>
      <c r="J367" s="195"/>
      <c r="K367" s="870"/>
      <c r="L367" s="772"/>
      <c r="M367" s="801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772"/>
      <c r="S367" s="781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785"/>
      <c r="B368" s="895"/>
      <c r="C368" s="221" t="s">
        <v>73</v>
      </c>
      <c r="D368" s="221" t="s">
        <v>74</v>
      </c>
      <c r="E368" s="222"/>
      <c r="F368" s="222"/>
      <c r="G368" s="853"/>
      <c r="H368" s="839"/>
      <c r="I368" s="223"/>
      <c r="J368" s="223"/>
      <c r="K368" s="868"/>
      <c r="L368" s="770"/>
      <c r="M368" s="799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770"/>
      <c r="S368" s="779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785"/>
      <c r="B369" s="895"/>
      <c r="C369" s="122" t="s">
        <v>75</v>
      </c>
      <c r="D369" s="122" t="s">
        <v>76</v>
      </c>
      <c r="E369" s="189"/>
      <c r="F369" s="189"/>
      <c r="G369" s="853"/>
      <c r="H369" s="839"/>
      <c r="I369" s="193"/>
      <c r="J369" s="193"/>
      <c r="K369" s="869"/>
      <c r="L369" s="771"/>
      <c r="M369" s="800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771"/>
      <c r="S369" s="780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785"/>
      <c r="B370" s="895"/>
      <c r="C370" s="129" t="s">
        <v>75</v>
      </c>
      <c r="D370" s="129" t="s">
        <v>77</v>
      </c>
      <c r="E370" s="191"/>
      <c r="F370" s="191"/>
      <c r="G370" s="853"/>
      <c r="H370" s="839"/>
      <c r="I370" s="195"/>
      <c r="J370" s="195"/>
      <c r="K370" s="870"/>
      <c r="L370" s="772"/>
      <c r="M370" s="801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772"/>
      <c r="S370" s="781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785"/>
      <c r="B371" s="895"/>
      <c r="C371" s="221" t="s">
        <v>73</v>
      </c>
      <c r="D371" s="221" t="s">
        <v>74</v>
      </c>
      <c r="E371" s="222"/>
      <c r="F371" s="222"/>
      <c r="G371" s="853"/>
      <c r="H371" s="839"/>
      <c r="I371" s="223"/>
      <c r="J371" s="223"/>
      <c r="K371" s="868"/>
      <c r="L371" s="770"/>
      <c r="M371" s="799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770"/>
      <c r="S371" s="779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785"/>
      <c r="B372" s="895"/>
      <c r="C372" s="122" t="s">
        <v>75</v>
      </c>
      <c r="D372" s="122" t="s">
        <v>76</v>
      </c>
      <c r="E372" s="189"/>
      <c r="F372" s="189"/>
      <c r="G372" s="853"/>
      <c r="H372" s="839"/>
      <c r="I372" s="193"/>
      <c r="J372" s="193"/>
      <c r="K372" s="869"/>
      <c r="L372" s="771"/>
      <c r="M372" s="800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771"/>
      <c r="S372" s="780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785"/>
      <c r="B373" s="895"/>
      <c r="C373" s="129" t="s">
        <v>75</v>
      </c>
      <c r="D373" s="129" t="s">
        <v>77</v>
      </c>
      <c r="E373" s="191"/>
      <c r="F373" s="191"/>
      <c r="G373" s="853"/>
      <c r="H373" s="839"/>
      <c r="I373" s="195"/>
      <c r="J373" s="195"/>
      <c r="K373" s="870"/>
      <c r="L373" s="772"/>
      <c r="M373" s="801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772"/>
      <c r="S373" s="781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785"/>
      <c r="B374" s="895"/>
      <c r="C374" s="221" t="s">
        <v>73</v>
      </c>
      <c r="D374" s="221" t="s">
        <v>74</v>
      </c>
      <c r="E374" s="222"/>
      <c r="F374" s="222"/>
      <c r="G374" s="853"/>
      <c r="H374" s="839"/>
      <c r="I374" s="223"/>
      <c r="J374" s="223"/>
      <c r="K374" s="868"/>
      <c r="L374" s="770"/>
      <c r="M374" s="799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770"/>
      <c r="S374" s="779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785"/>
      <c r="B375" s="895"/>
      <c r="C375" s="122" t="s">
        <v>75</v>
      </c>
      <c r="D375" s="122" t="s">
        <v>76</v>
      </c>
      <c r="E375" s="189"/>
      <c r="F375" s="189"/>
      <c r="G375" s="853"/>
      <c r="H375" s="839"/>
      <c r="I375" s="193"/>
      <c r="J375" s="193"/>
      <c r="K375" s="869"/>
      <c r="L375" s="771"/>
      <c r="M375" s="800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771"/>
      <c r="S375" s="780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786"/>
      <c r="B376" s="896"/>
      <c r="C376" s="129" t="s">
        <v>75</v>
      </c>
      <c r="D376" s="129" t="s">
        <v>77</v>
      </c>
      <c r="E376" s="191"/>
      <c r="F376" s="191"/>
      <c r="G376" s="854"/>
      <c r="H376" s="840"/>
      <c r="I376" s="195"/>
      <c r="J376" s="195"/>
      <c r="K376" s="870"/>
      <c r="L376" s="772"/>
      <c r="M376" s="801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772"/>
      <c r="S376" s="781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784"/>
      <c r="B377" s="770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904"/>
      <c r="L377" s="905"/>
      <c r="M377" s="875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7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7116964</v>
      </c>
      <c r="AD377" s="207">
        <f t="shared" si="209"/>
        <v>7970999.6800000006</v>
      </c>
      <c r="AE377" s="207">
        <f t="shared" si="209"/>
        <v>106</v>
      </c>
      <c r="AF377" s="207"/>
      <c r="AG377" s="207"/>
      <c r="AH377" s="207"/>
      <c r="AI377" s="207">
        <f t="shared" si="209"/>
        <v>-7116964</v>
      </c>
      <c r="AJ377" s="207">
        <f t="shared" si="209"/>
        <v>-7970999.6800000006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785"/>
      <c r="B378" s="771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906"/>
      <c r="L378" s="907"/>
      <c r="M378" s="876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8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6012607</v>
      </c>
      <c r="AD378" s="207">
        <f>AD380+AD383+AD398+AD386+AD389+AD392+AD395</f>
        <v>6734119.8400000008</v>
      </c>
      <c r="AE378" s="220"/>
      <c r="AF378" s="207"/>
      <c r="AG378" s="207"/>
      <c r="AH378" s="220"/>
      <c r="AI378" s="207">
        <f>AI380+AI383+AI398+AI386+AI389+AI392+AI395</f>
        <v>-6012607</v>
      </c>
      <c r="AJ378" s="207">
        <f>AJ380+AJ383+AJ398+AJ386+AJ389+AJ392+AJ395</f>
        <v>-6734119.8400000008</v>
      </c>
      <c r="AK378" s="220"/>
      <c r="AL378" s="211">
        <f t="shared" si="198"/>
        <v>0</v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785"/>
      <c r="B379" s="771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52">
        <v>2023</v>
      </c>
      <c r="H379" s="838">
        <v>815</v>
      </c>
      <c r="I379" s="223">
        <v>9091420</v>
      </c>
      <c r="J379" s="223">
        <f>I379*1.12</f>
        <v>10182390.4</v>
      </c>
      <c r="K379" s="908"/>
      <c r="L379" s="911"/>
      <c r="M379" s="799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770" t="s">
        <v>132</v>
      </c>
      <c r="S379" s="779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7116964</v>
      </c>
      <c r="AD379" s="225">
        <f>AC379*1.12</f>
        <v>7970999.6800000006</v>
      </c>
      <c r="AE379" s="93">
        <v>106</v>
      </c>
      <c r="AF379" s="225"/>
      <c r="AG379" s="226"/>
      <c r="AH379" s="225"/>
      <c r="AI379" s="226">
        <f>AF379+AF382+AF385+AF388+AF391+AF394+AF397-AC379</f>
        <v>-7116964</v>
      </c>
      <c r="AJ379" s="226">
        <f>AI379*1.12</f>
        <v>-7970999.6800000006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785"/>
      <c r="B380" s="771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53"/>
      <c r="H380" s="839"/>
      <c r="I380" s="193">
        <v>8466733</v>
      </c>
      <c r="J380" s="193">
        <f>I380*1.12</f>
        <v>9482740.9600000009</v>
      </c>
      <c r="K380" s="909"/>
      <c r="L380" s="912"/>
      <c r="M380" s="800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771"/>
      <c r="S380" s="780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f>AC381</f>
        <v>6012607</v>
      </c>
      <c r="AD380" s="124">
        <f>AC380*1.12</f>
        <v>6734119.8400000008</v>
      </c>
      <c r="AE380" s="124"/>
      <c r="AF380" s="124"/>
      <c r="AG380" s="123"/>
      <c r="AH380" s="124"/>
      <c r="AI380" s="123">
        <f>AF380+AF383+AF386+AF389+AF392+AF395+AF398-AC380</f>
        <v>-6012607</v>
      </c>
      <c r="AJ380" s="123">
        <f>AI380*1.12</f>
        <v>-6734119.8400000008</v>
      </c>
      <c r="AK380" s="123"/>
      <c r="AL380" s="126">
        <f t="shared" si="198"/>
        <v>0</v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785"/>
      <c r="B381" s="771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53"/>
      <c r="H381" s="839"/>
      <c r="I381" s="195">
        <f>I380</f>
        <v>8466733</v>
      </c>
      <c r="J381" s="195">
        <f>J380</f>
        <v>9482740.9600000009</v>
      </c>
      <c r="K381" s="910"/>
      <c r="L381" s="913"/>
      <c r="M381" s="801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772"/>
      <c r="S381" s="781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6012607</v>
      </c>
      <c r="AD381" s="131">
        <f>AC381*1.12</f>
        <v>6734119.8400000008</v>
      </c>
      <c r="AE381" s="131"/>
      <c r="AF381" s="131"/>
      <c r="AG381" s="130"/>
      <c r="AH381" s="131"/>
      <c r="AI381" s="130">
        <f>AI380</f>
        <v>-6012607</v>
      </c>
      <c r="AJ381" s="130">
        <f>AJ380</f>
        <v>-6734119.8400000008</v>
      </c>
      <c r="AK381" s="130"/>
      <c r="AL381" s="133">
        <f t="shared" si="198"/>
        <v>0</v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customHeight="1" outlineLevel="1" x14ac:dyDescent="0.35">
      <c r="A382" s="785"/>
      <c r="B382" s="771"/>
      <c r="C382" s="221" t="s">
        <v>73</v>
      </c>
      <c r="D382" s="221" t="s">
        <v>74</v>
      </c>
      <c r="E382" s="222"/>
      <c r="F382" s="222"/>
      <c r="G382" s="853"/>
      <c r="H382" s="839"/>
      <c r="I382" s="223"/>
      <c r="J382" s="223"/>
      <c r="K382" s="868"/>
      <c r="L382" s="770"/>
      <c r="M382" s="799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770"/>
      <c r="S382" s="779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customHeight="1" outlineLevel="1" x14ac:dyDescent="0.35">
      <c r="A383" s="785"/>
      <c r="B383" s="771"/>
      <c r="C383" s="122" t="s">
        <v>75</v>
      </c>
      <c r="D383" s="122" t="s">
        <v>76</v>
      </c>
      <c r="E383" s="189"/>
      <c r="F383" s="189"/>
      <c r="G383" s="853"/>
      <c r="H383" s="839"/>
      <c r="I383" s="193"/>
      <c r="J383" s="193"/>
      <c r="K383" s="869"/>
      <c r="L383" s="771"/>
      <c r="M383" s="800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771"/>
      <c r="S383" s="780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customHeight="1" outlineLevel="1" x14ac:dyDescent="0.35">
      <c r="A384" s="785"/>
      <c r="B384" s="771"/>
      <c r="C384" s="129" t="s">
        <v>75</v>
      </c>
      <c r="D384" s="129" t="s">
        <v>77</v>
      </c>
      <c r="E384" s="191"/>
      <c r="F384" s="191"/>
      <c r="G384" s="853"/>
      <c r="H384" s="839"/>
      <c r="I384" s="195"/>
      <c r="J384" s="195"/>
      <c r="K384" s="870"/>
      <c r="L384" s="772"/>
      <c r="M384" s="801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772"/>
      <c r="S384" s="781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customHeight="1" outlineLevel="1" x14ac:dyDescent="0.35">
      <c r="A385" s="785"/>
      <c r="B385" s="771"/>
      <c r="C385" s="221" t="s">
        <v>73</v>
      </c>
      <c r="D385" s="221" t="s">
        <v>74</v>
      </c>
      <c r="E385" s="222"/>
      <c r="F385" s="222"/>
      <c r="G385" s="853"/>
      <c r="H385" s="839"/>
      <c r="I385" s="223"/>
      <c r="J385" s="223"/>
      <c r="K385" s="868"/>
      <c r="L385" s="770"/>
      <c r="M385" s="799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770"/>
      <c r="S385" s="779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customHeight="1" outlineLevel="1" x14ac:dyDescent="0.35">
      <c r="A386" s="785"/>
      <c r="B386" s="771"/>
      <c r="C386" s="122" t="s">
        <v>75</v>
      </c>
      <c r="D386" s="122" t="s">
        <v>76</v>
      </c>
      <c r="E386" s="189"/>
      <c r="F386" s="189"/>
      <c r="G386" s="853"/>
      <c r="H386" s="839"/>
      <c r="I386" s="193"/>
      <c r="J386" s="193"/>
      <c r="K386" s="869"/>
      <c r="L386" s="771"/>
      <c r="M386" s="800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771"/>
      <c r="S386" s="780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customHeight="1" outlineLevel="1" x14ac:dyDescent="0.35">
      <c r="A387" s="785"/>
      <c r="B387" s="771"/>
      <c r="C387" s="129" t="s">
        <v>75</v>
      </c>
      <c r="D387" s="129" t="s">
        <v>77</v>
      </c>
      <c r="E387" s="191"/>
      <c r="F387" s="191"/>
      <c r="G387" s="853"/>
      <c r="H387" s="839"/>
      <c r="I387" s="195"/>
      <c r="J387" s="195"/>
      <c r="K387" s="870"/>
      <c r="L387" s="772"/>
      <c r="M387" s="801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772"/>
      <c r="S387" s="781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customHeight="1" outlineLevel="1" x14ac:dyDescent="0.35">
      <c r="A388" s="785"/>
      <c r="B388" s="771"/>
      <c r="C388" s="221" t="s">
        <v>73</v>
      </c>
      <c r="D388" s="221" t="s">
        <v>74</v>
      </c>
      <c r="E388" s="222"/>
      <c r="F388" s="222"/>
      <c r="G388" s="853"/>
      <c r="H388" s="839"/>
      <c r="I388" s="223"/>
      <c r="J388" s="223"/>
      <c r="K388" s="868"/>
      <c r="L388" s="770"/>
      <c r="M388" s="799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770"/>
      <c r="S388" s="779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customHeight="1" outlineLevel="1" x14ac:dyDescent="0.35">
      <c r="A389" s="785"/>
      <c r="B389" s="771"/>
      <c r="C389" s="122" t="s">
        <v>75</v>
      </c>
      <c r="D389" s="122" t="s">
        <v>76</v>
      </c>
      <c r="E389" s="189"/>
      <c r="F389" s="189"/>
      <c r="G389" s="853"/>
      <c r="H389" s="839"/>
      <c r="I389" s="193"/>
      <c r="J389" s="193"/>
      <c r="K389" s="869"/>
      <c r="L389" s="771"/>
      <c r="M389" s="800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771"/>
      <c r="S389" s="780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customHeight="1" outlineLevel="1" x14ac:dyDescent="0.35">
      <c r="A390" s="785"/>
      <c r="B390" s="771"/>
      <c r="C390" s="129" t="s">
        <v>75</v>
      </c>
      <c r="D390" s="129" t="s">
        <v>77</v>
      </c>
      <c r="E390" s="191"/>
      <c r="F390" s="191"/>
      <c r="G390" s="853"/>
      <c r="H390" s="839"/>
      <c r="I390" s="195"/>
      <c r="J390" s="195"/>
      <c r="K390" s="870"/>
      <c r="L390" s="772"/>
      <c r="M390" s="801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772"/>
      <c r="S390" s="781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customHeight="1" outlineLevel="1" x14ac:dyDescent="0.35">
      <c r="A391" s="785"/>
      <c r="B391" s="771"/>
      <c r="C391" s="221" t="s">
        <v>73</v>
      </c>
      <c r="D391" s="221" t="s">
        <v>74</v>
      </c>
      <c r="E391" s="222"/>
      <c r="F391" s="222"/>
      <c r="G391" s="853"/>
      <c r="H391" s="839"/>
      <c r="I391" s="223"/>
      <c r="J391" s="223"/>
      <c r="K391" s="868"/>
      <c r="L391" s="770"/>
      <c r="M391" s="799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770"/>
      <c r="S391" s="779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customHeight="1" outlineLevel="1" x14ac:dyDescent="0.35">
      <c r="A392" s="785"/>
      <c r="B392" s="771"/>
      <c r="C392" s="122" t="s">
        <v>75</v>
      </c>
      <c r="D392" s="122" t="s">
        <v>76</v>
      </c>
      <c r="E392" s="189"/>
      <c r="F392" s="189"/>
      <c r="G392" s="853"/>
      <c r="H392" s="839"/>
      <c r="I392" s="193"/>
      <c r="J392" s="193"/>
      <c r="K392" s="869"/>
      <c r="L392" s="771"/>
      <c r="M392" s="800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771"/>
      <c r="S392" s="780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customHeight="1" outlineLevel="1" x14ac:dyDescent="0.35">
      <c r="A393" s="785"/>
      <c r="B393" s="771"/>
      <c r="C393" s="129" t="s">
        <v>75</v>
      </c>
      <c r="D393" s="129" t="s">
        <v>77</v>
      </c>
      <c r="E393" s="191"/>
      <c r="F393" s="191"/>
      <c r="G393" s="853"/>
      <c r="H393" s="839"/>
      <c r="I393" s="195"/>
      <c r="J393" s="195"/>
      <c r="K393" s="870"/>
      <c r="L393" s="772"/>
      <c r="M393" s="801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772"/>
      <c r="S393" s="781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customHeight="1" outlineLevel="1" x14ac:dyDescent="0.35">
      <c r="A394" s="785"/>
      <c r="B394" s="771"/>
      <c r="C394" s="221" t="s">
        <v>73</v>
      </c>
      <c r="D394" s="221" t="s">
        <v>74</v>
      </c>
      <c r="E394" s="222"/>
      <c r="F394" s="222"/>
      <c r="G394" s="853"/>
      <c r="H394" s="839"/>
      <c r="I394" s="223"/>
      <c r="J394" s="223"/>
      <c r="K394" s="868"/>
      <c r="L394" s="770"/>
      <c r="M394" s="799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770"/>
      <c r="S394" s="779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customHeight="1" outlineLevel="1" x14ac:dyDescent="0.35">
      <c r="A395" s="785"/>
      <c r="B395" s="771"/>
      <c r="C395" s="122" t="s">
        <v>75</v>
      </c>
      <c r="D395" s="122" t="s">
        <v>76</v>
      </c>
      <c r="E395" s="189"/>
      <c r="F395" s="189"/>
      <c r="G395" s="853"/>
      <c r="H395" s="839"/>
      <c r="I395" s="193"/>
      <c r="J395" s="193"/>
      <c r="K395" s="869"/>
      <c r="L395" s="771"/>
      <c r="M395" s="800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771"/>
      <c r="S395" s="780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customHeight="1" outlineLevel="1" x14ac:dyDescent="0.35">
      <c r="A396" s="785"/>
      <c r="B396" s="771"/>
      <c r="C396" s="129" t="s">
        <v>75</v>
      </c>
      <c r="D396" s="129" t="s">
        <v>77</v>
      </c>
      <c r="E396" s="191"/>
      <c r="F396" s="191"/>
      <c r="G396" s="853"/>
      <c r="H396" s="839"/>
      <c r="I396" s="195"/>
      <c r="J396" s="195"/>
      <c r="K396" s="870"/>
      <c r="L396" s="772"/>
      <c r="M396" s="801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772"/>
      <c r="S396" s="781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customHeight="1" outlineLevel="1" x14ac:dyDescent="0.35">
      <c r="A397" s="785"/>
      <c r="B397" s="771"/>
      <c r="C397" s="221" t="s">
        <v>73</v>
      </c>
      <c r="D397" s="221" t="s">
        <v>74</v>
      </c>
      <c r="E397" s="222"/>
      <c r="F397" s="222"/>
      <c r="G397" s="853"/>
      <c r="H397" s="839"/>
      <c r="I397" s="223"/>
      <c r="J397" s="223"/>
      <c r="K397" s="868"/>
      <c r="L397" s="770"/>
      <c r="M397" s="799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770"/>
      <c r="S397" s="779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customHeight="1" outlineLevel="1" x14ac:dyDescent="0.35">
      <c r="A398" s="785"/>
      <c r="B398" s="771"/>
      <c r="C398" s="122" t="s">
        <v>75</v>
      </c>
      <c r="D398" s="122" t="s">
        <v>76</v>
      </c>
      <c r="E398" s="189"/>
      <c r="F398" s="189"/>
      <c r="G398" s="853"/>
      <c r="H398" s="839"/>
      <c r="I398" s="193"/>
      <c r="J398" s="193"/>
      <c r="K398" s="869"/>
      <c r="L398" s="771"/>
      <c r="M398" s="800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771"/>
      <c r="S398" s="780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customHeight="1" outlineLevel="1" x14ac:dyDescent="0.35">
      <c r="A399" s="786"/>
      <c r="B399" s="772"/>
      <c r="C399" s="129" t="s">
        <v>75</v>
      </c>
      <c r="D399" s="129" t="s">
        <v>77</v>
      </c>
      <c r="E399" s="191"/>
      <c r="F399" s="191"/>
      <c r="G399" s="854"/>
      <c r="H399" s="840"/>
      <c r="I399" s="195"/>
      <c r="J399" s="195"/>
      <c r="K399" s="870"/>
      <c r="L399" s="772"/>
      <c r="M399" s="801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772"/>
      <c r="S399" s="781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x14ac:dyDescent="0.35">
      <c r="A400" s="954"/>
      <c r="B400" s="770" t="s">
        <v>150</v>
      </c>
      <c r="C400" s="206"/>
      <c r="D400" s="206"/>
      <c r="E400" s="207"/>
      <c r="F400" s="207"/>
      <c r="G400" s="950">
        <v>2022</v>
      </c>
      <c r="H400" s="951"/>
      <c r="I400" s="207"/>
      <c r="J400" s="207"/>
      <c r="K400" s="914" t="s">
        <v>121</v>
      </c>
      <c r="L400" s="915"/>
      <c r="M400" s="875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7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955"/>
      <c r="B401" s="771"/>
      <c r="C401" s="206"/>
      <c r="D401" s="206"/>
      <c r="E401" s="207"/>
      <c r="F401" s="207"/>
      <c r="G401" s="950"/>
      <c r="H401" s="952"/>
      <c r="I401" s="207"/>
      <c r="J401" s="207"/>
      <c r="K401" s="916"/>
      <c r="L401" s="917"/>
      <c r="M401" s="876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8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955"/>
      <c r="B402" s="771"/>
      <c r="C402" s="221" t="s">
        <v>73</v>
      </c>
      <c r="D402" s="221" t="s">
        <v>74</v>
      </c>
      <c r="E402" s="222"/>
      <c r="F402" s="222"/>
      <c r="G402" s="950"/>
      <c r="H402" s="952"/>
      <c r="I402" s="223"/>
      <c r="J402" s="223"/>
      <c r="K402" s="924" t="s">
        <v>130</v>
      </c>
      <c r="L402" s="927" t="s">
        <v>131</v>
      </c>
      <c r="M402" s="799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770" t="s">
        <v>151</v>
      </c>
      <c r="S402" s="779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922">
        <f>SUM(AU402:BH429)</f>
        <v>0</v>
      </c>
      <c r="BT402" s="930" t="e">
        <f>BS402-(AI402+#REF!+#REF!+AI406+AI409+AI412+AI415+AI418+AI421+AI424+AI427)</f>
        <v>#REF!</v>
      </c>
      <c r="BU402" s="230"/>
    </row>
    <row r="403" spans="1:73" s="103" customFormat="1" x14ac:dyDescent="0.35">
      <c r="A403" s="955"/>
      <c r="B403" s="771"/>
      <c r="C403" s="122" t="s">
        <v>75</v>
      </c>
      <c r="D403" s="122" t="s">
        <v>76</v>
      </c>
      <c r="E403" s="189"/>
      <c r="F403" s="189"/>
      <c r="G403" s="950"/>
      <c r="H403" s="952"/>
      <c r="I403" s="193"/>
      <c r="J403" s="193"/>
      <c r="K403" s="925"/>
      <c r="L403" s="928"/>
      <c r="M403" s="800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771"/>
      <c r="S403" s="780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923"/>
      <c r="BT403" s="923"/>
      <c r="BU403" s="106"/>
    </row>
    <row r="404" spans="1:73" x14ac:dyDescent="0.35">
      <c r="A404" s="956"/>
      <c r="B404" s="772"/>
      <c r="C404" s="129" t="s">
        <v>75</v>
      </c>
      <c r="D404" s="129" t="s">
        <v>77</v>
      </c>
      <c r="E404" s="191"/>
      <c r="F404" s="191"/>
      <c r="G404" s="950"/>
      <c r="H404" s="953"/>
      <c r="I404" s="195"/>
      <c r="J404" s="195"/>
      <c r="K404" s="926"/>
      <c r="L404" s="929"/>
      <c r="M404" s="801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772"/>
      <c r="S404" s="781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923"/>
      <c r="BT404" s="923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923"/>
      <c r="BT405" s="923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918"/>
      <c r="L406" s="919"/>
      <c r="M406" s="920"/>
      <c r="N406" s="263"/>
      <c r="O406" s="263"/>
      <c r="P406" s="263"/>
      <c r="Q406" s="271"/>
      <c r="R406" s="919"/>
      <c r="S406" s="921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923"/>
      <c r="BT406" s="923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918"/>
      <c r="L407" s="919"/>
      <c r="M407" s="920"/>
      <c r="N407" s="270"/>
      <c r="O407" s="270"/>
      <c r="P407" s="263"/>
      <c r="Q407" s="271"/>
      <c r="R407" s="919"/>
      <c r="S407" s="921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923"/>
      <c r="BT407" s="923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918"/>
      <c r="L408" s="919"/>
      <c r="M408" s="920"/>
      <c r="N408" s="270"/>
      <c r="O408" s="270"/>
      <c r="P408" s="270"/>
      <c r="Q408" s="274"/>
      <c r="R408" s="919"/>
      <c r="S408" s="921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923"/>
      <c r="BT408" s="923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918"/>
      <c r="L409" s="918"/>
      <c r="M409" s="920"/>
      <c r="N409" s="263"/>
      <c r="O409" s="263"/>
      <c r="P409" s="263"/>
      <c r="Q409" s="271"/>
      <c r="R409" s="919"/>
      <c r="S409" s="921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923"/>
      <c r="BT409" s="923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918"/>
      <c r="L410" s="918"/>
      <c r="M410" s="920"/>
      <c r="N410" s="270"/>
      <c r="O410" s="270"/>
      <c r="P410" s="263"/>
      <c r="Q410" s="271"/>
      <c r="R410" s="919"/>
      <c r="S410" s="921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923"/>
      <c r="BT410" s="923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918"/>
      <c r="L411" s="918"/>
      <c r="M411" s="920"/>
      <c r="N411" s="270"/>
      <c r="O411" s="270"/>
      <c r="P411" s="270"/>
      <c r="Q411" s="274"/>
      <c r="R411" s="919"/>
      <c r="S411" s="921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923"/>
      <c r="BT411" s="923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918"/>
      <c r="L412" s="919"/>
      <c r="M412" s="920"/>
      <c r="N412" s="263"/>
      <c r="O412" s="263"/>
      <c r="P412" s="263"/>
      <c r="Q412" s="271"/>
      <c r="R412" s="919"/>
      <c r="S412" s="921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923"/>
      <c r="BT412" s="923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918"/>
      <c r="L413" s="919"/>
      <c r="M413" s="920"/>
      <c r="N413" s="270"/>
      <c r="O413" s="270"/>
      <c r="P413" s="263"/>
      <c r="Q413" s="271"/>
      <c r="R413" s="919"/>
      <c r="S413" s="921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923"/>
      <c r="BT413" s="923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918"/>
      <c r="L414" s="919"/>
      <c r="M414" s="920"/>
      <c r="N414" s="270"/>
      <c r="O414" s="270"/>
      <c r="P414" s="270"/>
      <c r="Q414" s="274"/>
      <c r="R414" s="919"/>
      <c r="S414" s="921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923"/>
      <c r="BT414" s="923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918"/>
      <c r="L415" s="919"/>
      <c r="M415" s="920"/>
      <c r="N415" s="263"/>
      <c r="O415" s="263"/>
      <c r="P415" s="263"/>
      <c r="Q415" s="271"/>
      <c r="R415" s="919"/>
      <c r="S415" s="921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923"/>
      <c r="BT415" s="923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918"/>
      <c r="L416" s="919"/>
      <c r="M416" s="920"/>
      <c r="N416" s="270"/>
      <c r="O416" s="270"/>
      <c r="P416" s="263"/>
      <c r="Q416" s="271"/>
      <c r="R416" s="919"/>
      <c r="S416" s="921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923"/>
      <c r="BT416" s="923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918"/>
      <c r="L417" s="919"/>
      <c r="M417" s="920"/>
      <c r="N417" s="270"/>
      <c r="O417" s="270"/>
      <c r="P417" s="270"/>
      <c r="Q417" s="274"/>
      <c r="R417" s="919"/>
      <c r="S417" s="921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923"/>
      <c r="BT417" s="923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918"/>
      <c r="L418" s="918"/>
      <c r="M418" s="920"/>
      <c r="N418" s="263"/>
      <c r="O418" s="263"/>
      <c r="P418" s="263"/>
      <c r="Q418" s="271"/>
      <c r="R418" s="919"/>
      <c r="S418" s="921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923"/>
      <c r="BT418" s="923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918"/>
      <c r="L419" s="918"/>
      <c r="M419" s="920"/>
      <c r="N419" s="270"/>
      <c r="O419" s="270"/>
      <c r="P419" s="263"/>
      <c r="Q419" s="271"/>
      <c r="R419" s="919"/>
      <c r="S419" s="921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923"/>
      <c r="BT419" s="923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918"/>
      <c r="L420" s="918"/>
      <c r="M420" s="920"/>
      <c r="N420" s="270"/>
      <c r="O420" s="270"/>
      <c r="P420" s="270"/>
      <c r="Q420" s="274"/>
      <c r="R420" s="919"/>
      <c r="S420" s="921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923"/>
      <c r="BT420" s="923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918"/>
      <c r="L421" s="918"/>
      <c r="M421" s="920"/>
      <c r="N421" s="263"/>
      <c r="O421" s="263"/>
      <c r="P421" s="263"/>
      <c r="Q421" s="271"/>
      <c r="R421" s="919"/>
      <c r="S421" s="921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923"/>
      <c r="BT421" s="923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918"/>
      <c r="L422" s="918"/>
      <c r="M422" s="920"/>
      <c r="N422" s="270"/>
      <c r="O422" s="270"/>
      <c r="P422" s="263"/>
      <c r="Q422" s="271"/>
      <c r="R422" s="919"/>
      <c r="S422" s="921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923"/>
      <c r="BT422" s="923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918"/>
      <c r="L423" s="918"/>
      <c r="M423" s="920"/>
      <c r="N423" s="270"/>
      <c r="O423" s="270"/>
      <c r="P423" s="270"/>
      <c r="Q423" s="274"/>
      <c r="R423" s="919"/>
      <c r="S423" s="921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923"/>
      <c r="BT423" s="923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918"/>
      <c r="L424" s="918"/>
      <c r="M424" s="920"/>
      <c r="N424" s="263"/>
      <c r="O424" s="263"/>
      <c r="P424" s="263"/>
      <c r="Q424" s="271"/>
      <c r="R424" s="919"/>
      <c r="S424" s="921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923"/>
      <c r="BT424" s="923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918"/>
      <c r="L425" s="918"/>
      <c r="M425" s="920"/>
      <c r="N425" s="270"/>
      <c r="O425" s="270"/>
      <c r="P425" s="263"/>
      <c r="Q425" s="271"/>
      <c r="R425" s="919"/>
      <c r="S425" s="921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923"/>
      <c r="BT425" s="923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918"/>
      <c r="L426" s="918"/>
      <c r="M426" s="920"/>
      <c r="N426" s="270"/>
      <c r="O426" s="270"/>
      <c r="P426" s="270"/>
      <c r="Q426" s="274"/>
      <c r="R426" s="919"/>
      <c r="S426" s="921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923"/>
      <c r="BT426" s="923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918"/>
      <c r="L427" s="919"/>
      <c r="M427" s="920"/>
      <c r="N427" s="263"/>
      <c r="O427" s="263"/>
      <c r="P427" s="263"/>
      <c r="Q427" s="271"/>
      <c r="R427" s="919"/>
      <c r="S427" s="921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923"/>
      <c r="BT427" s="923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918"/>
      <c r="L428" s="919"/>
      <c r="M428" s="920"/>
      <c r="N428" s="270"/>
      <c r="O428" s="270"/>
      <c r="P428" s="263"/>
      <c r="Q428" s="271"/>
      <c r="R428" s="919"/>
      <c r="S428" s="921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923"/>
      <c r="BT428" s="923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918"/>
      <c r="L429" s="919"/>
      <c r="M429" s="920"/>
      <c r="N429" s="270"/>
      <c r="O429" s="270"/>
      <c r="P429" s="270"/>
      <c r="Q429" s="274"/>
      <c r="R429" s="919"/>
      <c r="S429" s="921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923"/>
      <c r="BT429" s="923"/>
      <c r="BU429" s="31"/>
    </row>
    <row r="430" spans="1:73" s="231" customFormat="1" ht="27" customHeight="1" x14ac:dyDescent="0.35">
      <c r="A430" s="940"/>
      <c r="B430" s="919"/>
      <c r="C430" s="257"/>
      <c r="D430" s="257"/>
      <c r="E430" s="258"/>
      <c r="F430" s="258"/>
      <c r="G430" s="941"/>
      <c r="H430" s="942"/>
      <c r="I430" s="261"/>
      <c r="J430" s="261"/>
      <c r="K430" s="918"/>
      <c r="L430" s="919"/>
      <c r="M430" s="920"/>
      <c r="N430" s="263"/>
      <c r="O430" s="263"/>
      <c r="P430" s="264"/>
      <c r="Q430" s="264"/>
      <c r="R430" s="919"/>
      <c r="S430" s="921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922">
        <f>SUM(AU430:BH462)</f>
        <v>0</v>
      </c>
      <c r="BT430" s="930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940"/>
      <c r="B431" s="919"/>
      <c r="C431" s="257"/>
      <c r="D431" s="257"/>
      <c r="E431" s="258"/>
      <c r="F431" s="258"/>
      <c r="G431" s="941"/>
      <c r="H431" s="942"/>
      <c r="I431" s="261"/>
      <c r="J431" s="261"/>
      <c r="K431" s="918"/>
      <c r="L431" s="919"/>
      <c r="M431" s="920"/>
      <c r="N431" s="270"/>
      <c r="O431" s="270"/>
      <c r="P431" s="263"/>
      <c r="Q431" s="271"/>
      <c r="R431" s="919"/>
      <c r="S431" s="921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923"/>
      <c r="BT431" s="923"/>
      <c r="BU431" s="106"/>
    </row>
    <row r="432" spans="1:73" ht="27" customHeight="1" x14ac:dyDescent="0.35">
      <c r="A432" s="940"/>
      <c r="B432" s="919"/>
      <c r="E432" s="260"/>
      <c r="F432" s="260"/>
      <c r="G432" s="941"/>
      <c r="H432" s="942"/>
      <c r="I432" s="261"/>
      <c r="J432" s="273"/>
      <c r="K432" s="918"/>
      <c r="L432" s="919"/>
      <c r="M432" s="920"/>
      <c r="N432" s="270"/>
      <c r="O432" s="270"/>
      <c r="P432" s="270"/>
      <c r="Q432" s="274"/>
      <c r="R432" s="919"/>
      <c r="S432" s="921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923"/>
      <c r="BT432" s="923"/>
      <c r="BU432" s="31"/>
    </row>
    <row r="433" spans="1:73" s="303" customFormat="1" ht="13.5" outlineLevel="1" x14ac:dyDescent="0.35">
      <c r="A433" s="940"/>
      <c r="B433" s="919"/>
      <c r="C433" s="286"/>
      <c r="D433" s="286"/>
      <c r="E433" s="287"/>
      <c r="F433" s="287"/>
      <c r="G433" s="941"/>
      <c r="H433" s="942"/>
      <c r="I433" s="288"/>
      <c r="J433" s="288"/>
      <c r="K433" s="931"/>
      <c r="L433" s="931"/>
      <c r="M433" s="932"/>
      <c r="N433" s="291"/>
      <c r="O433" s="291"/>
      <c r="P433" s="291"/>
      <c r="Q433" s="292"/>
      <c r="R433" s="933"/>
      <c r="S433" s="934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923"/>
      <c r="BT433" s="923"/>
      <c r="BU433" s="302"/>
    </row>
    <row r="434" spans="1:73" s="303" customFormat="1" ht="13.5" outlineLevel="1" x14ac:dyDescent="0.35">
      <c r="A434" s="940"/>
      <c r="B434" s="919"/>
      <c r="C434" s="286"/>
      <c r="D434" s="286"/>
      <c r="E434" s="287"/>
      <c r="F434" s="287"/>
      <c r="G434" s="941"/>
      <c r="H434" s="942"/>
      <c r="I434" s="288"/>
      <c r="J434" s="288"/>
      <c r="K434" s="931"/>
      <c r="L434" s="931"/>
      <c r="M434" s="932"/>
      <c r="N434" s="304"/>
      <c r="O434" s="304"/>
      <c r="P434" s="291"/>
      <c r="Q434" s="292"/>
      <c r="R434" s="933"/>
      <c r="S434" s="934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923"/>
      <c r="BT434" s="923"/>
      <c r="BU434" s="302"/>
    </row>
    <row r="435" spans="1:73" s="303" customFormat="1" ht="13.5" outlineLevel="1" x14ac:dyDescent="0.35">
      <c r="A435" s="940"/>
      <c r="B435" s="919"/>
      <c r="C435" s="305"/>
      <c r="D435" s="305"/>
      <c r="E435" s="306"/>
      <c r="F435" s="306"/>
      <c r="G435" s="941"/>
      <c r="H435" s="942"/>
      <c r="I435" s="307"/>
      <c r="J435" s="307"/>
      <c r="K435" s="931"/>
      <c r="L435" s="931"/>
      <c r="M435" s="932"/>
      <c r="N435" s="304"/>
      <c r="O435" s="304"/>
      <c r="P435" s="304"/>
      <c r="Q435" s="308"/>
      <c r="R435" s="933"/>
      <c r="S435" s="934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923"/>
      <c r="BT435" s="923"/>
      <c r="BU435" s="302"/>
    </row>
    <row r="436" spans="1:73" s="303" customFormat="1" ht="13.5" hidden="1" customHeight="1" outlineLevel="1" x14ac:dyDescent="0.35">
      <c r="A436" s="940"/>
      <c r="B436" s="919"/>
      <c r="C436" s="286"/>
      <c r="D436" s="286"/>
      <c r="E436" s="287"/>
      <c r="F436" s="287"/>
      <c r="G436" s="941"/>
      <c r="H436" s="942"/>
      <c r="I436" s="288"/>
      <c r="J436" s="288"/>
      <c r="K436" s="931"/>
      <c r="L436" s="933"/>
      <c r="M436" s="932"/>
      <c r="N436" s="291"/>
      <c r="O436" s="291"/>
      <c r="P436" s="291"/>
      <c r="Q436" s="292"/>
      <c r="R436" s="933"/>
      <c r="S436" s="934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923"/>
      <c r="BT436" s="923"/>
      <c r="BU436" s="302"/>
    </row>
    <row r="437" spans="1:73" s="303" customFormat="1" ht="13.5" hidden="1" customHeight="1" outlineLevel="1" x14ac:dyDescent="0.35">
      <c r="A437" s="940"/>
      <c r="B437" s="919"/>
      <c r="C437" s="286"/>
      <c r="D437" s="286"/>
      <c r="E437" s="287"/>
      <c r="F437" s="287"/>
      <c r="G437" s="941"/>
      <c r="H437" s="942"/>
      <c r="I437" s="288"/>
      <c r="J437" s="288"/>
      <c r="K437" s="931"/>
      <c r="L437" s="933"/>
      <c r="M437" s="932"/>
      <c r="N437" s="304"/>
      <c r="O437" s="304"/>
      <c r="P437" s="291"/>
      <c r="Q437" s="292"/>
      <c r="R437" s="933"/>
      <c r="S437" s="934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923"/>
      <c r="BT437" s="923"/>
      <c r="BU437" s="302"/>
    </row>
    <row r="438" spans="1:73" s="303" customFormat="1" ht="13.5" hidden="1" customHeight="1" outlineLevel="1" x14ac:dyDescent="0.35">
      <c r="A438" s="940"/>
      <c r="B438" s="919"/>
      <c r="C438" s="305"/>
      <c r="D438" s="305"/>
      <c r="E438" s="306"/>
      <c r="F438" s="306"/>
      <c r="G438" s="941"/>
      <c r="H438" s="942"/>
      <c r="I438" s="307"/>
      <c r="J438" s="307"/>
      <c r="K438" s="931"/>
      <c r="L438" s="933"/>
      <c r="M438" s="932"/>
      <c r="N438" s="304"/>
      <c r="O438" s="304"/>
      <c r="P438" s="304"/>
      <c r="Q438" s="308"/>
      <c r="R438" s="933"/>
      <c r="S438" s="934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923"/>
      <c r="BT438" s="923"/>
      <c r="BU438" s="302"/>
    </row>
    <row r="439" spans="1:73" s="303" customFormat="1" ht="13.5" hidden="1" customHeight="1" outlineLevel="1" x14ac:dyDescent="0.35">
      <c r="A439" s="940"/>
      <c r="B439" s="919"/>
      <c r="C439" s="286"/>
      <c r="D439" s="286"/>
      <c r="E439" s="287"/>
      <c r="F439" s="287"/>
      <c r="G439" s="941"/>
      <c r="H439" s="942"/>
      <c r="I439" s="288"/>
      <c r="J439" s="288"/>
      <c r="K439" s="931"/>
      <c r="L439" s="933"/>
      <c r="M439" s="932"/>
      <c r="N439" s="291"/>
      <c r="O439" s="291"/>
      <c r="P439" s="291"/>
      <c r="Q439" s="292"/>
      <c r="R439" s="933"/>
      <c r="S439" s="934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923"/>
      <c r="BT439" s="923"/>
      <c r="BU439" s="302"/>
    </row>
    <row r="440" spans="1:73" s="303" customFormat="1" ht="13.5" hidden="1" customHeight="1" outlineLevel="1" x14ac:dyDescent="0.35">
      <c r="A440" s="940"/>
      <c r="B440" s="919"/>
      <c r="C440" s="286"/>
      <c r="D440" s="286"/>
      <c r="E440" s="287"/>
      <c r="F440" s="287"/>
      <c r="G440" s="941"/>
      <c r="H440" s="942"/>
      <c r="I440" s="288"/>
      <c r="J440" s="288"/>
      <c r="K440" s="931"/>
      <c r="L440" s="933"/>
      <c r="M440" s="932"/>
      <c r="N440" s="304"/>
      <c r="O440" s="304"/>
      <c r="P440" s="291"/>
      <c r="Q440" s="292"/>
      <c r="R440" s="933"/>
      <c r="S440" s="934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923"/>
      <c r="BT440" s="923"/>
      <c r="BU440" s="302"/>
    </row>
    <row r="441" spans="1:73" s="303" customFormat="1" ht="13.5" hidden="1" customHeight="1" outlineLevel="1" x14ac:dyDescent="0.35">
      <c r="A441" s="940"/>
      <c r="B441" s="919"/>
      <c r="C441" s="305"/>
      <c r="D441" s="305"/>
      <c r="E441" s="306"/>
      <c r="F441" s="306"/>
      <c r="G441" s="941"/>
      <c r="H441" s="942"/>
      <c r="I441" s="307"/>
      <c r="J441" s="307"/>
      <c r="K441" s="931"/>
      <c r="L441" s="933"/>
      <c r="M441" s="932"/>
      <c r="N441" s="304"/>
      <c r="O441" s="304"/>
      <c r="P441" s="304"/>
      <c r="Q441" s="308"/>
      <c r="R441" s="933"/>
      <c r="S441" s="934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923"/>
      <c r="BT441" s="923"/>
      <c r="BU441" s="302"/>
    </row>
    <row r="442" spans="1:73" s="303" customFormat="1" ht="13.5" hidden="1" customHeight="1" outlineLevel="1" x14ac:dyDescent="0.35">
      <c r="A442" s="940"/>
      <c r="B442" s="919"/>
      <c r="C442" s="286"/>
      <c r="D442" s="286"/>
      <c r="E442" s="287"/>
      <c r="F442" s="287"/>
      <c r="G442" s="941"/>
      <c r="H442" s="942"/>
      <c r="I442" s="288"/>
      <c r="J442" s="288"/>
      <c r="K442" s="931"/>
      <c r="L442" s="931"/>
      <c r="M442" s="932"/>
      <c r="N442" s="291"/>
      <c r="O442" s="291"/>
      <c r="P442" s="291"/>
      <c r="Q442" s="292"/>
      <c r="R442" s="933"/>
      <c r="S442" s="934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923"/>
      <c r="BT442" s="923"/>
      <c r="BU442" s="302"/>
    </row>
    <row r="443" spans="1:73" s="303" customFormat="1" ht="13.5" hidden="1" customHeight="1" outlineLevel="1" x14ac:dyDescent="0.35">
      <c r="A443" s="940"/>
      <c r="B443" s="919"/>
      <c r="C443" s="286"/>
      <c r="D443" s="286"/>
      <c r="E443" s="287"/>
      <c r="F443" s="287"/>
      <c r="G443" s="941"/>
      <c r="H443" s="942"/>
      <c r="I443" s="288"/>
      <c r="J443" s="288"/>
      <c r="K443" s="931"/>
      <c r="L443" s="931"/>
      <c r="M443" s="932"/>
      <c r="N443" s="304"/>
      <c r="O443" s="304"/>
      <c r="P443" s="291"/>
      <c r="Q443" s="292"/>
      <c r="R443" s="933"/>
      <c r="S443" s="934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923"/>
      <c r="BT443" s="923"/>
      <c r="BU443" s="302"/>
    </row>
    <row r="444" spans="1:73" s="303" customFormat="1" ht="13.5" hidden="1" customHeight="1" outlineLevel="1" x14ac:dyDescent="0.35">
      <c r="A444" s="940"/>
      <c r="B444" s="919"/>
      <c r="C444" s="305"/>
      <c r="D444" s="305"/>
      <c r="E444" s="306"/>
      <c r="F444" s="306"/>
      <c r="G444" s="941"/>
      <c r="H444" s="942"/>
      <c r="I444" s="307"/>
      <c r="J444" s="307"/>
      <c r="K444" s="931"/>
      <c r="L444" s="931"/>
      <c r="M444" s="932"/>
      <c r="N444" s="304"/>
      <c r="O444" s="304"/>
      <c r="P444" s="304"/>
      <c r="Q444" s="308"/>
      <c r="R444" s="933"/>
      <c r="S444" s="934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923"/>
      <c r="BT444" s="923"/>
      <c r="BU444" s="302"/>
    </row>
    <row r="445" spans="1:73" s="303" customFormat="1" ht="13.5" hidden="1" customHeight="1" outlineLevel="1" x14ac:dyDescent="0.35">
      <c r="A445" s="940"/>
      <c r="B445" s="919"/>
      <c r="C445" s="286"/>
      <c r="D445" s="286"/>
      <c r="E445" s="287"/>
      <c r="F445" s="287"/>
      <c r="G445" s="941"/>
      <c r="H445" s="942"/>
      <c r="I445" s="288"/>
      <c r="J445" s="288"/>
      <c r="K445" s="931"/>
      <c r="L445" s="931"/>
      <c r="M445" s="932"/>
      <c r="N445" s="291"/>
      <c r="O445" s="291"/>
      <c r="P445" s="291"/>
      <c r="Q445" s="292"/>
      <c r="R445" s="933"/>
      <c r="S445" s="934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923"/>
      <c r="BT445" s="923"/>
      <c r="BU445" s="302"/>
    </row>
    <row r="446" spans="1:73" s="303" customFormat="1" ht="13.5" hidden="1" customHeight="1" outlineLevel="1" x14ac:dyDescent="0.35">
      <c r="A446" s="940"/>
      <c r="B446" s="919"/>
      <c r="C446" s="286"/>
      <c r="D446" s="286"/>
      <c r="E446" s="287"/>
      <c r="F446" s="287"/>
      <c r="G446" s="941"/>
      <c r="H446" s="942"/>
      <c r="I446" s="288"/>
      <c r="J446" s="288"/>
      <c r="K446" s="931"/>
      <c r="L446" s="931"/>
      <c r="M446" s="932"/>
      <c r="N446" s="304"/>
      <c r="O446" s="304"/>
      <c r="P446" s="291"/>
      <c r="Q446" s="292"/>
      <c r="R446" s="933"/>
      <c r="S446" s="934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923"/>
      <c r="BT446" s="923"/>
      <c r="BU446" s="302"/>
    </row>
    <row r="447" spans="1:73" s="303" customFormat="1" ht="13.5" hidden="1" customHeight="1" outlineLevel="1" x14ac:dyDescent="0.35">
      <c r="A447" s="940"/>
      <c r="B447" s="919"/>
      <c r="C447" s="305"/>
      <c r="D447" s="305"/>
      <c r="E447" s="306"/>
      <c r="F447" s="306"/>
      <c r="G447" s="941"/>
      <c r="H447" s="942"/>
      <c r="I447" s="307"/>
      <c r="J447" s="307"/>
      <c r="K447" s="931"/>
      <c r="L447" s="931"/>
      <c r="M447" s="932"/>
      <c r="N447" s="304"/>
      <c r="O447" s="304"/>
      <c r="P447" s="304"/>
      <c r="Q447" s="308"/>
      <c r="R447" s="933"/>
      <c r="S447" s="934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923"/>
      <c r="BT447" s="923"/>
      <c r="BU447" s="302"/>
    </row>
    <row r="448" spans="1:73" s="303" customFormat="1" ht="13.5" hidden="1" customHeight="1" outlineLevel="1" x14ac:dyDescent="0.35">
      <c r="A448" s="940"/>
      <c r="B448" s="919"/>
      <c r="C448" s="286"/>
      <c r="D448" s="286"/>
      <c r="E448" s="287"/>
      <c r="F448" s="287"/>
      <c r="G448" s="941"/>
      <c r="H448" s="942"/>
      <c r="I448" s="288"/>
      <c r="J448" s="288"/>
      <c r="K448" s="931"/>
      <c r="L448" s="931"/>
      <c r="M448" s="932"/>
      <c r="N448" s="291"/>
      <c r="O448" s="291"/>
      <c r="P448" s="291"/>
      <c r="Q448" s="292"/>
      <c r="R448" s="933"/>
      <c r="S448" s="934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923"/>
      <c r="BT448" s="923"/>
      <c r="BU448" s="302"/>
    </row>
    <row r="449" spans="1:73" s="303" customFormat="1" ht="13.5" hidden="1" customHeight="1" outlineLevel="1" x14ac:dyDescent="0.35">
      <c r="A449" s="940"/>
      <c r="B449" s="919"/>
      <c r="C449" s="286"/>
      <c r="D449" s="286"/>
      <c r="E449" s="287"/>
      <c r="F449" s="287"/>
      <c r="G449" s="941"/>
      <c r="H449" s="942"/>
      <c r="I449" s="288"/>
      <c r="J449" s="288"/>
      <c r="K449" s="931"/>
      <c r="L449" s="931"/>
      <c r="M449" s="932"/>
      <c r="N449" s="304"/>
      <c r="O449" s="304"/>
      <c r="P449" s="291"/>
      <c r="Q449" s="292"/>
      <c r="R449" s="933"/>
      <c r="S449" s="934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923"/>
      <c r="BT449" s="923"/>
      <c r="BU449" s="302"/>
    </row>
    <row r="450" spans="1:73" s="303" customFormat="1" ht="13.5" hidden="1" customHeight="1" outlineLevel="1" x14ac:dyDescent="0.35">
      <c r="A450" s="940"/>
      <c r="B450" s="919"/>
      <c r="C450" s="305"/>
      <c r="D450" s="305"/>
      <c r="E450" s="306"/>
      <c r="F450" s="306"/>
      <c r="G450" s="941"/>
      <c r="H450" s="942"/>
      <c r="I450" s="307"/>
      <c r="J450" s="307"/>
      <c r="K450" s="931"/>
      <c r="L450" s="931"/>
      <c r="M450" s="932"/>
      <c r="N450" s="304"/>
      <c r="O450" s="304"/>
      <c r="P450" s="304"/>
      <c r="Q450" s="308"/>
      <c r="R450" s="933"/>
      <c r="S450" s="934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923"/>
      <c r="BT450" s="923"/>
      <c r="BU450" s="302"/>
    </row>
    <row r="451" spans="1:73" s="303" customFormat="1" ht="13.5" hidden="1" customHeight="1" outlineLevel="1" x14ac:dyDescent="0.35">
      <c r="A451" s="940"/>
      <c r="B451" s="919"/>
      <c r="C451" s="286"/>
      <c r="D451" s="286"/>
      <c r="E451" s="287"/>
      <c r="F451" s="287"/>
      <c r="G451" s="941"/>
      <c r="H451" s="942"/>
      <c r="I451" s="288"/>
      <c r="J451" s="288"/>
      <c r="K451" s="931"/>
      <c r="L451" s="931"/>
      <c r="M451" s="932"/>
      <c r="N451" s="291"/>
      <c r="O451" s="291"/>
      <c r="P451" s="291"/>
      <c r="Q451" s="292"/>
      <c r="R451" s="933"/>
      <c r="S451" s="934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923"/>
      <c r="BT451" s="923"/>
      <c r="BU451" s="302"/>
    </row>
    <row r="452" spans="1:73" s="303" customFormat="1" ht="13.5" hidden="1" customHeight="1" outlineLevel="1" x14ac:dyDescent="0.35">
      <c r="A452" s="940"/>
      <c r="B452" s="919"/>
      <c r="C452" s="286"/>
      <c r="D452" s="286"/>
      <c r="E452" s="287"/>
      <c r="F452" s="287"/>
      <c r="G452" s="941"/>
      <c r="H452" s="942"/>
      <c r="I452" s="288"/>
      <c r="J452" s="288"/>
      <c r="K452" s="931"/>
      <c r="L452" s="931"/>
      <c r="M452" s="932"/>
      <c r="N452" s="304"/>
      <c r="O452" s="304"/>
      <c r="P452" s="291"/>
      <c r="Q452" s="292"/>
      <c r="R452" s="933"/>
      <c r="S452" s="934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923"/>
      <c r="BT452" s="923"/>
      <c r="BU452" s="302"/>
    </row>
    <row r="453" spans="1:73" s="303" customFormat="1" ht="13.5" hidden="1" customHeight="1" outlineLevel="1" x14ac:dyDescent="0.35">
      <c r="A453" s="940"/>
      <c r="B453" s="919"/>
      <c r="C453" s="305"/>
      <c r="D453" s="305"/>
      <c r="E453" s="306"/>
      <c r="F453" s="306"/>
      <c r="G453" s="941"/>
      <c r="H453" s="942"/>
      <c r="I453" s="307"/>
      <c r="J453" s="307"/>
      <c r="K453" s="931"/>
      <c r="L453" s="931"/>
      <c r="M453" s="932"/>
      <c r="N453" s="304"/>
      <c r="O453" s="304"/>
      <c r="P453" s="304"/>
      <c r="Q453" s="308"/>
      <c r="R453" s="933"/>
      <c r="S453" s="934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923"/>
      <c r="BT453" s="923"/>
      <c r="BU453" s="302"/>
    </row>
    <row r="454" spans="1:73" s="303" customFormat="1" ht="13.5" hidden="1" customHeight="1" outlineLevel="1" x14ac:dyDescent="0.35">
      <c r="A454" s="940"/>
      <c r="B454" s="919"/>
      <c r="C454" s="286"/>
      <c r="D454" s="286"/>
      <c r="E454" s="287"/>
      <c r="F454" s="287"/>
      <c r="G454" s="941"/>
      <c r="H454" s="942"/>
      <c r="I454" s="288"/>
      <c r="J454" s="288"/>
      <c r="K454" s="931"/>
      <c r="L454" s="931"/>
      <c r="M454" s="932"/>
      <c r="N454" s="291"/>
      <c r="O454" s="291"/>
      <c r="P454" s="291"/>
      <c r="Q454" s="292"/>
      <c r="R454" s="933"/>
      <c r="S454" s="934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923"/>
      <c r="BT454" s="923"/>
      <c r="BU454" s="302"/>
    </row>
    <row r="455" spans="1:73" s="303" customFormat="1" ht="13.5" hidden="1" customHeight="1" outlineLevel="1" x14ac:dyDescent="0.35">
      <c r="A455" s="940"/>
      <c r="B455" s="919"/>
      <c r="C455" s="286"/>
      <c r="D455" s="286"/>
      <c r="E455" s="287"/>
      <c r="F455" s="287"/>
      <c r="G455" s="941"/>
      <c r="H455" s="942"/>
      <c r="I455" s="288"/>
      <c r="J455" s="288"/>
      <c r="K455" s="931"/>
      <c r="L455" s="931"/>
      <c r="M455" s="932"/>
      <c r="N455" s="304"/>
      <c r="O455" s="304"/>
      <c r="P455" s="291"/>
      <c r="Q455" s="292"/>
      <c r="R455" s="933"/>
      <c r="S455" s="934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923"/>
      <c r="BT455" s="923"/>
      <c r="BU455" s="302"/>
    </row>
    <row r="456" spans="1:73" s="303" customFormat="1" ht="13.5" hidden="1" customHeight="1" outlineLevel="1" x14ac:dyDescent="0.35">
      <c r="A456" s="940"/>
      <c r="B456" s="919"/>
      <c r="C456" s="305"/>
      <c r="D456" s="305"/>
      <c r="E456" s="306"/>
      <c r="F456" s="306"/>
      <c r="G456" s="941"/>
      <c r="H456" s="942"/>
      <c r="I456" s="307"/>
      <c r="J456" s="307"/>
      <c r="K456" s="931"/>
      <c r="L456" s="931"/>
      <c r="M456" s="932"/>
      <c r="N456" s="304"/>
      <c r="O456" s="304"/>
      <c r="P456" s="304"/>
      <c r="Q456" s="308"/>
      <c r="R456" s="933"/>
      <c r="S456" s="934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923"/>
      <c r="BT456" s="923"/>
      <c r="BU456" s="302"/>
    </row>
    <row r="457" spans="1:73" s="303" customFormat="1" ht="13.5" hidden="1" customHeight="1" outlineLevel="1" x14ac:dyDescent="0.35">
      <c r="A457" s="940"/>
      <c r="B457" s="919"/>
      <c r="C457" s="286"/>
      <c r="D457" s="286"/>
      <c r="E457" s="287"/>
      <c r="F457" s="287"/>
      <c r="G457" s="941"/>
      <c r="H457" s="942"/>
      <c r="I457" s="288"/>
      <c r="J457" s="288"/>
      <c r="K457" s="931"/>
      <c r="L457" s="931"/>
      <c r="M457" s="932"/>
      <c r="N457" s="291"/>
      <c r="O457" s="291"/>
      <c r="P457" s="291"/>
      <c r="Q457" s="292"/>
      <c r="R457" s="933"/>
      <c r="S457" s="934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923"/>
      <c r="BT457" s="923"/>
      <c r="BU457" s="302"/>
    </row>
    <row r="458" spans="1:73" s="303" customFormat="1" ht="13.5" hidden="1" customHeight="1" outlineLevel="1" x14ac:dyDescent="0.35">
      <c r="A458" s="940"/>
      <c r="B458" s="919"/>
      <c r="C458" s="286"/>
      <c r="D458" s="286"/>
      <c r="E458" s="287"/>
      <c r="F458" s="287"/>
      <c r="G458" s="941"/>
      <c r="H458" s="942"/>
      <c r="I458" s="288"/>
      <c r="J458" s="288"/>
      <c r="K458" s="931"/>
      <c r="L458" s="931"/>
      <c r="M458" s="932"/>
      <c r="N458" s="304"/>
      <c r="O458" s="304"/>
      <c r="P458" s="291"/>
      <c r="Q458" s="292"/>
      <c r="R458" s="933"/>
      <c r="S458" s="934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923"/>
      <c r="BT458" s="923"/>
      <c r="BU458" s="302"/>
    </row>
    <row r="459" spans="1:73" s="303" customFormat="1" ht="13.5" hidden="1" customHeight="1" outlineLevel="1" x14ac:dyDescent="0.35">
      <c r="A459" s="940"/>
      <c r="B459" s="919"/>
      <c r="C459" s="305"/>
      <c r="D459" s="305"/>
      <c r="E459" s="306"/>
      <c r="F459" s="306"/>
      <c r="G459" s="941"/>
      <c r="H459" s="942"/>
      <c r="I459" s="307"/>
      <c r="J459" s="307"/>
      <c r="K459" s="931"/>
      <c r="L459" s="931"/>
      <c r="M459" s="932"/>
      <c r="N459" s="304"/>
      <c r="O459" s="304"/>
      <c r="P459" s="304"/>
      <c r="Q459" s="308"/>
      <c r="R459" s="933"/>
      <c r="S459" s="934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923"/>
      <c r="BT459" s="923"/>
      <c r="BU459" s="302"/>
    </row>
    <row r="460" spans="1:73" s="303" customFormat="1" ht="13.5" hidden="1" customHeight="1" outlineLevel="1" x14ac:dyDescent="0.35">
      <c r="A460" s="940"/>
      <c r="B460" s="919"/>
      <c r="C460" s="286"/>
      <c r="D460" s="286"/>
      <c r="E460" s="287"/>
      <c r="F460" s="287"/>
      <c r="G460" s="941"/>
      <c r="H460" s="942"/>
      <c r="I460" s="288"/>
      <c r="J460" s="288"/>
      <c r="K460" s="931"/>
      <c r="L460" s="933"/>
      <c r="M460" s="932"/>
      <c r="N460" s="291"/>
      <c r="O460" s="291"/>
      <c r="P460" s="291"/>
      <c r="Q460" s="292"/>
      <c r="R460" s="933"/>
      <c r="S460" s="934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923"/>
      <c r="BT460" s="923"/>
      <c r="BU460" s="302"/>
    </row>
    <row r="461" spans="1:73" s="303" customFormat="1" ht="13.5" hidden="1" customHeight="1" outlineLevel="1" x14ac:dyDescent="0.35">
      <c r="A461" s="940"/>
      <c r="B461" s="919"/>
      <c r="C461" s="286"/>
      <c r="D461" s="286"/>
      <c r="E461" s="287"/>
      <c r="F461" s="287"/>
      <c r="G461" s="941"/>
      <c r="H461" s="942"/>
      <c r="I461" s="288"/>
      <c r="J461" s="288"/>
      <c r="K461" s="931"/>
      <c r="L461" s="933"/>
      <c r="M461" s="932"/>
      <c r="N461" s="304"/>
      <c r="O461" s="304"/>
      <c r="P461" s="291"/>
      <c r="Q461" s="292"/>
      <c r="R461" s="933"/>
      <c r="S461" s="934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923"/>
      <c r="BT461" s="923"/>
      <c r="BU461" s="302"/>
    </row>
    <row r="462" spans="1:73" s="303" customFormat="1" ht="13.5" hidden="1" customHeight="1" outlineLevel="1" x14ac:dyDescent="0.35">
      <c r="A462" s="940"/>
      <c r="B462" s="919"/>
      <c r="C462" s="305"/>
      <c r="D462" s="305"/>
      <c r="E462" s="306"/>
      <c r="F462" s="306"/>
      <c r="G462" s="941"/>
      <c r="H462" s="942"/>
      <c r="I462" s="307"/>
      <c r="J462" s="307"/>
      <c r="K462" s="931"/>
      <c r="L462" s="933"/>
      <c r="M462" s="932"/>
      <c r="N462" s="304"/>
      <c r="O462" s="304"/>
      <c r="P462" s="304"/>
      <c r="Q462" s="308"/>
      <c r="R462" s="933"/>
      <c r="S462" s="934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923"/>
      <c r="BT462" s="923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935"/>
      <c r="B464" s="937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936"/>
      <c r="B465" s="938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936"/>
      <c r="B466" s="938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782">
        <v>1</v>
      </c>
      <c r="B467" s="783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782"/>
      <c r="B468" s="783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939"/>
      <c r="B469" s="799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947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939"/>
      <c r="B470" s="800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948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939"/>
      <c r="B471" s="800"/>
      <c r="C471" s="122"/>
      <c r="D471" s="122"/>
      <c r="E471" s="367"/>
      <c r="F471" s="189"/>
      <c r="G471" s="359"/>
      <c r="H471" s="189"/>
      <c r="I471" s="193"/>
      <c r="J471" s="193"/>
      <c r="K471" s="868"/>
      <c r="L471" s="943"/>
      <c r="M471" s="945"/>
      <c r="N471" s="362"/>
      <c r="O471" s="362"/>
      <c r="P471" s="362"/>
      <c r="Q471" s="362"/>
      <c r="R471" s="868"/>
      <c r="S471" s="779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948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79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939"/>
      <c r="B472" s="801"/>
      <c r="C472" s="129"/>
      <c r="D472" s="129"/>
      <c r="E472" s="367"/>
      <c r="F472" s="368"/>
      <c r="G472" s="37"/>
      <c r="H472" s="368"/>
      <c r="I472" s="367"/>
      <c r="J472" s="367"/>
      <c r="K472" s="870"/>
      <c r="L472" s="944"/>
      <c r="M472" s="946"/>
      <c r="N472" s="365"/>
      <c r="O472" s="365"/>
      <c r="P472" s="365"/>
      <c r="Q472" s="365"/>
      <c r="R472" s="870"/>
      <c r="S472" s="78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949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792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939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68"/>
      <c r="L473" s="943"/>
      <c r="M473" s="945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68"/>
      <c r="S473" s="779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79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939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70"/>
      <c r="L474" s="944"/>
      <c r="M474" s="946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70"/>
      <c r="S474" s="781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792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939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68"/>
      <c r="L475" s="943"/>
      <c r="M475" s="945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68"/>
      <c r="S475" s="779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79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939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70"/>
      <c r="L476" s="944"/>
      <c r="M476" s="946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70"/>
      <c r="S476" s="781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792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939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68"/>
      <c r="L477" s="943"/>
      <c r="M477" s="945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68"/>
      <c r="S477" s="779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79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939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70"/>
      <c r="L478" s="944"/>
      <c r="M478" s="946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70"/>
      <c r="S478" s="781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792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939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68"/>
      <c r="L479" s="943"/>
      <c r="M479" s="945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68"/>
      <c r="S479" s="779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79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939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70"/>
      <c r="L480" s="944"/>
      <c r="M480" s="946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70"/>
      <c r="S480" s="781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792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939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68"/>
      <c r="L481" s="943"/>
      <c r="M481" s="945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68"/>
      <c r="S481" s="779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79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939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70"/>
      <c r="L482" s="944"/>
      <c r="M482" s="946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70"/>
      <c r="S482" s="781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792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782">
        <v>2</v>
      </c>
      <c r="B483" s="783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44"/>
      <c r="B484" s="847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770"/>
      <c r="C485" s="122" t="s">
        <v>73</v>
      </c>
      <c r="D485" s="122" t="s">
        <v>74</v>
      </c>
      <c r="E485" s="124"/>
      <c r="F485" s="124">
        <f>E485*1.12</f>
        <v>0</v>
      </c>
      <c r="G485" s="784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79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772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786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792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A7E63-CF90-4877-95C9-787BD8AD0698}">
  <dimension ref="A1:BW497"/>
  <sheetViews>
    <sheetView zoomScale="55" zoomScaleNormal="55" workbookViewId="0">
      <pane xSplit="4" ySplit="8" topLeftCell="AC9" activePane="bottomRight" state="frozen"/>
      <selection pane="topRight" activeCell="E1" sqref="E1"/>
      <selection pane="bottomLeft" activeCell="A9" sqref="A9"/>
      <selection pane="bottomRight" activeCell="B41" sqref="B41:B115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720" t="s">
        <v>152</v>
      </c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725" t="s">
        <v>8</v>
      </c>
      <c r="F4" s="726"/>
      <c r="G4" s="726"/>
      <c r="H4" s="726"/>
      <c r="I4" s="726"/>
      <c r="J4" s="727"/>
      <c r="K4" s="725" t="s">
        <v>9</v>
      </c>
      <c r="L4" s="726"/>
      <c r="M4" s="726"/>
      <c r="N4" s="726"/>
      <c r="O4" s="726"/>
      <c r="P4" s="726"/>
      <c r="Q4" s="726"/>
      <c r="R4" s="726"/>
      <c r="S4" s="727"/>
      <c r="T4" s="725" t="s">
        <v>10</v>
      </c>
      <c r="U4" s="726"/>
      <c r="V4" s="726"/>
      <c r="W4" s="726"/>
      <c r="X4" s="726"/>
      <c r="Y4" s="726"/>
      <c r="Z4" s="726"/>
      <c r="AA4" s="726"/>
      <c r="AB4" s="727"/>
      <c r="AC4" s="717" t="s">
        <v>11</v>
      </c>
      <c r="AD4" s="717"/>
      <c r="AE4" s="717"/>
      <c r="AF4" s="717"/>
      <c r="AG4" s="717"/>
      <c r="AH4" s="717"/>
      <c r="AI4" s="717"/>
      <c r="AJ4" s="717"/>
      <c r="AK4" s="717"/>
      <c r="AL4" s="717"/>
      <c r="AM4" s="717" t="s">
        <v>12</v>
      </c>
      <c r="AN4" s="717"/>
      <c r="AO4" s="717"/>
      <c r="AP4" s="728" t="s">
        <v>13</v>
      </c>
      <c r="AQ4" s="728" t="s">
        <v>14</v>
      </c>
      <c r="AR4" s="747" t="s">
        <v>15</v>
      </c>
      <c r="AS4" s="747"/>
      <c r="AT4" s="747"/>
      <c r="AU4" s="717" t="s">
        <v>16</v>
      </c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5" t="s">
        <v>17</v>
      </c>
      <c r="BJ4" s="27"/>
      <c r="BK4" s="735" t="s">
        <v>18</v>
      </c>
      <c r="BL4" s="735"/>
      <c r="BM4" s="735"/>
      <c r="BN4" s="735" t="s">
        <v>19</v>
      </c>
      <c r="BO4" s="735"/>
      <c r="BP4" s="735" t="s">
        <v>20</v>
      </c>
      <c r="BS4" s="28"/>
      <c r="BT4" s="29"/>
      <c r="BU4" s="30" t="s">
        <v>21</v>
      </c>
    </row>
    <row r="5" spans="1:73" ht="34.5" customHeight="1" x14ac:dyDescent="0.35">
      <c r="A5" s="721"/>
      <c r="B5" s="723"/>
      <c r="C5" s="723"/>
      <c r="D5" s="723"/>
      <c r="E5" s="736" t="s">
        <v>22</v>
      </c>
      <c r="F5" s="737"/>
      <c r="G5" s="740" t="s">
        <v>23</v>
      </c>
      <c r="H5" s="740" t="s">
        <v>24</v>
      </c>
      <c r="I5" s="743" t="s">
        <v>25</v>
      </c>
      <c r="J5" s="744"/>
      <c r="K5" s="728" t="s">
        <v>26</v>
      </c>
      <c r="L5" s="728" t="s">
        <v>27</v>
      </c>
      <c r="M5" s="728" t="s">
        <v>28</v>
      </c>
      <c r="N5" s="718" t="s">
        <v>29</v>
      </c>
      <c r="O5" s="731"/>
      <c r="P5" s="731"/>
      <c r="Q5" s="719"/>
      <c r="R5" s="732" t="s">
        <v>30</v>
      </c>
      <c r="S5" s="728" t="s">
        <v>31</v>
      </c>
      <c r="T5" s="717" t="s">
        <v>32</v>
      </c>
      <c r="U5" s="717"/>
      <c r="V5" s="717"/>
      <c r="W5" s="717" t="s">
        <v>33</v>
      </c>
      <c r="X5" s="717"/>
      <c r="Y5" s="717"/>
      <c r="Z5" s="717" t="s">
        <v>34</v>
      </c>
      <c r="AA5" s="717"/>
      <c r="AB5" s="717"/>
      <c r="AC5" s="717" t="s">
        <v>35</v>
      </c>
      <c r="AD5" s="717"/>
      <c r="AE5" s="717"/>
      <c r="AF5" s="717" t="s">
        <v>36</v>
      </c>
      <c r="AG5" s="717"/>
      <c r="AH5" s="717"/>
      <c r="AI5" s="717" t="s">
        <v>37</v>
      </c>
      <c r="AJ5" s="717"/>
      <c r="AK5" s="717"/>
      <c r="AL5" s="717"/>
      <c r="AM5" s="717"/>
      <c r="AN5" s="717"/>
      <c r="AO5" s="717"/>
      <c r="AP5" s="729"/>
      <c r="AQ5" s="729"/>
      <c r="AR5" s="747"/>
      <c r="AS5" s="747"/>
      <c r="AT5" s="747"/>
      <c r="AU5" s="717" t="s">
        <v>38</v>
      </c>
      <c r="AV5" s="717" t="s">
        <v>13</v>
      </c>
      <c r="AW5" s="717" t="s">
        <v>39</v>
      </c>
      <c r="AX5" s="717" t="s">
        <v>40</v>
      </c>
      <c r="AY5" s="717" t="s">
        <v>41</v>
      </c>
      <c r="AZ5" s="717" t="s">
        <v>42</v>
      </c>
      <c r="BA5" s="717" t="s">
        <v>43</v>
      </c>
      <c r="BB5" s="717" t="s">
        <v>44</v>
      </c>
      <c r="BC5" s="717" t="s">
        <v>45</v>
      </c>
      <c r="BD5" s="717" t="s">
        <v>46</v>
      </c>
      <c r="BE5" s="717" t="s">
        <v>47</v>
      </c>
      <c r="BF5" s="717" t="s">
        <v>48</v>
      </c>
      <c r="BG5" s="717" t="s">
        <v>49</v>
      </c>
      <c r="BH5" s="717" t="s">
        <v>50</v>
      </c>
      <c r="BI5" s="717" t="s">
        <v>51</v>
      </c>
      <c r="BJ5" s="717" t="s">
        <v>52</v>
      </c>
      <c r="BK5" s="717" t="s">
        <v>53</v>
      </c>
      <c r="BL5" s="717" t="s">
        <v>54</v>
      </c>
      <c r="BM5" s="717" t="s">
        <v>55</v>
      </c>
      <c r="BN5" s="717" t="s">
        <v>56</v>
      </c>
      <c r="BO5" s="717" t="s">
        <v>57</v>
      </c>
      <c r="BP5" s="735"/>
      <c r="BS5" s="28"/>
      <c r="BT5" s="29"/>
      <c r="BU5" s="31"/>
    </row>
    <row r="6" spans="1:73" ht="58.5" customHeight="1" x14ac:dyDescent="0.35">
      <c r="A6" s="721"/>
      <c r="B6" s="723"/>
      <c r="C6" s="723"/>
      <c r="D6" s="723"/>
      <c r="E6" s="738"/>
      <c r="F6" s="739"/>
      <c r="G6" s="741"/>
      <c r="H6" s="741"/>
      <c r="I6" s="745"/>
      <c r="J6" s="746"/>
      <c r="K6" s="729"/>
      <c r="L6" s="729"/>
      <c r="M6" s="729"/>
      <c r="N6" s="718" t="s">
        <v>58</v>
      </c>
      <c r="O6" s="719"/>
      <c r="P6" s="718" t="s">
        <v>59</v>
      </c>
      <c r="Q6" s="719"/>
      <c r="R6" s="733"/>
      <c r="S6" s="729"/>
      <c r="T6" s="717" t="s">
        <v>60</v>
      </c>
      <c r="U6" s="717"/>
      <c r="V6" s="717" t="s">
        <v>61</v>
      </c>
      <c r="W6" s="717" t="s">
        <v>60</v>
      </c>
      <c r="X6" s="717"/>
      <c r="Y6" s="717" t="s">
        <v>61</v>
      </c>
      <c r="Z6" s="717" t="s">
        <v>60</v>
      </c>
      <c r="AA6" s="717"/>
      <c r="AB6" s="717" t="s">
        <v>61</v>
      </c>
      <c r="AC6" s="717" t="s">
        <v>60</v>
      </c>
      <c r="AD6" s="717"/>
      <c r="AE6" s="717" t="s">
        <v>61</v>
      </c>
      <c r="AF6" s="717" t="s">
        <v>60</v>
      </c>
      <c r="AG6" s="717"/>
      <c r="AH6" s="717" t="s">
        <v>61</v>
      </c>
      <c r="AI6" s="748" t="s">
        <v>60</v>
      </c>
      <c r="AJ6" s="748"/>
      <c r="AK6" s="749" t="s">
        <v>61</v>
      </c>
      <c r="AL6" s="717" t="s">
        <v>62</v>
      </c>
      <c r="AM6" s="717" t="s">
        <v>63</v>
      </c>
      <c r="AN6" s="717" t="s">
        <v>64</v>
      </c>
      <c r="AO6" s="717" t="s">
        <v>65</v>
      </c>
      <c r="AP6" s="729"/>
      <c r="AQ6" s="729"/>
      <c r="AR6" s="717" t="s">
        <v>60</v>
      </c>
      <c r="AS6" s="717"/>
      <c r="AT6" s="717" t="s">
        <v>61</v>
      </c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35"/>
      <c r="BS6" s="28"/>
      <c r="BT6" s="29"/>
      <c r="BU6" s="31"/>
    </row>
    <row r="7" spans="1:73" x14ac:dyDescent="0.35">
      <c r="A7" s="721"/>
      <c r="B7" s="724"/>
      <c r="C7" s="724"/>
      <c r="D7" s="724"/>
      <c r="E7" s="26" t="s">
        <v>66</v>
      </c>
      <c r="F7" s="26" t="s">
        <v>67</v>
      </c>
      <c r="G7" s="742"/>
      <c r="H7" s="742"/>
      <c r="I7" s="26" t="s">
        <v>66</v>
      </c>
      <c r="J7" s="26" t="s">
        <v>67</v>
      </c>
      <c r="K7" s="730"/>
      <c r="L7" s="730"/>
      <c r="M7" s="730"/>
      <c r="N7" s="33" t="s">
        <v>66</v>
      </c>
      <c r="O7" s="33" t="s">
        <v>67</v>
      </c>
      <c r="P7" s="33" t="s">
        <v>66</v>
      </c>
      <c r="Q7" s="33" t="s">
        <v>67</v>
      </c>
      <c r="R7" s="734"/>
      <c r="S7" s="730"/>
      <c r="T7" s="34" t="s">
        <v>66</v>
      </c>
      <c r="U7" s="34" t="s">
        <v>67</v>
      </c>
      <c r="V7" s="717"/>
      <c r="W7" s="34" t="s">
        <v>66</v>
      </c>
      <c r="X7" s="34" t="s">
        <v>67</v>
      </c>
      <c r="Y7" s="717"/>
      <c r="Z7" s="34" t="s">
        <v>66</v>
      </c>
      <c r="AA7" s="34" t="s">
        <v>67</v>
      </c>
      <c r="AB7" s="717"/>
      <c r="AC7" s="26" t="s">
        <v>66</v>
      </c>
      <c r="AD7" s="26" t="s">
        <v>67</v>
      </c>
      <c r="AE7" s="717"/>
      <c r="AF7" s="26" t="s">
        <v>66</v>
      </c>
      <c r="AG7" s="26" t="s">
        <v>67</v>
      </c>
      <c r="AH7" s="717"/>
      <c r="AI7" s="32" t="s">
        <v>66</v>
      </c>
      <c r="AJ7" s="32" t="s">
        <v>67</v>
      </c>
      <c r="AK7" s="750"/>
      <c r="AL7" s="717"/>
      <c r="AM7" s="717"/>
      <c r="AN7" s="717"/>
      <c r="AO7" s="717"/>
      <c r="AP7" s="730"/>
      <c r="AQ7" s="730"/>
      <c r="AR7" s="26" t="s">
        <v>66</v>
      </c>
      <c r="AS7" s="26" t="s">
        <v>67</v>
      </c>
      <c r="AT7" s="717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717"/>
      <c r="BJ7" s="717"/>
      <c r="BK7" s="717"/>
      <c r="BL7" s="717"/>
      <c r="BM7" s="717"/>
      <c r="BN7" s="717"/>
      <c r="BO7" s="717"/>
      <c r="BP7" s="735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751"/>
      <c r="B9" s="754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5011244</v>
      </c>
      <c r="AD9" s="43">
        <f>AD13+AD464</f>
        <v>5612593.2800000003</v>
      </c>
      <c r="AE9" s="43">
        <f>AE119+AE135</f>
        <v>440</v>
      </c>
      <c r="AF9" s="43">
        <f>AF13+AF464</f>
        <v>1486448.9512464404</v>
      </c>
      <c r="AG9" s="43">
        <f>AG13+AG464</f>
        <v>1664822.8253960134</v>
      </c>
      <c r="AH9" s="43">
        <f>AH119+AH135</f>
        <v>0</v>
      </c>
      <c r="AI9" s="43">
        <f>AI13+AI464</f>
        <v>-3524795.0487535596</v>
      </c>
      <c r="AJ9" s="43">
        <f>AJ13+AJ464</f>
        <v>-3947770.4546039873</v>
      </c>
      <c r="AK9" s="43"/>
      <c r="AL9" s="18">
        <f>IF(AC9=0,"",AF9/AC9)</f>
        <v>0.29662274502028646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752"/>
      <c r="B10" s="755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8829209</v>
      </c>
      <c r="AD10" s="43">
        <f t="shared" si="1"/>
        <v>9888714.0800000001</v>
      </c>
      <c r="AE10" s="43"/>
      <c r="AF10" s="43">
        <f t="shared" si="1"/>
        <v>3553311.825076797</v>
      </c>
      <c r="AG10" s="43">
        <f t="shared" si="1"/>
        <v>3979709.2440860132</v>
      </c>
      <c r="AH10" s="43"/>
      <c r="AI10" s="43">
        <f t="shared" si="1"/>
        <v>-5291248.5144678457</v>
      </c>
      <c r="AJ10" s="43">
        <f t="shared" si="1"/>
        <v>-5926198.3362039868</v>
      </c>
      <c r="AK10" s="43"/>
      <c r="AL10" s="52">
        <f t="shared" ref="AL10:AL73" si="2">IF(AC10=0,"",AF10/AC10)</f>
        <v>0.40244962205298312</v>
      </c>
      <c r="AM10" s="44">
        <f t="shared" si="1"/>
        <v>0</v>
      </c>
      <c r="AN10" s="44">
        <f t="shared" si="1"/>
        <v>3537960.4855321543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752"/>
      <c r="B11" s="755"/>
      <c r="C11" s="757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8829209</v>
      </c>
      <c r="AD11" s="56">
        <f>AD15+AD466</f>
        <v>9888714.0800000001</v>
      </c>
      <c r="AE11" s="56"/>
      <c r="AF11" s="56">
        <f>AF15+AF466</f>
        <v>3553311.825076797</v>
      </c>
      <c r="AG11" s="56">
        <f>AG15+AG466</f>
        <v>3979709.2440860132</v>
      </c>
      <c r="AH11" s="56"/>
      <c r="AI11" s="56">
        <f>AI15+AI466</f>
        <v>-5291248.5144678457</v>
      </c>
      <c r="AJ11" s="56">
        <f>AJ15+AJ466</f>
        <v>-5926198.3362039868</v>
      </c>
      <c r="AK11" s="56"/>
      <c r="AL11" s="60">
        <f t="shared" si="2"/>
        <v>0.40244962205298312</v>
      </c>
      <c r="AM11" s="57">
        <f>AM15+AM466</f>
        <v>0</v>
      </c>
      <c r="AN11" s="57">
        <f>AN15+AN466</f>
        <v>3537960.4855321543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753"/>
      <c r="B12" s="756"/>
      <c r="C12" s="758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759"/>
      <c r="B13" s="762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5011244</v>
      </c>
      <c r="AD13" s="67">
        <f>AD17+AD119+AD135+AD23</f>
        <v>5612593.2800000003</v>
      </c>
      <c r="AE13" s="67"/>
      <c r="AF13" s="67">
        <f>AF17+AF119+AF135+AF23</f>
        <v>1486448.9512464404</v>
      </c>
      <c r="AG13" s="67">
        <f>AG17+AG119+AG135+AG23</f>
        <v>1664822.8253960134</v>
      </c>
      <c r="AH13" s="67"/>
      <c r="AI13" s="67">
        <f>AI17+AI119+AI135+AI23</f>
        <v>-3524795.0487535596</v>
      </c>
      <c r="AJ13" s="67">
        <f>AJ17+AJ119+AJ135+AJ23</f>
        <v>-3947770.4546039873</v>
      </c>
      <c r="AK13" s="67"/>
      <c r="AL13" s="71">
        <f t="shared" si="2"/>
        <v>0.29662274502028646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760"/>
      <c r="B14" s="763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8829209</v>
      </c>
      <c r="AD14" s="67">
        <f>SUM(AD15:AD16)</f>
        <v>9888714.0800000001</v>
      </c>
      <c r="AE14" s="67"/>
      <c r="AF14" s="67">
        <f>SUM(AF15:AF16)</f>
        <v>3553311.825076797</v>
      </c>
      <c r="AG14" s="67">
        <f>SUM(AG15:AG16)</f>
        <v>3979709.2440860132</v>
      </c>
      <c r="AH14" s="67"/>
      <c r="AI14" s="67">
        <f>SUM(AI15:AI16)</f>
        <v>-5291248.5144678457</v>
      </c>
      <c r="AJ14" s="67">
        <f>SUM(AJ15:AJ16)</f>
        <v>-5926198.3362039868</v>
      </c>
      <c r="AK14" s="67"/>
      <c r="AL14" s="71">
        <f t="shared" si="2"/>
        <v>0.40244962205298312</v>
      </c>
      <c r="AM14" s="68">
        <f>SUM(AM15:AM16)</f>
        <v>0</v>
      </c>
      <c r="AN14" s="68">
        <f>SUM(AN15:AN16)</f>
        <v>3537960.4855321543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760"/>
      <c r="B15" s="763"/>
      <c r="C15" s="765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8829209</v>
      </c>
      <c r="AD15" s="80">
        <f>AD19+AD121+AD137+AD25</f>
        <v>9888714.0800000001</v>
      </c>
      <c r="AE15" s="80"/>
      <c r="AF15" s="80">
        <f>AF19+AF121+AF137+AF25</f>
        <v>3553311.825076797</v>
      </c>
      <c r="AG15" s="80">
        <f>AG19+AG121+AG137+AG25</f>
        <v>3979709.2440860132</v>
      </c>
      <c r="AH15" s="80"/>
      <c r="AI15" s="80">
        <f>AI19+AI121+AI137+AI25</f>
        <v>-5291248.5144678457</v>
      </c>
      <c r="AJ15" s="80">
        <f>AJ19+AJ121+AJ137+AJ25</f>
        <v>-5926198.3362039868</v>
      </c>
      <c r="AK15" s="80"/>
      <c r="AL15" s="84">
        <f t="shared" si="2"/>
        <v>0.40244962205298312</v>
      </c>
      <c r="AM15" s="81">
        <f>AM19+AM121+AM137+AM25</f>
        <v>0</v>
      </c>
      <c r="AN15" s="81">
        <f>AN19+AN121+AN137+AN25</f>
        <v>3537960.4855321543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761"/>
      <c r="B16" s="764"/>
      <c r="C16" s="766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782">
        <v>1</v>
      </c>
      <c r="B17" s="783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782"/>
      <c r="B18" s="783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782"/>
      <c r="B19" s="783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784">
        <v>1</v>
      </c>
      <c r="B20" s="770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787"/>
      <c r="H20" s="779"/>
      <c r="I20" s="124"/>
      <c r="J20" s="124">
        <f>I20*1.12</f>
        <v>0</v>
      </c>
      <c r="K20" s="767"/>
      <c r="L20" s="770"/>
      <c r="M20" s="773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776"/>
      <c r="S20" s="779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785"/>
      <c r="B21" s="771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788"/>
      <c r="H21" s="780"/>
      <c r="I21" s="124"/>
      <c r="J21" s="124">
        <f>I21*1.12</f>
        <v>0</v>
      </c>
      <c r="K21" s="768"/>
      <c r="L21" s="771"/>
      <c r="M21" s="774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777"/>
      <c r="S21" s="780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786"/>
      <c r="B22" s="772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789"/>
      <c r="H22" s="781"/>
      <c r="I22" s="131"/>
      <c r="J22" s="131">
        <f>I22*1.12</f>
        <v>0</v>
      </c>
      <c r="K22" s="769"/>
      <c r="L22" s="772"/>
      <c r="M22" s="775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778"/>
      <c r="S22" s="78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782">
        <v>1</v>
      </c>
      <c r="B23" s="783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782"/>
      <c r="B24" s="783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782"/>
      <c r="B25" s="783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784">
        <v>1</v>
      </c>
      <c r="B26" s="770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787">
        <v>2121</v>
      </c>
      <c r="H26" s="779"/>
      <c r="I26" s="124"/>
      <c r="J26" s="124">
        <f>I26*1.12</f>
        <v>0</v>
      </c>
      <c r="K26" s="793"/>
      <c r="L26" s="796"/>
      <c r="M26" s="773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776"/>
      <c r="S26" s="779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79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785"/>
      <c r="B27" s="771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788"/>
      <c r="H27" s="780"/>
      <c r="I27" s="124"/>
      <c r="J27" s="124">
        <f>I27*1.12</f>
        <v>0</v>
      </c>
      <c r="K27" s="794"/>
      <c r="L27" s="797"/>
      <c r="M27" s="774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777"/>
      <c r="S27" s="780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79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785"/>
      <c r="B28" s="771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789"/>
      <c r="H28" s="781"/>
      <c r="I28" s="131">
        <f>I27</f>
        <v>0</v>
      </c>
      <c r="J28" s="131">
        <f>I28*1.12</f>
        <v>0</v>
      </c>
      <c r="K28" s="795"/>
      <c r="L28" s="798"/>
      <c r="M28" s="775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778"/>
      <c r="S28" s="781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792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785"/>
      <c r="B29" s="771"/>
      <c r="C29" s="122" t="s">
        <v>73</v>
      </c>
      <c r="D29" s="122" t="s">
        <v>74</v>
      </c>
      <c r="E29" s="123"/>
      <c r="F29" s="124"/>
      <c r="G29" s="787"/>
      <c r="H29" s="779"/>
      <c r="I29" s="124"/>
      <c r="J29" s="124"/>
      <c r="K29" s="793"/>
      <c r="L29" s="796"/>
      <c r="M29" s="773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776"/>
      <c r="S29" s="779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79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785"/>
      <c r="B30" s="771"/>
      <c r="C30" s="122" t="s">
        <v>75</v>
      </c>
      <c r="D30" s="122" t="s">
        <v>76</v>
      </c>
      <c r="E30" s="123"/>
      <c r="F30" s="124"/>
      <c r="G30" s="788"/>
      <c r="H30" s="780"/>
      <c r="I30" s="124"/>
      <c r="J30" s="124"/>
      <c r="K30" s="794"/>
      <c r="L30" s="797"/>
      <c r="M30" s="774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777"/>
      <c r="S30" s="780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79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785"/>
      <c r="B31" s="771"/>
      <c r="C31" s="129" t="s">
        <v>75</v>
      </c>
      <c r="D31" s="129" t="s">
        <v>77</v>
      </c>
      <c r="E31" s="130"/>
      <c r="F31" s="131"/>
      <c r="G31" s="789"/>
      <c r="H31" s="781"/>
      <c r="I31" s="131"/>
      <c r="J31" s="131"/>
      <c r="K31" s="795"/>
      <c r="L31" s="798"/>
      <c r="M31" s="775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778"/>
      <c r="S31" s="781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792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785"/>
      <c r="B32" s="771"/>
      <c r="C32" s="122" t="s">
        <v>73</v>
      </c>
      <c r="D32" s="122" t="s">
        <v>74</v>
      </c>
      <c r="E32" s="123"/>
      <c r="F32" s="124"/>
      <c r="G32" s="787"/>
      <c r="H32" s="779"/>
      <c r="I32" s="124"/>
      <c r="J32" s="124"/>
      <c r="K32" s="767"/>
      <c r="L32" s="770"/>
      <c r="M32" s="773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776"/>
      <c r="S32" s="779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79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785"/>
      <c r="B33" s="771"/>
      <c r="C33" s="122" t="s">
        <v>75</v>
      </c>
      <c r="D33" s="122" t="s">
        <v>76</v>
      </c>
      <c r="E33" s="123"/>
      <c r="F33" s="124"/>
      <c r="G33" s="788"/>
      <c r="H33" s="780"/>
      <c r="I33" s="124"/>
      <c r="J33" s="124"/>
      <c r="K33" s="768"/>
      <c r="L33" s="771"/>
      <c r="M33" s="774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777"/>
      <c r="S33" s="780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79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785"/>
      <c r="B34" s="771"/>
      <c r="C34" s="129" t="s">
        <v>75</v>
      </c>
      <c r="D34" s="129" t="s">
        <v>77</v>
      </c>
      <c r="E34" s="130"/>
      <c r="F34" s="131"/>
      <c r="G34" s="789"/>
      <c r="H34" s="781"/>
      <c r="I34" s="131"/>
      <c r="J34" s="131"/>
      <c r="K34" s="769"/>
      <c r="L34" s="772"/>
      <c r="M34" s="775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778"/>
      <c r="S34" s="781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792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785"/>
      <c r="B35" s="771"/>
      <c r="C35" s="122" t="s">
        <v>73</v>
      </c>
      <c r="D35" s="122" t="s">
        <v>74</v>
      </c>
      <c r="E35" s="123"/>
      <c r="F35" s="124"/>
      <c r="G35" s="787"/>
      <c r="H35" s="779"/>
      <c r="I35" s="124"/>
      <c r="J35" s="124"/>
      <c r="K35" s="767"/>
      <c r="L35" s="770"/>
      <c r="M35" s="773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776"/>
      <c r="S35" s="779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79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785"/>
      <c r="B36" s="771"/>
      <c r="C36" s="122" t="s">
        <v>75</v>
      </c>
      <c r="D36" s="122" t="s">
        <v>76</v>
      </c>
      <c r="E36" s="123"/>
      <c r="F36" s="124"/>
      <c r="G36" s="788"/>
      <c r="H36" s="780"/>
      <c r="I36" s="124"/>
      <c r="J36" s="124"/>
      <c r="K36" s="768"/>
      <c r="L36" s="771"/>
      <c r="M36" s="774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777"/>
      <c r="S36" s="780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79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785"/>
      <c r="B37" s="771"/>
      <c r="C37" s="129" t="s">
        <v>75</v>
      </c>
      <c r="D37" s="129" t="s">
        <v>77</v>
      </c>
      <c r="E37" s="130"/>
      <c r="F37" s="131"/>
      <c r="G37" s="789"/>
      <c r="H37" s="781"/>
      <c r="I37" s="131"/>
      <c r="J37" s="131"/>
      <c r="K37" s="769"/>
      <c r="L37" s="772"/>
      <c r="M37" s="775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778"/>
      <c r="S37" s="781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792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785"/>
      <c r="B38" s="771"/>
      <c r="C38" s="122" t="s">
        <v>73</v>
      </c>
      <c r="D38" s="122" t="s">
        <v>74</v>
      </c>
      <c r="E38" s="123"/>
      <c r="F38" s="124"/>
      <c r="G38" s="787"/>
      <c r="H38" s="779"/>
      <c r="I38" s="124"/>
      <c r="J38" s="124"/>
      <c r="K38" s="767"/>
      <c r="L38" s="770"/>
      <c r="M38" s="773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776"/>
      <c r="S38" s="779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79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785"/>
      <c r="B39" s="771"/>
      <c r="C39" s="122" t="s">
        <v>75</v>
      </c>
      <c r="D39" s="122" t="s">
        <v>76</v>
      </c>
      <c r="E39" s="123"/>
      <c r="F39" s="124"/>
      <c r="G39" s="788"/>
      <c r="H39" s="780"/>
      <c r="I39" s="124"/>
      <c r="J39" s="124"/>
      <c r="K39" s="768"/>
      <c r="L39" s="771"/>
      <c r="M39" s="774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777"/>
      <c r="S39" s="780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79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786"/>
      <c r="B40" s="772"/>
      <c r="C40" s="129" t="s">
        <v>75</v>
      </c>
      <c r="D40" s="129" t="s">
        <v>77</v>
      </c>
      <c r="E40" s="130"/>
      <c r="F40" s="131"/>
      <c r="G40" s="789"/>
      <c r="H40" s="781"/>
      <c r="I40" s="131"/>
      <c r="J40" s="131"/>
      <c r="K40" s="769"/>
      <c r="L40" s="772"/>
      <c r="M40" s="775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778"/>
      <c r="S40" s="781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792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784">
        <v>1</v>
      </c>
      <c r="B41" s="799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787"/>
      <c r="H41" s="779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793"/>
      <c r="L41" s="770"/>
      <c r="M41" s="773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779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811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785"/>
      <c r="B42" s="800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788"/>
      <c r="H42" s="780"/>
      <c r="I42" s="124">
        <f>I41</f>
        <v>0</v>
      </c>
      <c r="J42" s="124">
        <f t="shared" si="30"/>
        <v>0</v>
      </c>
      <c r="K42" s="794"/>
      <c r="L42" s="771"/>
      <c r="M42" s="774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780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812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785"/>
      <c r="B43" s="800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788"/>
      <c r="H43" s="781"/>
      <c r="I43" s="131">
        <f>I42</f>
        <v>0</v>
      </c>
      <c r="J43" s="131">
        <f t="shared" si="30"/>
        <v>0</v>
      </c>
      <c r="K43" s="795"/>
      <c r="L43" s="772"/>
      <c r="M43" s="775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781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813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785"/>
      <c r="B44" s="800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788"/>
      <c r="H44" s="802"/>
      <c r="I44" s="147"/>
      <c r="J44" s="147">
        <f t="shared" si="30"/>
        <v>0</v>
      </c>
      <c r="K44" s="814"/>
      <c r="L44" s="817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820"/>
      <c r="S44" s="802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823"/>
      <c r="BJ44" s="152"/>
      <c r="BK44" s="152"/>
      <c r="BL44" s="152"/>
      <c r="BM44" s="152"/>
      <c r="BN44" s="152"/>
      <c r="BO44" s="152"/>
      <c r="BP44" s="152"/>
      <c r="BS44" s="154"/>
      <c r="BT44" s="155"/>
      <c r="BU44" s="826" t="s">
        <v>85</v>
      </c>
    </row>
    <row r="45" spans="1:73" s="153" customFormat="1" ht="18.75" hidden="1" customHeight="1" outlineLevel="1" x14ac:dyDescent="0.35">
      <c r="A45" s="785"/>
      <c r="B45" s="800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788"/>
      <c r="H45" s="803"/>
      <c r="I45" s="147"/>
      <c r="J45" s="147">
        <f t="shared" si="30"/>
        <v>0</v>
      </c>
      <c r="K45" s="815"/>
      <c r="L45" s="818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821"/>
      <c r="S45" s="803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824"/>
      <c r="BJ45" s="152"/>
      <c r="BK45" s="152"/>
      <c r="BL45" s="152"/>
      <c r="BM45" s="152"/>
      <c r="BN45" s="152"/>
      <c r="BO45" s="152"/>
      <c r="BP45" s="152"/>
      <c r="BS45" s="154"/>
      <c r="BT45" s="155"/>
      <c r="BU45" s="827"/>
    </row>
    <row r="46" spans="1:73" s="165" customFormat="1" ht="18.75" hidden="1" customHeight="1" outlineLevel="1" x14ac:dyDescent="0.35">
      <c r="A46" s="785"/>
      <c r="B46" s="800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788"/>
      <c r="H46" s="804"/>
      <c r="I46" s="159">
        <f>I45</f>
        <v>0</v>
      </c>
      <c r="J46" s="159">
        <f t="shared" si="30"/>
        <v>0</v>
      </c>
      <c r="K46" s="816"/>
      <c r="L46" s="819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822"/>
      <c r="S46" s="804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825"/>
      <c r="BJ46" s="164"/>
      <c r="BK46" s="164"/>
      <c r="BL46" s="164"/>
      <c r="BM46" s="164"/>
      <c r="BN46" s="164"/>
      <c r="BO46" s="164"/>
      <c r="BP46" s="164"/>
      <c r="BS46" s="166"/>
      <c r="BT46" s="167"/>
      <c r="BU46" s="828"/>
    </row>
    <row r="47" spans="1:73" s="165" customFormat="1" ht="12.75" hidden="1" customHeight="1" outlineLevel="1" x14ac:dyDescent="0.35">
      <c r="A47" s="785"/>
      <c r="B47" s="800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788"/>
      <c r="H47" s="802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802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829"/>
      <c r="BJ47" s="176"/>
      <c r="BK47" s="176"/>
      <c r="BL47" s="176"/>
      <c r="BM47" s="176"/>
      <c r="BN47" s="176"/>
      <c r="BO47" s="176"/>
      <c r="BP47" s="176"/>
      <c r="BS47" s="166"/>
      <c r="BT47" s="167"/>
      <c r="BU47" s="826" t="s">
        <v>86</v>
      </c>
    </row>
    <row r="48" spans="1:73" s="165" customFormat="1" ht="12.75" hidden="1" customHeight="1" outlineLevel="1" x14ac:dyDescent="0.35">
      <c r="A48" s="785"/>
      <c r="B48" s="800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788"/>
      <c r="H48" s="803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803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830"/>
      <c r="BJ48" s="176"/>
      <c r="BK48" s="176"/>
      <c r="BL48" s="176"/>
      <c r="BM48" s="176"/>
      <c r="BN48" s="176"/>
      <c r="BO48" s="176"/>
      <c r="BP48" s="176"/>
      <c r="BS48" s="166"/>
      <c r="BT48" s="167"/>
      <c r="BU48" s="827"/>
    </row>
    <row r="49" spans="1:73" s="165" customFormat="1" ht="12.75" hidden="1" customHeight="1" outlineLevel="1" x14ac:dyDescent="0.35">
      <c r="A49" s="785"/>
      <c r="B49" s="800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788"/>
      <c r="H49" s="804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804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831"/>
      <c r="BJ49" s="148"/>
      <c r="BK49" s="148"/>
      <c r="BL49" s="148"/>
      <c r="BM49" s="148"/>
      <c r="BN49" s="148"/>
      <c r="BO49" s="148"/>
      <c r="BP49" s="148"/>
      <c r="BS49" s="166"/>
      <c r="BT49" s="167"/>
      <c r="BU49" s="828"/>
    </row>
    <row r="50" spans="1:73" s="165" customFormat="1" ht="12.75" hidden="1" customHeight="1" outlineLevel="1" x14ac:dyDescent="0.35">
      <c r="A50" s="785"/>
      <c r="B50" s="800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788"/>
      <c r="H50" s="802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805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823"/>
      <c r="BJ50" s="152"/>
      <c r="BK50" s="152"/>
      <c r="BL50" s="152"/>
      <c r="BM50" s="152"/>
      <c r="BN50" s="152"/>
      <c r="BO50" s="152"/>
      <c r="BP50" s="152"/>
      <c r="BS50" s="166"/>
      <c r="BT50" s="167"/>
      <c r="BU50" s="826" t="s">
        <v>87</v>
      </c>
    </row>
    <row r="51" spans="1:73" s="165" customFormat="1" ht="12.75" hidden="1" customHeight="1" outlineLevel="1" x14ac:dyDescent="0.35">
      <c r="A51" s="785"/>
      <c r="B51" s="800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788"/>
      <c r="H51" s="803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806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824"/>
      <c r="BJ51" s="152"/>
      <c r="BK51" s="152"/>
      <c r="BL51" s="152"/>
      <c r="BM51" s="152"/>
      <c r="BN51" s="152"/>
      <c r="BO51" s="152"/>
      <c r="BP51" s="152"/>
      <c r="BS51" s="166"/>
      <c r="BT51" s="167"/>
      <c r="BU51" s="827"/>
    </row>
    <row r="52" spans="1:73" s="165" customFormat="1" ht="12.75" hidden="1" customHeight="1" outlineLevel="1" x14ac:dyDescent="0.35">
      <c r="A52" s="785"/>
      <c r="B52" s="800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788"/>
      <c r="H52" s="804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807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825"/>
      <c r="BJ52" s="164"/>
      <c r="BK52" s="164"/>
      <c r="BL52" s="164"/>
      <c r="BM52" s="164"/>
      <c r="BN52" s="164"/>
      <c r="BO52" s="164"/>
      <c r="BP52" s="164"/>
      <c r="BS52" s="166"/>
      <c r="BT52" s="167"/>
      <c r="BU52" s="828"/>
    </row>
    <row r="53" spans="1:73" s="165" customFormat="1" ht="12.75" hidden="1" customHeight="1" outlineLevel="1" x14ac:dyDescent="0.35">
      <c r="A53" s="785"/>
      <c r="B53" s="800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788"/>
      <c r="H53" s="802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805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823"/>
      <c r="BJ53" s="152"/>
      <c r="BK53" s="152"/>
      <c r="BL53" s="152"/>
      <c r="BM53" s="152"/>
      <c r="BN53" s="152"/>
      <c r="BO53" s="152"/>
      <c r="BP53" s="152"/>
      <c r="BS53" s="166"/>
      <c r="BT53" s="167"/>
      <c r="BU53" s="826" t="s">
        <v>88</v>
      </c>
    </row>
    <row r="54" spans="1:73" s="165" customFormat="1" ht="12.75" hidden="1" customHeight="1" outlineLevel="1" x14ac:dyDescent="0.35">
      <c r="A54" s="785"/>
      <c r="B54" s="800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788"/>
      <c r="H54" s="803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806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824"/>
      <c r="BJ54" s="152"/>
      <c r="BK54" s="152"/>
      <c r="BL54" s="152"/>
      <c r="BM54" s="152"/>
      <c r="BN54" s="152"/>
      <c r="BO54" s="152"/>
      <c r="BP54" s="152"/>
      <c r="BS54" s="166"/>
      <c r="BT54" s="167"/>
      <c r="BU54" s="827"/>
    </row>
    <row r="55" spans="1:73" s="165" customFormat="1" ht="12.75" hidden="1" customHeight="1" outlineLevel="1" x14ac:dyDescent="0.35">
      <c r="A55" s="785"/>
      <c r="B55" s="800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788"/>
      <c r="H55" s="804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807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825"/>
      <c r="BJ55" s="164"/>
      <c r="BK55" s="164"/>
      <c r="BL55" s="164"/>
      <c r="BM55" s="164"/>
      <c r="BN55" s="164"/>
      <c r="BO55" s="164"/>
      <c r="BP55" s="164"/>
      <c r="BS55" s="166"/>
      <c r="BT55" s="167"/>
      <c r="BU55" s="828"/>
    </row>
    <row r="56" spans="1:73" ht="18" hidden="1" customHeight="1" outlineLevel="1" x14ac:dyDescent="0.35">
      <c r="A56" s="785"/>
      <c r="B56" s="800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788"/>
      <c r="H56" s="802"/>
      <c r="I56" s="147"/>
      <c r="J56" s="147">
        <f t="shared" si="30"/>
        <v>0</v>
      </c>
      <c r="K56" s="169"/>
      <c r="L56" s="170"/>
      <c r="M56" s="773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779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832"/>
      <c r="BJ56" s="128"/>
      <c r="BK56" s="128"/>
      <c r="BL56" s="128"/>
      <c r="BM56" s="128"/>
      <c r="BN56" s="128"/>
      <c r="BO56" s="128"/>
      <c r="BP56" s="128"/>
      <c r="BS56" s="28"/>
      <c r="BT56" s="29"/>
      <c r="BU56" s="826" t="s">
        <v>89</v>
      </c>
    </row>
    <row r="57" spans="1:73" ht="18" hidden="1" customHeight="1" outlineLevel="1" x14ac:dyDescent="0.35">
      <c r="A57" s="785"/>
      <c r="B57" s="800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788"/>
      <c r="H57" s="803"/>
      <c r="I57" s="147"/>
      <c r="J57" s="147">
        <f t="shared" si="30"/>
        <v>0</v>
      </c>
      <c r="K57" s="169"/>
      <c r="L57" s="170"/>
      <c r="M57" s="774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780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833"/>
      <c r="BJ57" s="128"/>
      <c r="BK57" s="128"/>
      <c r="BL57" s="128"/>
      <c r="BM57" s="128"/>
      <c r="BN57" s="128"/>
      <c r="BO57" s="128"/>
      <c r="BP57" s="128"/>
      <c r="BS57" s="28"/>
      <c r="BT57" s="29"/>
      <c r="BU57" s="827"/>
    </row>
    <row r="58" spans="1:73" ht="18" hidden="1" customHeight="1" outlineLevel="1" x14ac:dyDescent="0.35">
      <c r="A58" s="785"/>
      <c r="B58" s="800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788"/>
      <c r="H58" s="804"/>
      <c r="I58" s="159">
        <f>I57</f>
        <v>0</v>
      </c>
      <c r="J58" s="159">
        <f t="shared" si="30"/>
        <v>0</v>
      </c>
      <c r="K58" s="169"/>
      <c r="L58" s="170"/>
      <c r="M58" s="775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781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834"/>
      <c r="BJ58" s="135"/>
      <c r="BK58" s="135"/>
      <c r="BL58" s="135"/>
      <c r="BM58" s="135"/>
      <c r="BN58" s="135"/>
      <c r="BO58" s="135"/>
      <c r="BP58" s="135"/>
      <c r="BS58" s="28"/>
      <c r="BT58" s="29"/>
      <c r="BU58" s="828"/>
    </row>
    <row r="59" spans="1:73" s="153" customFormat="1" ht="12" hidden="1" customHeight="1" outlineLevel="1" x14ac:dyDescent="0.35">
      <c r="A59" s="785"/>
      <c r="B59" s="800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788"/>
      <c r="H59" s="802"/>
      <c r="I59" s="147"/>
      <c r="J59" s="147">
        <f t="shared" si="30"/>
        <v>0</v>
      </c>
      <c r="K59" s="169"/>
      <c r="L59" s="170"/>
      <c r="M59" s="808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805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823"/>
      <c r="BJ59" s="152"/>
      <c r="BK59" s="152"/>
      <c r="BL59" s="152"/>
      <c r="BM59" s="152"/>
      <c r="BN59" s="152"/>
      <c r="BO59" s="152"/>
      <c r="BP59" s="152"/>
      <c r="BS59" s="154"/>
      <c r="BT59" s="155"/>
      <c r="BU59" s="826" t="s">
        <v>90</v>
      </c>
    </row>
    <row r="60" spans="1:73" s="153" customFormat="1" ht="12" hidden="1" customHeight="1" outlineLevel="1" x14ac:dyDescent="0.35">
      <c r="A60" s="785"/>
      <c r="B60" s="800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788"/>
      <c r="H60" s="803"/>
      <c r="I60" s="147"/>
      <c r="J60" s="147">
        <f t="shared" si="30"/>
        <v>0</v>
      </c>
      <c r="K60" s="169"/>
      <c r="L60" s="170"/>
      <c r="M60" s="809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806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824"/>
      <c r="BJ60" s="152"/>
      <c r="BK60" s="152"/>
      <c r="BL60" s="152"/>
      <c r="BM60" s="152"/>
      <c r="BN60" s="152"/>
      <c r="BO60" s="152"/>
      <c r="BP60" s="152"/>
      <c r="BS60" s="154"/>
      <c r="BT60" s="155"/>
      <c r="BU60" s="827"/>
    </row>
    <row r="61" spans="1:73" s="165" customFormat="1" ht="12" hidden="1" customHeight="1" outlineLevel="1" x14ac:dyDescent="0.35">
      <c r="A61" s="785"/>
      <c r="B61" s="800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788"/>
      <c r="H61" s="804"/>
      <c r="I61" s="159">
        <f>I60</f>
        <v>0</v>
      </c>
      <c r="J61" s="159">
        <f t="shared" si="30"/>
        <v>0</v>
      </c>
      <c r="K61" s="169"/>
      <c r="L61" s="170"/>
      <c r="M61" s="810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807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825"/>
      <c r="BJ61" s="164"/>
      <c r="BK61" s="164"/>
      <c r="BL61" s="164"/>
      <c r="BM61" s="164"/>
      <c r="BN61" s="164"/>
      <c r="BO61" s="164"/>
      <c r="BP61" s="164"/>
      <c r="BS61" s="166"/>
      <c r="BT61" s="167"/>
      <c r="BU61" s="828"/>
    </row>
    <row r="62" spans="1:73" s="153" customFormat="1" ht="12" hidden="1" customHeight="1" outlineLevel="1" x14ac:dyDescent="0.35">
      <c r="A62" s="785"/>
      <c r="B62" s="800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788"/>
      <c r="H62" s="802"/>
      <c r="I62" s="147"/>
      <c r="J62" s="147">
        <f t="shared" si="30"/>
        <v>0</v>
      </c>
      <c r="K62" s="169"/>
      <c r="L62" s="170"/>
      <c r="M62" s="808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805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835"/>
      <c r="BJ62" s="152"/>
      <c r="BK62" s="152"/>
      <c r="BL62" s="152"/>
      <c r="BM62" s="152"/>
      <c r="BN62" s="152"/>
      <c r="BO62" s="152"/>
      <c r="BP62" s="152"/>
      <c r="BS62" s="154"/>
      <c r="BT62" s="155"/>
      <c r="BU62" s="826" t="s">
        <v>91</v>
      </c>
    </row>
    <row r="63" spans="1:73" s="153" customFormat="1" ht="12" hidden="1" customHeight="1" outlineLevel="1" x14ac:dyDescent="0.35">
      <c r="A63" s="785"/>
      <c r="B63" s="800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788"/>
      <c r="H63" s="803"/>
      <c r="I63" s="147"/>
      <c r="J63" s="147">
        <f t="shared" si="30"/>
        <v>0</v>
      </c>
      <c r="K63" s="169"/>
      <c r="L63" s="170"/>
      <c r="M63" s="809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806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836"/>
      <c r="BJ63" s="152"/>
      <c r="BK63" s="152"/>
      <c r="BL63" s="152"/>
      <c r="BM63" s="152"/>
      <c r="BN63" s="152"/>
      <c r="BO63" s="152"/>
      <c r="BP63" s="152"/>
      <c r="BS63" s="154"/>
      <c r="BT63" s="155"/>
      <c r="BU63" s="827"/>
    </row>
    <row r="64" spans="1:73" s="165" customFormat="1" ht="12" hidden="1" customHeight="1" outlineLevel="1" x14ac:dyDescent="0.35">
      <c r="A64" s="785"/>
      <c r="B64" s="800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788"/>
      <c r="H64" s="804"/>
      <c r="I64" s="159">
        <f>I63</f>
        <v>0</v>
      </c>
      <c r="J64" s="159">
        <f t="shared" si="30"/>
        <v>0</v>
      </c>
      <c r="K64" s="169"/>
      <c r="L64" s="170"/>
      <c r="M64" s="810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807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837"/>
      <c r="BJ64" s="164"/>
      <c r="BK64" s="164"/>
      <c r="BL64" s="164"/>
      <c r="BM64" s="164"/>
      <c r="BN64" s="164"/>
      <c r="BO64" s="164"/>
      <c r="BP64" s="164"/>
      <c r="BS64" s="166"/>
      <c r="BT64" s="167"/>
      <c r="BU64" s="828"/>
    </row>
    <row r="65" spans="1:73" s="153" customFormat="1" ht="12" hidden="1" customHeight="1" outlineLevel="1" x14ac:dyDescent="0.35">
      <c r="A65" s="785"/>
      <c r="B65" s="800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788"/>
      <c r="H65" s="802"/>
      <c r="I65" s="147"/>
      <c r="J65" s="147">
        <f t="shared" si="30"/>
        <v>0</v>
      </c>
      <c r="K65" s="169"/>
      <c r="L65" s="170"/>
      <c r="M65" s="808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805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835"/>
      <c r="BJ65" s="152"/>
      <c r="BK65" s="152"/>
      <c r="BL65" s="152"/>
      <c r="BM65" s="152"/>
      <c r="BN65" s="152"/>
      <c r="BO65" s="152"/>
      <c r="BP65" s="152"/>
      <c r="BS65" s="154"/>
      <c r="BT65" s="155"/>
      <c r="BU65" s="826" t="s">
        <v>92</v>
      </c>
    </row>
    <row r="66" spans="1:73" s="153" customFormat="1" ht="12" hidden="1" customHeight="1" outlineLevel="1" x14ac:dyDescent="0.35">
      <c r="A66" s="785"/>
      <c r="B66" s="800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788"/>
      <c r="H66" s="803"/>
      <c r="I66" s="147"/>
      <c r="J66" s="147">
        <f t="shared" si="30"/>
        <v>0</v>
      </c>
      <c r="K66" s="169"/>
      <c r="L66" s="170"/>
      <c r="M66" s="809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806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836"/>
      <c r="BJ66" s="152"/>
      <c r="BK66" s="152"/>
      <c r="BL66" s="152"/>
      <c r="BM66" s="152"/>
      <c r="BN66" s="152"/>
      <c r="BO66" s="152"/>
      <c r="BP66" s="152"/>
      <c r="BS66" s="154"/>
      <c r="BT66" s="155"/>
      <c r="BU66" s="827"/>
    </row>
    <row r="67" spans="1:73" s="165" customFormat="1" ht="12" hidden="1" customHeight="1" outlineLevel="1" x14ac:dyDescent="0.35">
      <c r="A67" s="785"/>
      <c r="B67" s="800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788"/>
      <c r="H67" s="804"/>
      <c r="I67" s="159">
        <f>I66</f>
        <v>0</v>
      </c>
      <c r="J67" s="159">
        <f t="shared" si="30"/>
        <v>0</v>
      </c>
      <c r="K67" s="169"/>
      <c r="L67" s="170"/>
      <c r="M67" s="810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807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837"/>
      <c r="BJ67" s="164"/>
      <c r="BK67" s="164"/>
      <c r="BL67" s="164"/>
      <c r="BM67" s="164"/>
      <c r="BN67" s="164"/>
      <c r="BO67" s="164"/>
      <c r="BP67" s="164"/>
      <c r="BS67" s="166"/>
      <c r="BT67" s="167"/>
      <c r="BU67" s="828"/>
    </row>
    <row r="68" spans="1:73" s="153" customFormat="1" ht="12" hidden="1" customHeight="1" outlineLevel="1" x14ac:dyDescent="0.35">
      <c r="A68" s="785"/>
      <c r="B68" s="800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788"/>
      <c r="H68" s="802"/>
      <c r="I68" s="147"/>
      <c r="J68" s="147">
        <f t="shared" si="30"/>
        <v>0</v>
      </c>
      <c r="K68" s="169"/>
      <c r="L68" s="170"/>
      <c r="M68" s="808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805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835"/>
      <c r="BJ68" s="152"/>
      <c r="BK68" s="152"/>
      <c r="BL68" s="152"/>
      <c r="BM68" s="152"/>
      <c r="BN68" s="152"/>
      <c r="BO68" s="152"/>
      <c r="BP68" s="152"/>
      <c r="BS68" s="154"/>
      <c r="BT68" s="155"/>
      <c r="BU68" s="826" t="s">
        <v>93</v>
      </c>
    </row>
    <row r="69" spans="1:73" s="153" customFormat="1" ht="12" hidden="1" customHeight="1" outlineLevel="1" x14ac:dyDescent="0.35">
      <c r="A69" s="785"/>
      <c r="B69" s="800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788"/>
      <c r="H69" s="803"/>
      <c r="I69" s="147"/>
      <c r="J69" s="147">
        <f t="shared" si="30"/>
        <v>0</v>
      </c>
      <c r="K69" s="169"/>
      <c r="L69" s="170"/>
      <c r="M69" s="809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806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836"/>
      <c r="BJ69" s="152"/>
      <c r="BK69" s="152"/>
      <c r="BL69" s="152"/>
      <c r="BM69" s="152"/>
      <c r="BN69" s="152"/>
      <c r="BO69" s="152"/>
      <c r="BP69" s="152"/>
      <c r="BS69" s="154"/>
      <c r="BT69" s="155"/>
      <c r="BU69" s="827"/>
    </row>
    <row r="70" spans="1:73" s="165" customFormat="1" ht="12" hidden="1" customHeight="1" outlineLevel="1" x14ac:dyDescent="0.35">
      <c r="A70" s="785"/>
      <c r="B70" s="800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788"/>
      <c r="H70" s="804"/>
      <c r="I70" s="159">
        <f>I69</f>
        <v>0</v>
      </c>
      <c r="J70" s="159">
        <f t="shared" si="30"/>
        <v>0</v>
      </c>
      <c r="K70" s="169"/>
      <c r="L70" s="170"/>
      <c r="M70" s="810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807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837"/>
      <c r="BJ70" s="164"/>
      <c r="BK70" s="164"/>
      <c r="BL70" s="164"/>
      <c r="BM70" s="164"/>
      <c r="BN70" s="164"/>
      <c r="BO70" s="164"/>
      <c r="BP70" s="164"/>
      <c r="BS70" s="166"/>
      <c r="BT70" s="167"/>
      <c r="BU70" s="828"/>
    </row>
    <row r="71" spans="1:73" s="153" customFormat="1" hidden="1" outlineLevel="1" x14ac:dyDescent="0.35">
      <c r="A71" s="785"/>
      <c r="B71" s="800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788"/>
      <c r="H71" s="802"/>
      <c r="I71" s="147"/>
      <c r="J71" s="147">
        <f t="shared" si="30"/>
        <v>0</v>
      </c>
      <c r="K71" s="169"/>
      <c r="L71" s="170"/>
      <c r="M71" s="808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805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835"/>
      <c r="BJ71" s="152"/>
      <c r="BK71" s="152"/>
      <c r="BL71" s="152"/>
      <c r="BM71" s="152"/>
      <c r="BN71" s="152"/>
      <c r="BO71" s="152"/>
      <c r="BP71" s="152"/>
      <c r="BS71" s="154"/>
      <c r="BT71" s="155"/>
      <c r="BU71" s="826" t="s">
        <v>94</v>
      </c>
    </row>
    <row r="72" spans="1:73" s="153" customFormat="1" hidden="1" outlineLevel="1" x14ac:dyDescent="0.35">
      <c r="A72" s="785"/>
      <c r="B72" s="800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788"/>
      <c r="H72" s="803"/>
      <c r="I72" s="147"/>
      <c r="J72" s="147">
        <f t="shared" si="30"/>
        <v>0</v>
      </c>
      <c r="K72" s="169"/>
      <c r="L72" s="170"/>
      <c r="M72" s="809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806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836"/>
      <c r="BJ72" s="152"/>
      <c r="BK72" s="152"/>
      <c r="BL72" s="152"/>
      <c r="BM72" s="152"/>
      <c r="BN72" s="152"/>
      <c r="BO72" s="152"/>
      <c r="BP72" s="152"/>
      <c r="BS72" s="154"/>
      <c r="BT72" s="155"/>
      <c r="BU72" s="827"/>
    </row>
    <row r="73" spans="1:73" s="165" customFormat="1" hidden="1" outlineLevel="1" x14ac:dyDescent="0.35">
      <c r="A73" s="785"/>
      <c r="B73" s="800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788"/>
      <c r="H73" s="804"/>
      <c r="I73" s="159">
        <f>I72</f>
        <v>0</v>
      </c>
      <c r="J73" s="159">
        <f t="shared" si="30"/>
        <v>0</v>
      </c>
      <c r="K73" s="169"/>
      <c r="L73" s="170"/>
      <c r="M73" s="810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807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837"/>
      <c r="BJ73" s="164"/>
      <c r="BK73" s="164"/>
      <c r="BL73" s="164"/>
      <c r="BM73" s="164"/>
      <c r="BN73" s="164"/>
      <c r="BO73" s="164"/>
      <c r="BP73" s="164"/>
      <c r="BS73" s="166"/>
      <c r="BT73" s="167"/>
      <c r="BU73" s="828"/>
    </row>
    <row r="74" spans="1:73" s="153" customFormat="1" hidden="1" outlineLevel="1" x14ac:dyDescent="0.35">
      <c r="A74" s="785"/>
      <c r="B74" s="800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788"/>
      <c r="H74" s="802"/>
      <c r="I74" s="147"/>
      <c r="J74" s="147">
        <f t="shared" si="30"/>
        <v>0</v>
      </c>
      <c r="K74" s="169"/>
      <c r="L74" s="170"/>
      <c r="M74" s="808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805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835"/>
      <c r="BJ74" s="152"/>
      <c r="BK74" s="152"/>
      <c r="BL74" s="152"/>
      <c r="BM74" s="152"/>
      <c r="BN74" s="152"/>
      <c r="BO74" s="152"/>
      <c r="BP74" s="152"/>
      <c r="BS74" s="154"/>
      <c r="BT74" s="155"/>
      <c r="BU74" s="826" t="s">
        <v>95</v>
      </c>
    </row>
    <row r="75" spans="1:73" s="153" customFormat="1" hidden="1" outlineLevel="1" x14ac:dyDescent="0.35">
      <c r="A75" s="785"/>
      <c r="B75" s="800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788"/>
      <c r="H75" s="803"/>
      <c r="I75" s="147"/>
      <c r="J75" s="147">
        <f t="shared" si="30"/>
        <v>0</v>
      </c>
      <c r="K75" s="169"/>
      <c r="L75" s="170"/>
      <c r="M75" s="809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806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836"/>
      <c r="BJ75" s="152"/>
      <c r="BK75" s="152"/>
      <c r="BL75" s="152"/>
      <c r="BM75" s="152"/>
      <c r="BN75" s="152"/>
      <c r="BO75" s="152"/>
      <c r="BP75" s="152"/>
      <c r="BS75" s="154"/>
      <c r="BT75" s="155"/>
      <c r="BU75" s="827"/>
    </row>
    <row r="76" spans="1:73" s="165" customFormat="1" hidden="1" outlineLevel="1" x14ac:dyDescent="0.35">
      <c r="A76" s="785"/>
      <c r="B76" s="800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788"/>
      <c r="H76" s="804"/>
      <c r="I76" s="159">
        <f>I75</f>
        <v>0</v>
      </c>
      <c r="J76" s="159">
        <f t="shared" si="30"/>
        <v>0</v>
      </c>
      <c r="K76" s="169"/>
      <c r="L76" s="170"/>
      <c r="M76" s="810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807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837"/>
      <c r="BJ76" s="164"/>
      <c r="BK76" s="164"/>
      <c r="BL76" s="164"/>
      <c r="BM76" s="164"/>
      <c r="BN76" s="164"/>
      <c r="BO76" s="164"/>
      <c r="BP76" s="164"/>
      <c r="BS76" s="166"/>
      <c r="BT76" s="167"/>
      <c r="BU76" s="828"/>
    </row>
    <row r="77" spans="1:73" s="153" customFormat="1" hidden="1" outlineLevel="1" x14ac:dyDescent="0.35">
      <c r="A77" s="785"/>
      <c r="B77" s="800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788"/>
      <c r="H77" s="805"/>
      <c r="I77" s="147"/>
      <c r="J77" s="147">
        <f t="shared" si="30"/>
        <v>0</v>
      </c>
      <c r="K77" s="182"/>
      <c r="L77" s="817"/>
      <c r="M77" s="808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805"/>
      <c r="S77" s="805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835"/>
      <c r="BJ77" s="152"/>
      <c r="BK77" s="152"/>
      <c r="BL77" s="152"/>
      <c r="BM77" s="152"/>
      <c r="BN77" s="152"/>
      <c r="BO77" s="152"/>
      <c r="BP77" s="152"/>
      <c r="BS77" s="154"/>
      <c r="BT77" s="155"/>
      <c r="BU77" s="826" t="s">
        <v>85</v>
      </c>
    </row>
    <row r="78" spans="1:73" s="153" customFormat="1" hidden="1" outlineLevel="1" x14ac:dyDescent="0.35">
      <c r="A78" s="785"/>
      <c r="B78" s="800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788"/>
      <c r="H78" s="806"/>
      <c r="I78" s="147"/>
      <c r="J78" s="147">
        <f t="shared" si="30"/>
        <v>0</v>
      </c>
      <c r="K78" s="182"/>
      <c r="L78" s="818"/>
      <c r="M78" s="809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806"/>
      <c r="S78" s="806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836"/>
      <c r="BJ78" s="152"/>
      <c r="BK78" s="152"/>
      <c r="BL78" s="152"/>
      <c r="BM78" s="152"/>
      <c r="BN78" s="152"/>
      <c r="BO78" s="152"/>
      <c r="BP78" s="152"/>
      <c r="BS78" s="154"/>
      <c r="BT78" s="155"/>
      <c r="BU78" s="827"/>
    </row>
    <row r="79" spans="1:73" s="165" customFormat="1" hidden="1" outlineLevel="1" x14ac:dyDescent="0.35">
      <c r="A79" s="785"/>
      <c r="B79" s="800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788"/>
      <c r="H79" s="807"/>
      <c r="I79" s="159">
        <f>I78</f>
        <v>0</v>
      </c>
      <c r="J79" s="159">
        <f t="shared" si="30"/>
        <v>0</v>
      </c>
      <c r="K79" s="182"/>
      <c r="L79" s="819"/>
      <c r="M79" s="810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807"/>
      <c r="S79" s="807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837"/>
      <c r="BJ79" s="164"/>
      <c r="BK79" s="164"/>
      <c r="BL79" s="164"/>
      <c r="BM79" s="164"/>
      <c r="BN79" s="164"/>
      <c r="BO79" s="164"/>
      <c r="BP79" s="164"/>
      <c r="BS79" s="166"/>
      <c r="BT79" s="167"/>
      <c r="BU79" s="828"/>
    </row>
    <row r="80" spans="1:73" s="153" customFormat="1" hidden="1" outlineLevel="1" x14ac:dyDescent="0.35">
      <c r="A80" s="785"/>
      <c r="B80" s="800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788"/>
      <c r="H80" s="805"/>
      <c r="I80" s="147"/>
      <c r="J80" s="147">
        <f t="shared" si="30"/>
        <v>0</v>
      </c>
      <c r="K80" s="182"/>
      <c r="L80" s="817"/>
      <c r="M80" s="808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805"/>
      <c r="S80" s="805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835"/>
      <c r="BJ80" s="152"/>
      <c r="BK80" s="152"/>
      <c r="BL80" s="152"/>
      <c r="BM80" s="152"/>
      <c r="BN80" s="152"/>
      <c r="BO80" s="152"/>
      <c r="BP80" s="152"/>
      <c r="BS80" s="154"/>
      <c r="BT80" s="155"/>
      <c r="BU80" s="826" t="s">
        <v>88</v>
      </c>
    </row>
    <row r="81" spans="1:73" s="153" customFormat="1" hidden="1" outlineLevel="1" x14ac:dyDescent="0.35">
      <c r="A81" s="785"/>
      <c r="B81" s="800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788"/>
      <c r="H81" s="806"/>
      <c r="I81" s="147"/>
      <c r="J81" s="147">
        <f t="shared" si="30"/>
        <v>0</v>
      </c>
      <c r="K81" s="182"/>
      <c r="L81" s="818"/>
      <c r="M81" s="809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806"/>
      <c r="S81" s="806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836"/>
      <c r="BJ81" s="152"/>
      <c r="BK81" s="152"/>
      <c r="BL81" s="152"/>
      <c r="BM81" s="152"/>
      <c r="BN81" s="152"/>
      <c r="BO81" s="152"/>
      <c r="BP81" s="152"/>
      <c r="BS81" s="154"/>
      <c r="BT81" s="155"/>
      <c r="BU81" s="827"/>
    </row>
    <row r="82" spans="1:73" s="165" customFormat="1" hidden="1" outlineLevel="1" x14ac:dyDescent="0.35">
      <c r="A82" s="785"/>
      <c r="B82" s="800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788"/>
      <c r="H82" s="807"/>
      <c r="I82" s="159">
        <f>I81</f>
        <v>0</v>
      </c>
      <c r="J82" s="159">
        <f t="shared" si="30"/>
        <v>0</v>
      </c>
      <c r="K82" s="182"/>
      <c r="L82" s="819"/>
      <c r="M82" s="810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807"/>
      <c r="S82" s="807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837"/>
      <c r="BJ82" s="164"/>
      <c r="BK82" s="164"/>
      <c r="BL82" s="164"/>
      <c r="BM82" s="164"/>
      <c r="BN82" s="164"/>
      <c r="BO82" s="164"/>
      <c r="BP82" s="164"/>
      <c r="BS82" s="166"/>
      <c r="BT82" s="167"/>
      <c r="BU82" s="828"/>
    </row>
    <row r="83" spans="1:73" s="153" customFormat="1" ht="12" hidden="1" customHeight="1" outlineLevel="1" x14ac:dyDescent="0.35">
      <c r="A83" s="785"/>
      <c r="B83" s="800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788"/>
      <c r="H83" s="805"/>
      <c r="I83" s="147"/>
      <c r="J83" s="147">
        <f t="shared" si="30"/>
        <v>0</v>
      </c>
      <c r="K83" s="182"/>
      <c r="L83" s="817"/>
      <c r="M83" s="808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805"/>
      <c r="S83" s="805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835"/>
      <c r="BJ83" s="152"/>
      <c r="BK83" s="152"/>
      <c r="BL83" s="152"/>
      <c r="BM83" s="152"/>
      <c r="BN83" s="152"/>
      <c r="BO83" s="152"/>
      <c r="BP83" s="152"/>
      <c r="BS83" s="154"/>
      <c r="BT83" s="155"/>
      <c r="BU83" s="826" t="s">
        <v>89</v>
      </c>
    </row>
    <row r="84" spans="1:73" s="153" customFormat="1" ht="12" hidden="1" customHeight="1" outlineLevel="1" x14ac:dyDescent="0.35">
      <c r="A84" s="785"/>
      <c r="B84" s="800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788"/>
      <c r="H84" s="806"/>
      <c r="I84" s="147"/>
      <c r="J84" s="147">
        <f t="shared" si="30"/>
        <v>0</v>
      </c>
      <c r="K84" s="182"/>
      <c r="L84" s="818"/>
      <c r="M84" s="809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806"/>
      <c r="S84" s="806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836"/>
      <c r="BJ84" s="152"/>
      <c r="BK84" s="152"/>
      <c r="BL84" s="152"/>
      <c r="BM84" s="152"/>
      <c r="BN84" s="152"/>
      <c r="BO84" s="152"/>
      <c r="BP84" s="152"/>
      <c r="BS84" s="154"/>
      <c r="BT84" s="155"/>
      <c r="BU84" s="827"/>
    </row>
    <row r="85" spans="1:73" s="165" customFormat="1" ht="12" hidden="1" customHeight="1" outlineLevel="1" x14ac:dyDescent="0.35">
      <c r="A85" s="785"/>
      <c r="B85" s="800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788"/>
      <c r="H85" s="807"/>
      <c r="I85" s="159">
        <f>I84</f>
        <v>0</v>
      </c>
      <c r="J85" s="159">
        <f t="shared" si="30"/>
        <v>0</v>
      </c>
      <c r="K85" s="182"/>
      <c r="L85" s="819"/>
      <c r="M85" s="810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807"/>
      <c r="S85" s="807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837"/>
      <c r="BJ85" s="164"/>
      <c r="BK85" s="164"/>
      <c r="BL85" s="164"/>
      <c r="BM85" s="164"/>
      <c r="BN85" s="164"/>
      <c r="BO85" s="164"/>
      <c r="BP85" s="164"/>
      <c r="BS85" s="166"/>
      <c r="BT85" s="167"/>
      <c r="BU85" s="828"/>
    </row>
    <row r="86" spans="1:73" s="153" customFormat="1" ht="12" hidden="1" customHeight="1" outlineLevel="1" x14ac:dyDescent="0.35">
      <c r="A86" s="785"/>
      <c r="B86" s="800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788"/>
      <c r="H86" s="805"/>
      <c r="I86" s="147"/>
      <c r="J86" s="147">
        <f t="shared" si="30"/>
        <v>0</v>
      </c>
      <c r="K86" s="182"/>
      <c r="L86" s="817"/>
      <c r="M86" s="808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805"/>
      <c r="S86" s="805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835"/>
      <c r="BJ86" s="152"/>
      <c r="BK86" s="152"/>
      <c r="BL86" s="152"/>
      <c r="BM86" s="152"/>
      <c r="BN86" s="152"/>
      <c r="BO86" s="152"/>
      <c r="BP86" s="152"/>
      <c r="BS86" s="154"/>
      <c r="BT86" s="155"/>
      <c r="BU86" s="826" t="s">
        <v>91</v>
      </c>
    </row>
    <row r="87" spans="1:73" s="153" customFormat="1" ht="12" hidden="1" customHeight="1" outlineLevel="1" x14ac:dyDescent="0.35">
      <c r="A87" s="785"/>
      <c r="B87" s="800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788"/>
      <c r="H87" s="806"/>
      <c r="I87" s="147"/>
      <c r="J87" s="147">
        <f t="shared" si="30"/>
        <v>0</v>
      </c>
      <c r="K87" s="182"/>
      <c r="L87" s="818"/>
      <c r="M87" s="809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806"/>
      <c r="S87" s="806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836"/>
      <c r="BJ87" s="152"/>
      <c r="BK87" s="152"/>
      <c r="BL87" s="152"/>
      <c r="BM87" s="152"/>
      <c r="BN87" s="152"/>
      <c r="BO87" s="152"/>
      <c r="BP87" s="152"/>
      <c r="BS87" s="154"/>
      <c r="BT87" s="155"/>
      <c r="BU87" s="827"/>
    </row>
    <row r="88" spans="1:73" s="165" customFormat="1" ht="12" hidden="1" customHeight="1" outlineLevel="1" x14ac:dyDescent="0.35">
      <c r="A88" s="785"/>
      <c r="B88" s="800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788"/>
      <c r="H88" s="807"/>
      <c r="I88" s="159">
        <f>I87</f>
        <v>0</v>
      </c>
      <c r="J88" s="159">
        <f t="shared" si="30"/>
        <v>0</v>
      </c>
      <c r="K88" s="182"/>
      <c r="L88" s="819"/>
      <c r="M88" s="810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807"/>
      <c r="S88" s="807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837"/>
      <c r="BJ88" s="164"/>
      <c r="BK88" s="164"/>
      <c r="BL88" s="164"/>
      <c r="BM88" s="164"/>
      <c r="BN88" s="164"/>
      <c r="BO88" s="164"/>
      <c r="BP88" s="164"/>
      <c r="BS88" s="166"/>
      <c r="BT88" s="167"/>
      <c r="BU88" s="828"/>
    </row>
    <row r="89" spans="1:73" s="153" customFormat="1" hidden="1" outlineLevel="1" x14ac:dyDescent="0.35">
      <c r="A89" s="785"/>
      <c r="B89" s="800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788"/>
      <c r="H89" s="805"/>
      <c r="I89" s="147"/>
      <c r="J89" s="147">
        <f t="shared" si="30"/>
        <v>0</v>
      </c>
      <c r="K89" s="182"/>
      <c r="L89" s="817"/>
      <c r="M89" s="808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805"/>
      <c r="S89" s="805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835"/>
      <c r="BJ89" s="152"/>
      <c r="BK89" s="152"/>
      <c r="BL89" s="152"/>
      <c r="BM89" s="152"/>
      <c r="BN89" s="152"/>
      <c r="BO89" s="152"/>
      <c r="BP89" s="152"/>
      <c r="BS89" s="154"/>
      <c r="BT89" s="155"/>
      <c r="BU89" s="826" t="s">
        <v>92</v>
      </c>
    </row>
    <row r="90" spans="1:73" s="153" customFormat="1" hidden="1" outlineLevel="1" x14ac:dyDescent="0.35">
      <c r="A90" s="785"/>
      <c r="B90" s="800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788"/>
      <c r="H90" s="806"/>
      <c r="I90" s="147"/>
      <c r="J90" s="147">
        <f t="shared" si="30"/>
        <v>0</v>
      </c>
      <c r="K90" s="182"/>
      <c r="L90" s="818"/>
      <c r="M90" s="809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806"/>
      <c r="S90" s="806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836"/>
      <c r="BJ90" s="152"/>
      <c r="BK90" s="152"/>
      <c r="BL90" s="152"/>
      <c r="BM90" s="152"/>
      <c r="BN90" s="152"/>
      <c r="BO90" s="152"/>
      <c r="BP90" s="152"/>
      <c r="BS90" s="154"/>
      <c r="BT90" s="155"/>
      <c r="BU90" s="827"/>
    </row>
    <row r="91" spans="1:73" s="165" customFormat="1" hidden="1" outlineLevel="1" x14ac:dyDescent="0.35">
      <c r="A91" s="785"/>
      <c r="B91" s="800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788"/>
      <c r="H91" s="807"/>
      <c r="I91" s="159">
        <f>I90</f>
        <v>0</v>
      </c>
      <c r="J91" s="159">
        <f t="shared" si="30"/>
        <v>0</v>
      </c>
      <c r="K91" s="182"/>
      <c r="L91" s="819"/>
      <c r="M91" s="810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807"/>
      <c r="S91" s="807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837"/>
      <c r="BJ91" s="164"/>
      <c r="BK91" s="164"/>
      <c r="BL91" s="164"/>
      <c r="BM91" s="164"/>
      <c r="BN91" s="164"/>
      <c r="BO91" s="164"/>
      <c r="BP91" s="164"/>
      <c r="BS91" s="166"/>
      <c r="BT91" s="167"/>
      <c r="BU91" s="828"/>
    </row>
    <row r="92" spans="1:73" s="153" customFormat="1" hidden="1" outlineLevel="1" x14ac:dyDescent="0.35">
      <c r="A92" s="785"/>
      <c r="B92" s="800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788"/>
      <c r="H92" s="805"/>
      <c r="I92" s="147"/>
      <c r="J92" s="147">
        <f t="shared" si="30"/>
        <v>0</v>
      </c>
      <c r="K92" s="182"/>
      <c r="L92" s="817"/>
      <c r="M92" s="808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805"/>
      <c r="S92" s="805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835"/>
      <c r="BJ92" s="152"/>
      <c r="BK92" s="152"/>
      <c r="BL92" s="152"/>
      <c r="BM92" s="152"/>
      <c r="BN92" s="152"/>
      <c r="BO92" s="152"/>
      <c r="BP92" s="152"/>
      <c r="BS92" s="154"/>
      <c r="BT92" s="155"/>
      <c r="BU92" s="826" t="s">
        <v>95</v>
      </c>
    </row>
    <row r="93" spans="1:73" s="153" customFormat="1" hidden="1" outlineLevel="1" x14ac:dyDescent="0.35">
      <c r="A93" s="785"/>
      <c r="B93" s="800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788"/>
      <c r="H93" s="806"/>
      <c r="I93" s="147"/>
      <c r="J93" s="147">
        <f t="shared" si="30"/>
        <v>0</v>
      </c>
      <c r="K93" s="182"/>
      <c r="L93" s="818"/>
      <c r="M93" s="809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806"/>
      <c r="S93" s="806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836"/>
      <c r="BJ93" s="152"/>
      <c r="BK93" s="152"/>
      <c r="BL93" s="152"/>
      <c r="BM93" s="152"/>
      <c r="BN93" s="152"/>
      <c r="BO93" s="152"/>
      <c r="BP93" s="152"/>
      <c r="BS93" s="154"/>
      <c r="BT93" s="155"/>
      <c r="BU93" s="827"/>
    </row>
    <row r="94" spans="1:73" s="165" customFormat="1" hidden="1" outlineLevel="1" x14ac:dyDescent="0.35">
      <c r="A94" s="785"/>
      <c r="B94" s="800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788"/>
      <c r="H94" s="807"/>
      <c r="I94" s="159">
        <f>I93</f>
        <v>0</v>
      </c>
      <c r="J94" s="159">
        <f t="shared" si="30"/>
        <v>0</v>
      </c>
      <c r="K94" s="182"/>
      <c r="L94" s="819"/>
      <c r="M94" s="810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807"/>
      <c r="S94" s="807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837"/>
      <c r="BJ94" s="164"/>
      <c r="BK94" s="164"/>
      <c r="BL94" s="164"/>
      <c r="BM94" s="164"/>
      <c r="BN94" s="164"/>
      <c r="BO94" s="164"/>
      <c r="BP94" s="164"/>
      <c r="BS94" s="166"/>
      <c r="BT94" s="167"/>
      <c r="BU94" s="828"/>
    </row>
    <row r="95" spans="1:73" s="153" customFormat="1" ht="13" hidden="1" customHeight="1" outlineLevel="1" x14ac:dyDescent="0.35">
      <c r="A95" s="785"/>
      <c r="B95" s="800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788"/>
      <c r="H95" s="805"/>
      <c r="I95" s="147"/>
      <c r="J95" s="147">
        <f t="shared" si="30"/>
        <v>0</v>
      </c>
      <c r="K95" s="814"/>
      <c r="L95" s="817"/>
      <c r="M95" s="808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805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835"/>
      <c r="BJ95" s="152"/>
      <c r="BK95" s="152"/>
      <c r="BL95" s="152"/>
      <c r="BM95" s="152"/>
      <c r="BN95" s="152"/>
      <c r="BO95" s="152"/>
      <c r="BP95" s="152"/>
      <c r="BS95" s="154"/>
      <c r="BT95" s="155"/>
      <c r="BU95" s="826" t="s">
        <v>86</v>
      </c>
    </row>
    <row r="96" spans="1:73" s="153" customFormat="1" ht="13" hidden="1" customHeight="1" outlineLevel="1" x14ac:dyDescent="0.35">
      <c r="A96" s="785"/>
      <c r="B96" s="800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788"/>
      <c r="H96" s="806"/>
      <c r="I96" s="147"/>
      <c r="J96" s="147">
        <f t="shared" si="30"/>
        <v>0</v>
      </c>
      <c r="K96" s="815"/>
      <c r="L96" s="818"/>
      <c r="M96" s="809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806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836"/>
      <c r="BJ96" s="152"/>
      <c r="BK96" s="152"/>
      <c r="BL96" s="152"/>
      <c r="BM96" s="152"/>
      <c r="BN96" s="152"/>
      <c r="BO96" s="152"/>
      <c r="BP96" s="152"/>
      <c r="BS96" s="154"/>
      <c r="BT96" s="155"/>
      <c r="BU96" s="827"/>
    </row>
    <row r="97" spans="1:73" s="165" customFormat="1" ht="13" hidden="1" customHeight="1" outlineLevel="1" x14ac:dyDescent="0.35">
      <c r="A97" s="785"/>
      <c r="B97" s="800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788"/>
      <c r="H97" s="807"/>
      <c r="I97" s="159">
        <f>I96</f>
        <v>0</v>
      </c>
      <c r="J97" s="159">
        <f t="shared" si="30"/>
        <v>0</v>
      </c>
      <c r="K97" s="816"/>
      <c r="L97" s="819"/>
      <c r="M97" s="810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807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837"/>
      <c r="BJ97" s="164"/>
      <c r="BK97" s="164"/>
      <c r="BL97" s="164"/>
      <c r="BM97" s="164"/>
      <c r="BN97" s="164"/>
      <c r="BO97" s="164"/>
      <c r="BP97" s="164"/>
      <c r="BS97" s="166"/>
      <c r="BT97" s="167"/>
      <c r="BU97" s="828"/>
    </row>
    <row r="98" spans="1:73" s="153" customFormat="1" ht="13" hidden="1" customHeight="1" outlineLevel="1" x14ac:dyDescent="0.35">
      <c r="A98" s="785"/>
      <c r="B98" s="800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788"/>
      <c r="H98" s="805"/>
      <c r="I98" s="147"/>
      <c r="J98" s="147">
        <f t="shared" si="30"/>
        <v>0</v>
      </c>
      <c r="K98" s="814"/>
      <c r="L98" s="817"/>
      <c r="M98" s="808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805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835"/>
      <c r="BJ98" s="152"/>
      <c r="BK98" s="152"/>
      <c r="BL98" s="152"/>
      <c r="BM98" s="152"/>
      <c r="BN98" s="152"/>
      <c r="BO98" s="152"/>
      <c r="BP98" s="152"/>
      <c r="BS98" s="154"/>
      <c r="BT98" s="155"/>
      <c r="BU98" s="826" t="s">
        <v>87</v>
      </c>
    </row>
    <row r="99" spans="1:73" s="153" customFormat="1" ht="13" hidden="1" customHeight="1" outlineLevel="1" x14ac:dyDescent="0.35">
      <c r="A99" s="785"/>
      <c r="B99" s="800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788"/>
      <c r="H99" s="806"/>
      <c r="I99" s="147"/>
      <c r="J99" s="147">
        <f t="shared" si="30"/>
        <v>0</v>
      </c>
      <c r="K99" s="815"/>
      <c r="L99" s="818"/>
      <c r="M99" s="809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806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836"/>
      <c r="BJ99" s="152"/>
      <c r="BK99" s="152"/>
      <c r="BL99" s="152"/>
      <c r="BM99" s="152"/>
      <c r="BN99" s="152"/>
      <c r="BO99" s="152"/>
      <c r="BP99" s="152"/>
      <c r="BS99" s="154"/>
      <c r="BT99" s="155"/>
      <c r="BU99" s="827"/>
    </row>
    <row r="100" spans="1:73" s="165" customFormat="1" ht="13" hidden="1" customHeight="1" outlineLevel="1" x14ac:dyDescent="0.35">
      <c r="A100" s="785"/>
      <c r="B100" s="800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788"/>
      <c r="H100" s="807"/>
      <c r="I100" s="159">
        <f>I99</f>
        <v>0</v>
      </c>
      <c r="J100" s="159">
        <f t="shared" si="30"/>
        <v>0</v>
      </c>
      <c r="K100" s="816"/>
      <c r="L100" s="819"/>
      <c r="M100" s="810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807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837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828"/>
    </row>
    <row r="101" spans="1:73" s="103" customFormat="1" ht="12.75" hidden="1" customHeight="1" outlineLevel="1" x14ac:dyDescent="0.35">
      <c r="A101" s="785"/>
      <c r="B101" s="800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788"/>
      <c r="H101" s="838"/>
      <c r="I101" s="147"/>
      <c r="J101" s="147">
        <f>I101*1.12</f>
        <v>0</v>
      </c>
      <c r="K101" s="814"/>
      <c r="L101" s="817"/>
      <c r="M101" s="773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779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776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826" t="s">
        <v>89</v>
      </c>
    </row>
    <row r="102" spans="1:73" s="103" customFormat="1" ht="13" hidden="1" customHeight="1" outlineLevel="1" x14ac:dyDescent="0.35">
      <c r="A102" s="785"/>
      <c r="B102" s="800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788"/>
      <c r="H102" s="839"/>
      <c r="I102" s="147"/>
      <c r="J102" s="147">
        <f>I102*1.12</f>
        <v>0</v>
      </c>
      <c r="K102" s="815"/>
      <c r="L102" s="818"/>
      <c r="M102" s="774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780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777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827"/>
    </row>
    <row r="103" spans="1:73" ht="13" hidden="1" customHeight="1" outlineLevel="1" x14ac:dyDescent="0.35">
      <c r="A103" s="785"/>
      <c r="B103" s="800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788"/>
      <c r="H103" s="840"/>
      <c r="I103" s="159">
        <f>I102</f>
        <v>0</v>
      </c>
      <c r="J103" s="159">
        <f>J102</f>
        <v>0</v>
      </c>
      <c r="K103" s="816"/>
      <c r="L103" s="819"/>
      <c r="M103" s="775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781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778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828"/>
    </row>
    <row r="104" spans="1:73" s="103" customFormat="1" ht="12.75" hidden="1" customHeight="1" outlineLevel="1" x14ac:dyDescent="0.35">
      <c r="A104" s="785"/>
      <c r="B104" s="800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788"/>
      <c r="H104" s="838"/>
      <c r="I104" s="147"/>
      <c r="J104" s="147">
        <f>I104*1.12</f>
        <v>0</v>
      </c>
      <c r="K104" s="814"/>
      <c r="L104" s="817"/>
      <c r="M104" s="773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779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776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826" t="s">
        <v>91</v>
      </c>
    </row>
    <row r="105" spans="1:73" s="103" customFormat="1" ht="13" hidden="1" customHeight="1" outlineLevel="1" x14ac:dyDescent="0.35">
      <c r="A105" s="785"/>
      <c r="B105" s="800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788"/>
      <c r="H105" s="839"/>
      <c r="I105" s="147"/>
      <c r="J105" s="147">
        <f>I105*1.12</f>
        <v>0</v>
      </c>
      <c r="K105" s="815"/>
      <c r="L105" s="818"/>
      <c r="M105" s="774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780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777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827"/>
    </row>
    <row r="106" spans="1:73" ht="13" hidden="1" customHeight="1" outlineLevel="1" x14ac:dyDescent="0.35">
      <c r="A106" s="785"/>
      <c r="B106" s="800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788"/>
      <c r="H106" s="840"/>
      <c r="I106" s="159">
        <f>I105</f>
        <v>0</v>
      </c>
      <c r="J106" s="159">
        <f>J105</f>
        <v>0</v>
      </c>
      <c r="K106" s="816"/>
      <c r="L106" s="819"/>
      <c r="M106" s="775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781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778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828"/>
    </row>
    <row r="107" spans="1:73" s="103" customFormat="1" hidden="1" outlineLevel="1" x14ac:dyDescent="0.35">
      <c r="A107" s="785"/>
      <c r="B107" s="800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788"/>
      <c r="H107" s="123"/>
      <c r="I107" s="147"/>
      <c r="J107" s="147">
        <f t="shared" ref="J107:J108" si="45">I107*1.12</f>
        <v>0</v>
      </c>
      <c r="K107" s="767"/>
      <c r="L107" s="770"/>
      <c r="M107" s="773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776"/>
      <c r="S107" s="779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776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785"/>
      <c r="B108" s="800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788"/>
      <c r="H108" s="123"/>
      <c r="I108" s="147"/>
      <c r="J108" s="147">
        <f t="shared" si="45"/>
        <v>0</v>
      </c>
      <c r="K108" s="768"/>
      <c r="L108" s="771"/>
      <c r="M108" s="774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777"/>
      <c r="S108" s="780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777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785"/>
      <c r="B109" s="800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788"/>
      <c r="H109" s="130"/>
      <c r="I109" s="159">
        <f t="shared" ref="I109:J109" si="47">I108</f>
        <v>0</v>
      </c>
      <c r="J109" s="159">
        <f t="shared" si="47"/>
        <v>0</v>
      </c>
      <c r="K109" s="769"/>
      <c r="L109" s="772"/>
      <c r="M109" s="775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778"/>
      <c r="S109" s="781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778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785"/>
      <c r="B110" s="800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788"/>
      <c r="H110" s="123"/>
      <c r="I110" s="147"/>
      <c r="J110" s="147">
        <f t="shared" ref="J110:J111" si="48">I110*1.12</f>
        <v>0</v>
      </c>
      <c r="K110" s="767"/>
      <c r="L110" s="770"/>
      <c r="M110" s="773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776"/>
      <c r="S110" s="779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776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785"/>
      <c r="B111" s="800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788"/>
      <c r="H111" s="123"/>
      <c r="I111" s="147"/>
      <c r="J111" s="147">
        <f t="shared" si="48"/>
        <v>0</v>
      </c>
      <c r="K111" s="768"/>
      <c r="L111" s="771"/>
      <c r="M111" s="774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777"/>
      <c r="S111" s="780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777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785"/>
      <c r="B112" s="800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788"/>
      <c r="H112" s="130"/>
      <c r="I112" s="159">
        <f t="shared" ref="I112:J112" si="49">I111</f>
        <v>0</v>
      </c>
      <c r="J112" s="159">
        <f t="shared" si="49"/>
        <v>0</v>
      </c>
      <c r="K112" s="769"/>
      <c r="L112" s="771"/>
      <c r="M112" s="775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777"/>
      <c r="S112" s="781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778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785"/>
      <c r="B113" s="800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788"/>
      <c r="H113" s="123"/>
      <c r="I113" s="147"/>
      <c r="J113" s="147">
        <f t="shared" ref="J113:J114" si="50">I113*1.12</f>
        <v>0</v>
      </c>
      <c r="K113" s="767"/>
      <c r="L113" s="771"/>
      <c r="M113" s="773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777"/>
      <c r="S113" s="779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776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785"/>
      <c r="B114" s="800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788"/>
      <c r="H114" s="123"/>
      <c r="I114" s="147"/>
      <c r="J114" s="147">
        <f t="shared" si="50"/>
        <v>0</v>
      </c>
      <c r="K114" s="768"/>
      <c r="L114" s="771"/>
      <c r="M114" s="774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777"/>
      <c r="S114" s="780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777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786"/>
      <c r="B115" s="801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789"/>
      <c r="H115" s="130"/>
      <c r="I115" s="159">
        <f t="shared" ref="I115:J115" si="51">I114</f>
        <v>0</v>
      </c>
      <c r="J115" s="159">
        <f t="shared" si="51"/>
        <v>0</v>
      </c>
      <c r="K115" s="769"/>
      <c r="L115" s="772"/>
      <c r="M115" s="775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778"/>
      <c r="S115" s="781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778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784">
        <v>2</v>
      </c>
      <c r="B116" s="770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52"/>
      <c r="H116" s="838"/>
      <c r="I116" s="193"/>
      <c r="J116" s="193">
        <f>I116*1.12</f>
        <v>0</v>
      </c>
      <c r="K116" s="793"/>
      <c r="L116" s="796"/>
      <c r="M116" s="773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776"/>
      <c r="S116" s="779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841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785"/>
      <c r="B117" s="771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53"/>
      <c r="H117" s="839"/>
      <c r="I117" s="193">
        <f>I116</f>
        <v>0</v>
      </c>
      <c r="J117" s="193">
        <f>I117*1.12</f>
        <v>0</v>
      </c>
      <c r="K117" s="794"/>
      <c r="L117" s="797"/>
      <c r="M117" s="774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777"/>
      <c r="S117" s="780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842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786"/>
      <c r="B118" s="772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54"/>
      <c r="H118" s="840"/>
      <c r="I118" s="195">
        <f>I117</f>
        <v>0</v>
      </c>
      <c r="J118" s="195">
        <f>J117</f>
        <v>0</v>
      </c>
      <c r="K118" s="795"/>
      <c r="L118" s="798"/>
      <c r="M118" s="775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778"/>
      <c r="S118" s="781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843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44">
        <v>2</v>
      </c>
      <c r="B119" s="847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845"/>
      <c r="B120" s="848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1468750</v>
      </c>
      <c r="AD120" s="93">
        <f t="shared" si="56"/>
        <v>1645000.0000000002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-1468750</v>
      </c>
      <c r="AJ120" s="91">
        <f>AJ121+AJ122</f>
        <v>-1645000.0000000002</v>
      </c>
      <c r="AK120" s="91"/>
      <c r="AL120" s="99">
        <f t="shared" si="37"/>
        <v>0</v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845"/>
      <c r="B121" s="848"/>
      <c r="C121" s="850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1468750</v>
      </c>
      <c r="AD121" s="111">
        <f t="shared" si="58"/>
        <v>1645000.0000000002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-1468750</v>
      </c>
      <c r="AJ121" s="109">
        <f>AJ125+AJ128+AJ134</f>
        <v>-1645000.0000000002</v>
      </c>
      <c r="AK121" s="109"/>
      <c r="AL121" s="198">
        <f t="shared" si="37"/>
        <v>0</v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846"/>
      <c r="B122" s="849"/>
      <c r="C122" s="851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784"/>
      <c r="B123" s="770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787"/>
      <c r="H123" s="779">
        <f>100-100</f>
        <v>0</v>
      </c>
      <c r="I123" s="124"/>
      <c r="J123" s="124">
        <f t="shared" ref="J123:J134" si="62">I123*1.12</f>
        <v>0</v>
      </c>
      <c r="K123" s="767"/>
      <c r="L123" s="770"/>
      <c r="M123" s="773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855"/>
      <c r="S123" s="779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79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785"/>
      <c r="B124" s="771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788"/>
      <c r="H124" s="780"/>
      <c r="I124" s="124"/>
      <c r="J124" s="124">
        <f t="shared" si="62"/>
        <v>0</v>
      </c>
      <c r="K124" s="768"/>
      <c r="L124" s="771"/>
      <c r="M124" s="774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856"/>
      <c r="S124" s="780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79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786"/>
      <c r="B125" s="772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789"/>
      <c r="H125" s="781"/>
      <c r="I125" s="131">
        <f>I124</f>
        <v>0</v>
      </c>
      <c r="J125" s="124">
        <f t="shared" si="62"/>
        <v>0</v>
      </c>
      <c r="K125" s="769"/>
      <c r="L125" s="772"/>
      <c r="M125" s="775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857"/>
      <c r="S125" s="781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792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784"/>
      <c r="B126" s="770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787"/>
      <c r="H126" s="779">
        <f>71-71</f>
        <v>0</v>
      </c>
      <c r="I126" s="124"/>
      <c r="J126" s="124">
        <f t="shared" si="62"/>
        <v>0</v>
      </c>
      <c r="K126" s="767"/>
      <c r="L126" s="770"/>
      <c r="M126" s="773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858"/>
      <c r="S126" s="779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79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785"/>
      <c r="B127" s="771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788"/>
      <c r="H127" s="780"/>
      <c r="I127" s="124"/>
      <c r="J127" s="124">
        <f t="shared" si="62"/>
        <v>0</v>
      </c>
      <c r="K127" s="768"/>
      <c r="L127" s="771"/>
      <c r="M127" s="774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859"/>
      <c r="S127" s="780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79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786"/>
      <c r="B128" s="772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789"/>
      <c r="H128" s="781"/>
      <c r="I128" s="131">
        <f>I127</f>
        <v>0</v>
      </c>
      <c r="J128" s="124">
        <f t="shared" si="62"/>
        <v>0</v>
      </c>
      <c r="K128" s="769"/>
      <c r="L128" s="772"/>
      <c r="M128" s="775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860"/>
      <c r="S128" s="781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792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5" s="103" customFormat="1" ht="24.5" customHeight="1" outlineLevel="1" collapsed="1" x14ac:dyDescent="0.35">
      <c r="A129" s="784"/>
      <c r="B129" s="770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787"/>
      <c r="H129" s="779"/>
      <c r="I129" s="123"/>
      <c r="J129" s="124">
        <f t="shared" si="62"/>
        <v>0</v>
      </c>
      <c r="K129" s="865"/>
      <c r="L129" s="817"/>
      <c r="M129" s="773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776" t="s">
        <v>99</v>
      </c>
      <c r="S129" s="779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79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5" s="103" customFormat="1" ht="24.5" customHeight="1" outlineLevel="1" x14ac:dyDescent="0.35">
      <c r="A130" s="785"/>
      <c r="B130" s="771"/>
      <c r="C130" s="122" t="s">
        <v>75</v>
      </c>
      <c r="D130" s="122" t="s">
        <v>76</v>
      </c>
      <c r="E130" s="123"/>
      <c r="F130" s="123">
        <f t="shared" si="66"/>
        <v>0</v>
      </c>
      <c r="G130" s="788"/>
      <c r="H130" s="780"/>
      <c r="I130" s="123"/>
      <c r="J130" s="124">
        <f t="shared" si="62"/>
        <v>0</v>
      </c>
      <c r="K130" s="866"/>
      <c r="L130" s="818"/>
      <c r="M130" s="774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777"/>
      <c r="S130" s="780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79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5" ht="31.5" customHeight="1" outlineLevel="1" x14ac:dyDescent="0.35">
      <c r="A131" s="786"/>
      <c r="B131" s="772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789"/>
      <c r="H131" s="781"/>
      <c r="I131" s="131">
        <f>I130</f>
        <v>0</v>
      </c>
      <c r="J131" s="131">
        <f t="shared" si="62"/>
        <v>0</v>
      </c>
      <c r="K131" s="867"/>
      <c r="L131" s="819"/>
      <c r="M131" s="775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778"/>
      <c r="S131" s="781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792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5" s="103" customFormat="1" ht="21.75" customHeight="1" outlineLevel="1" x14ac:dyDescent="0.35">
      <c r="A132" s="784"/>
      <c r="B132" s="770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787"/>
      <c r="H132" s="779"/>
      <c r="I132" s="124"/>
      <c r="J132" s="124">
        <f t="shared" si="62"/>
        <v>0</v>
      </c>
      <c r="K132" s="767"/>
      <c r="L132" s="770"/>
      <c r="M132" s="773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776"/>
      <c r="S132" s="779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79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5" s="103" customFormat="1" ht="21.75" customHeight="1" outlineLevel="1" x14ac:dyDescent="0.35">
      <c r="A133" s="785"/>
      <c r="B133" s="771"/>
      <c r="C133" s="122" t="s">
        <v>75</v>
      </c>
      <c r="D133" s="122" t="s">
        <v>76</v>
      </c>
      <c r="E133" s="123"/>
      <c r="F133" s="123">
        <f t="shared" si="66"/>
        <v>0</v>
      </c>
      <c r="G133" s="788"/>
      <c r="H133" s="780"/>
      <c r="I133" s="124"/>
      <c r="J133" s="124">
        <f t="shared" si="62"/>
        <v>0</v>
      </c>
      <c r="K133" s="768"/>
      <c r="L133" s="771"/>
      <c r="M133" s="774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777"/>
      <c r="S133" s="780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>
        <v>1468750</v>
      </c>
      <c r="AD133" s="124">
        <f t="shared" si="72"/>
        <v>1645000.0000000002</v>
      </c>
      <c r="AE133" s="124">
        <v>50</v>
      </c>
      <c r="AF133" s="124"/>
      <c r="AG133" s="123">
        <f t="shared" si="73"/>
        <v>0</v>
      </c>
      <c r="AH133" s="124"/>
      <c r="AI133" s="123">
        <f t="shared" si="64"/>
        <v>-1468750</v>
      </c>
      <c r="AJ133" s="123">
        <f t="shared" si="64"/>
        <v>-1645000.0000000002</v>
      </c>
      <c r="AK133" s="123">
        <f t="shared" si="64"/>
        <v>-50</v>
      </c>
      <c r="AL133" s="126">
        <f t="shared" si="37"/>
        <v>0</v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79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  <c r="BW133" s="103">
        <f>AC133/AE133</f>
        <v>29375</v>
      </c>
    </row>
    <row r="134" spans="1:75" ht="21.75" customHeight="1" outlineLevel="1" x14ac:dyDescent="0.35">
      <c r="A134" s="786"/>
      <c r="B134" s="772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789"/>
      <c r="H134" s="781"/>
      <c r="I134" s="131">
        <f>I133</f>
        <v>0</v>
      </c>
      <c r="J134" s="131">
        <f t="shared" si="62"/>
        <v>0</v>
      </c>
      <c r="K134" s="769"/>
      <c r="L134" s="772"/>
      <c r="M134" s="775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778"/>
      <c r="S134" s="781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1468750</v>
      </c>
      <c r="AD134" s="131">
        <f t="shared" si="72"/>
        <v>1645000.0000000002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-1468750</v>
      </c>
      <c r="AJ134" s="130">
        <f t="shared" si="64"/>
        <v>-1645000.0000000002</v>
      </c>
      <c r="AK134" s="130">
        <f t="shared" si="64"/>
        <v>0</v>
      </c>
      <c r="AL134" s="133">
        <f t="shared" si="37"/>
        <v>0</v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792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5" x14ac:dyDescent="0.35">
      <c r="A135" s="861">
        <v>3</v>
      </c>
      <c r="B135" s="783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 t="shared" si="75"/>
        <v>5011244</v>
      </c>
      <c r="AD135" s="93">
        <f t="shared" si="75"/>
        <v>5612593.2800000003</v>
      </c>
      <c r="AE135" s="93">
        <f>AE400+AE138+AE146+AE175+AE183+AE203+AE223+AE234+AE245+AE262+AE285+AE308+AE331+AE354+AE377</f>
        <v>440</v>
      </c>
      <c r="AF135" s="93">
        <f>AF400+AF138+AF146+AF175+AF183+AF203+AF223+AF234+AF245+AF262+AF285+AF308+AF331+AF354+AF377</f>
        <v>1486448.9512464404</v>
      </c>
      <c r="AG135" s="93">
        <f t="shared" si="75"/>
        <v>1664822.8253960134</v>
      </c>
      <c r="AH135" s="93">
        <f>AH400+AH138+AH146+AH175+AH183+AH203+AH223+AH234+AH245+AH262+AH285+AH308+AH331+AH354+AH377</f>
        <v>0</v>
      </c>
      <c r="AI135" s="93">
        <f t="shared" si="75"/>
        <v>-3524795.0487535596</v>
      </c>
      <c r="AJ135" s="93">
        <f t="shared" si="75"/>
        <v>-3947770.4546039873</v>
      </c>
      <c r="AK135" s="93">
        <f t="shared" si="75"/>
        <v>-292</v>
      </c>
      <c r="AL135" s="205">
        <f t="shared" si="37"/>
        <v>0.29662274502028646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862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5" x14ac:dyDescent="0.35">
      <c r="A136" s="861"/>
      <c r="B136" s="783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7360459</v>
      </c>
      <c r="AD136" s="93">
        <f>AD401+AD139+AD147+AD176+AD184+AD204+AD224+AD235+AD246+AD263+AD286+AD309+AD332+AD355+AD378</f>
        <v>8243714.0800000001</v>
      </c>
      <c r="AE136" s="93"/>
      <c r="AF136" s="93">
        <f>AF401+AF139+AF147+AF176+AF184+AF204+AF224+AF235+AF246+AF263+AF286+AF309+AF332+AF355+AF378</f>
        <v>3553311.825076797</v>
      </c>
      <c r="AG136" s="93">
        <f>AG401+AG139+AG147+AG176+AG184+AG204+AG224+AG235+AG246+AG263+AG286+AG309+AG332+AG355+AG378</f>
        <v>3979709.2440860132</v>
      </c>
      <c r="AH136" s="93"/>
      <c r="AI136" s="93">
        <f>AI401+AI139+AI147+AI176+AI184+AI204+AI224+AI235+AI246+AI263+AI286+AI309+AI332+AI355+AI378</f>
        <v>-3822498.5144678457</v>
      </c>
      <c r="AJ136" s="93">
        <f>AJ401+AJ139+AJ147+AJ176+AJ184+AJ204+AJ224+AJ235+AJ246+AJ263+AJ286+AJ309+AJ332+AJ355+AJ378</f>
        <v>-4281198.3362039868</v>
      </c>
      <c r="AK136" s="93"/>
      <c r="AL136" s="99">
        <f t="shared" si="37"/>
        <v>0.48275682604533182</v>
      </c>
      <c r="AM136" s="93">
        <f>AM401+AM139+AM147+AM176+AM184+AM204+AM224+AM235+AM246+AM263+AM286+AM309+AM332+AM355+AM378</f>
        <v>0</v>
      </c>
      <c r="AN136" s="93">
        <f t="shared" si="76"/>
        <v>3537960.4855321543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863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5" s="118" customFormat="1" x14ac:dyDescent="0.35">
      <c r="A137" s="861"/>
      <c r="B137" s="783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7360459</v>
      </c>
      <c r="AD137" s="111">
        <f>AD136</f>
        <v>8243714.0800000001</v>
      </c>
      <c r="AE137" s="111"/>
      <c r="AF137" s="111">
        <f>AF136</f>
        <v>3553311.825076797</v>
      </c>
      <c r="AG137" s="111">
        <f>AG136</f>
        <v>3979709.2440860132</v>
      </c>
      <c r="AH137" s="111"/>
      <c r="AI137" s="111">
        <f>AI136</f>
        <v>-3822498.5144678457</v>
      </c>
      <c r="AJ137" s="111">
        <f>AJ136</f>
        <v>-4281198.3362039868</v>
      </c>
      <c r="AK137" s="111"/>
      <c r="AL137" s="116">
        <f t="shared" si="37"/>
        <v>0.48275682604533182</v>
      </c>
      <c r="AM137" s="111">
        <f t="shared" ref="AM137:BH137" si="78">AM136</f>
        <v>0</v>
      </c>
      <c r="AN137" s="111">
        <f t="shared" si="78"/>
        <v>3537960.4855321543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864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5" s="216" customFormat="1" ht="13" hidden="1" customHeight="1" x14ac:dyDescent="0.35">
      <c r="A138" s="784"/>
      <c r="B138" s="770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71" t="s">
        <v>102</v>
      </c>
      <c r="L138" s="872"/>
      <c r="M138" s="875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7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5" s="216" customFormat="1" ht="13" hidden="1" customHeight="1" x14ac:dyDescent="0.35">
      <c r="A139" s="785"/>
      <c r="B139" s="771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73"/>
      <c r="L139" s="874"/>
      <c r="M139" s="876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8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5" s="231" customFormat="1" ht="13" hidden="1" customHeight="1" x14ac:dyDescent="0.35">
      <c r="A140" s="785"/>
      <c r="B140" s="771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52"/>
      <c r="H140" s="838"/>
      <c r="I140" s="223"/>
      <c r="J140" s="223">
        <f>I140*1.12</f>
        <v>0</v>
      </c>
      <c r="K140" s="868"/>
      <c r="L140" s="770"/>
      <c r="M140" s="799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770"/>
      <c r="S140" s="779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5" s="103" customFormat="1" ht="13" hidden="1" customHeight="1" x14ac:dyDescent="0.35">
      <c r="A141" s="785"/>
      <c r="B141" s="771"/>
      <c r="C141" s="122" t="s">
        <v>75</v>
      </c>
      <c r="D141" s="122" t="s">
        <v>76</v>
      </c>
      <c r="E141" s="189"/>
      <c r="F141" s="189">
        <f>E141*1.12</f>
        <v>0</v>
      </c>
      <c r="G141" s="853"/>
      <c r="H141" s="839"/>
      <c r="I141" s="193"/>
      <c r="J141" s="193">
        <f>I141*1.12</f>
        <v>0</v>
      </c>
      <c r="K141" s="869"/>
      <c r="L141" s="771"/>
      <c r="M141" s="800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771"/>
      <c r="S141" s="780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5" ht="13" hidden="1" customHeight="1" x14ac:dyDescent="0.35">
      <c r="A142" s="785"/>
      <c r="B142" s="771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53"/>
      <c r="H142" s="839"/>
      <c r="I142" s="195">
        <f>I141</f>
        <v>0</v>
      </c>
      <c r="J142" s="195">
        <f>J141</f>
        <v>0</v>
      </c>
      <c r="K142" s="870"/>
      <c r="L142" s="772"/>
      <c r="M142" s="801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772"/>
      <c r="S142" s="781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5" s="231" customFormat="1" ht="13" hidden="1" customHeight="1" x14ac:dyDescent="0.35">
      <c r="A143" s="785"/>
      <c r="B143" s="771"/>
      <c r="C143" s="221" t="s">
        <v>73</v>
      </c>
      <c r="D143" s="221" t="s">
        <v>74</v>
      </c>
      <c r="E143" s="222"/>
      <c r="F143" s="222"/>
      <c r="G143" s="853"/>
      <c r="H143" s="839"/>
      <c r="I143" s="223"/>
      <c r="J143" s="223"/>
      <c r="K143" s="868"/>
      <c r="L143" s="770"/>
      <c r="M143" s="799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770"/>
      <c r="S143" s="779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5" s="103" customFormat="1" ht="13" hidden="1" customHeight="1" x14ac:dyDescent="0.35">
      <c r="A144" s="785"/>
      <c r="B144" s="771"/>
      <c r="C144" s="122" t="s">
        <v>75</v>
      </c>
      <c r="D144" s="122" t="s">
        <v>76</v>
      </c>
      <c r="E144" s="189"/>
      <c r="F144" s="189"/>
      <c r="G144" s="853"/>
      <c r="H144" s="839"/>
      <c r="I144" s="193"/>
      <c r="J144" s="193"/>
      <c r="K144" s="869"/>
      <c r="L144" s="771"/>
      <c r="M144" s="800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771"/>
      <c r="S144" s="780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786"/>
      <c r="B145" s="772"/>
      <c r="C145" s="129" t="s">
        <v>75</v>
      </c>
      <c r="D145" s="129" t="s">
        <v>77</v>
      </c>
      <c r="E145" s="191"/>
      <c r="F145" s="191"/>
      <c r="G145" s="854"/>
      <c r="H145" s="840"/>
      <c r="I145" s="195"/>
      <c r="J145" s="195"/>
      <c r="K145" s="870"/>
      <c r="L145" s="772"/>
      <c r="M145" s="801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772"/>
      <c r="S145" s="781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784">
        <v>2</v>
      </c>
      <c r="B146" s="879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882" t="s">
        <v>104</v>
      </c>
      <c r="L146" s="883"/>
      <c r="M146" s="886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7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785"/>
      <c r="B147" s="880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884"/>
      <c r="L147" s="885"/>
      <c r="M147" s="887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8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785"/>
      <c r="B148" s="880"/>
      <c r="C148" s="221" t="s">
        <v>73</v>
      </c>
      <c r="D148" s="221" t="s">
        <v>74</v>
      </c>
      <c r="E148" s="222"/>
      <c r="F148" s="222">
        <f>E148*1.12</f>
        <v>0</v>
      </c>
      <c r="G148" s="852"/>
      <c r="H148" s="838"/>
      <c r="I148" s="223"/>
      <c r="J148" s="223">
        <f>I148*1.12</f>
        <v>0</v>
      </c>
      <c r="K148" s="868"/>
      <c r="L148" s="770"/>
      <c r="M148" s="799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770"/>
      <c r="S148" s="779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785"/>
      <c r="B149" s="880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53"/>
      <c r="H149" s="839"/>
      <c r="I149" s="193"/>
      <c r="J149" s="193">
        <f>J150</f>
        <v>0</v>
      </c>
      <c r="K149" s="869"/>
      <c r="L149" s="771"/>
      <c r="M149" s="800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771"/>
      <c r="S149" s="780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785"/>
      <c r="B150" s="880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53"/>
      <c r="H150" s="839"/>
      <c r="I150" s="195">
        <f>I149</f>
        <v>0</v>
      </c>
      <c r="J150" s="195">
        <f>I150*1.12</f>
        <v>0</v>
      </c>
      <c r="K150" s="870"/>
      <c r="L150" s="772"/>
      <c r="M150" s="801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772"/>
      <c r="S150" s="781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785"/>
      <c r="B151" s="880"/>
      <c r="C151" s="221" t="s">
        <v>73</v>
      </c>
      <c r="D151" s="221" t="s">
        <v>74</v>
      </c>
      <c r="E151" s="222"/>
      <c r="F151" s="222"/>
      <c r="G151" s="853"/>
      <c r="H151" s="839"/>
      <c r="I151" s="223"/>
      <c r="J151" s="223"/>
      <c r="K151" s="868"/>
      <c r="L151" s="770"/>
      <c r="M151" s="799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770"/>
      <c r="S151" s="779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785"/>
      <c r="B152" s="880"/>
      <c r="C152" s="122" t="s">
        <v>75</v>
      </c>
      <c r="D152" s="122" t="s">
        <v>76</v>
      </c>
      <c r="E152" s="189"/>
      <c r="F152" s="189"/>
      <c r="G152" s="853"/>
      <c r="H152" s="839"/>
      <c r="I152" s="193"/>
      <c r="J152" s="193"/>
      <c r="K152" s="869"/>
      <c r="L152" s="771"/>
      <c r="M152" s="800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771"/>
      <c r="S152" s="780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785"/>
      <c r="B153" s="880"/>
      <c r="C153" s="129" t="s">
        <v>75</v>
      </c>
      <c r="D153" s="129" t="s">
        <v>77</v>
      </c>
      <c r="E153" s="191"/>
      <c r="F153" s="191"/>
      <c r="G153" s="853"/>
      <c r="H153" s="839"/>
      <c r="I153" s="195"/>
      <c r="J153" s="195"/>
      <c r="K153" s="870"/>
      <c r="L153" s="772"/>
      <c r="M153" s="801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772"/>
      <c r="S153" s="781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785"/>
      <c r="B154" s="880"/>
      <c r="C154" s="221" t="s">
        <v>73</v>
      </c>
      <c r="D154" s="221" t="s">
        <v>74</v>
      </c>
      <c r="E154" s="222"/>
      <c r="F154" s="222"/>
      <c r="G154" s="853"/>
      <c r="H154" s="839"/>
      <c r="I154" s="223"/>
      <c r="J154" s="223"/>
      <c r="K154" s="868"/>
      <c r="L154" s="770"/>
      <c r="M154" s="799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770"/>
      <c r="S154" s="779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785"/>
      <c r="B155" s="880"/>
      <c r="C155" s="122" t="s">
        <v>75</v>
      </c>
      <c r="D155" s="122" t="s">
        <v>76</v>
      </c>
      <c r="E155" s="189"/>
      <c r="F155" s="189"/>
      <c r="G155" s="853"/>
      <c r="H155" s="839"/>
      <c r="I155" s="193"/>
      <c r="J155" s="193"/>
      <c r="K155" s="869"/>
      <c r="L155" s="771"/>
      <c r="M155" s="800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771"/>
      <c r="S155" s="780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785"/>
      <c r="B156" s="880"/>
      <c r="C156" s="129" t="s">
        <v>75</v>
      </c>
      <c r="D156" s="129" t="s">
        <v>77</v>
      </c>
      <c r="E156" s="191"/>
      <c r="F156" s="191"/>
      <c r="G156" s="853"/>
      <c r="H156" s="839"/>
      <c r="I156" s="195"/>
      <c r="J156" s="195"/>
      <c r="K156" s="870"/>
      <c r="L156" s="772"/>
      <c r="M156" s="801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772"/>
      <c r="S156" s="781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785"/>
      <c r="B157" s="880"/>
      <c r="C157" s="221" t="s">
        <v>73</v>
      </c>
      <c r="D157" s="221" t="s">
        <v>74</v>
      </c>
      <c r="E157" s="222"/>
      <c r="F157" s="222"/>
      <c r="G157" s="853"/>
      <c r="H157" s="839"/>
      <c r="I157" s="223"/>
      <c r="J157" s="223"/>
      <c r="K157" s="868"/>
      <c r="L157" s="770"/>
      <c r="M157" s="799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770"/>
      <c r="S157" s="779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785"/>
      <c r="B158" s="880"/>
      <c r="C158" s="122" t="s">
        <v>75</v>
      </c>
      <c r="D158" s="122" t="s">
        <v>76</v>
      </c>
      <c r="E158" s="189"/>
      <c r="F158" s="189"/>
      <c r="G158" s="853"/>
      <c r="H158" s="839"/>
      <c r="I158" s="193"/>
      <c r="J158" s="193"/>
      <c r="K158" s="869"/>
      <c r="L158" s="771"/>
      <c r="M158" s="800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771"/>
      <c r="S158" s="780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785"/>
      <c r="B159" s="880"/>
      <c r="C159" s="129" t="s">
        <v>75</v>
      </c>
      <c r="D159" s="129" t="s">
        <v>77</v>
      </c>
      <c r="E159" s="191"/>
      <c r="F159" s="191"/>
      <c r="G159" s="853"/>
      <c r="H159" s="839"/>
      <c r="I159" s="195"/>
      <c r="J159" s="195"/>
      <c r="K159" s="870"/>
      <c r="L159" s="772"/>
      <c r="M159" s="801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772"/>
      <c r="S159" s="781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785"/>
      <c r="B160" s="880"/>
      <c r="C160" s="221" t="s">
        <v>73</v>
      </c>
      <c r="D160" s="221" t="s">
        <v>74</v>
      </c>
      <c r="E160" s="222"/>
      <c r="F160" s="222"/>
      <c r="G160" s="853"/>
      <c r="H160" s="839"/>
      <c r="I160" s="223"/>
      <c r="J160" s="238"/>
      <c r="K160" s="868"/>
      <c r="L160" s="770"/>
      <c r="M160" s="799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770"/>
      <c r="S160" s="779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785"/>
      <c r="B161" s="880"/>
      <c r="C161" s="122" t="s">
        <v>75</v>
      </c>
      <c r="D161" s="122" t="s">
        <v>76</v>
      </c>
      <c r="E161" s="189"/>
      <c r="F161" s="189"/>
      <c r="G161" s="853"/>
      <c r="H161" s="839"/>
      <c r="I161" s="193"/>
      <c r="J161" s="240"/>
      <c r="K161" s="869"/>
      <c r="L161" s="771"/>
      <c r="M161" s="800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771"/>
      <c r="S161" s="780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785"/>
      <c r="B162" s="880"/>
      <c r="C162" s="129" t="s">
        <v>75</v>
      </c>
      <c r="D162" s="129" t="s">
        <v>77</v>
      </c>
      <c r="E162" s="191"/>
      <c r="F162" s="191"/>
      <c r="G162" s="853"/>
      <c r="H162" s="839"/>
      <c r="I162" s="195"/>
      <c r="J162" s="242"/>
      <c r="K162" s="870"/>
      <c r="L162" s="772"/>
      <c r="M162" s="801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772"/>
      <c r="S162" s="781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785"/>
      <c r="B163" s="880"/>
      <c r="C163" s="221" t="s">
        <v>73</v>
      </c>
      <c r="D163" s="221" t="s">
        <v>74</v>
      </c>
      <c r="E163" s="222"/>
      <c r="F163" s="222"/>
      <c r="G163" s="853"/>
      <c r="H163" s="839"/>
      <c r="I163" s="223"/>
      <c r="J163" s="238"/>
      <c r="K163" s="868"/>
      <c r="L163" s="770"/>
      <c r="M163" s="799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770"/>
      <c r="S163" s="779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785"/>
      <c r="B164" s="880"/>
      <c r="C164" s="122" t="s">
        <v>75</v>
      </c>
      <c r="D164" s="122" t="s">
        <v>76</v>
      </c>
      <c r="E164" s="189"/>
      <c r="F164" s="189"/>
      <c r="G164" s="853"/>
      <c r="H164" s="839"/>
      <c r="I164" s="193"/>
      <c r="J164" s="240"/>
      <c r="K164" s="869"/>
      <c r="L164" s="771"/>
      <c r="M164" s="800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771"/>
      <c r="S164" s="780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785"/>
      <c r="B165" s="880"/>
      <c r="C165" s="129" t="s">
        <v>75</v>
      </c>
      <c r="D165" s="129" t="s">
        <v>77</v>
      </c>
      <c r="E165" s="191"/>
      <c r="F165" s="191"/>
      <c r="G165" s="853"/>
      <c r="H165" s="839"/>
      <c r="I165" s="195"/>
      <c r="J165" s="242"/>
      <c r="K165" s="870"/>
      <c r="L165" s="772"/>
      <c r="M165" s="801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772"/>
      <c r="S165" s="781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785"/>
      <c r="B166" s="880"/>
      <c r="C166" s="221" t="s">
        <v>73</v>
      </c>
      <c r="D166" s="221" t="s">
        <v>74</v>
      </c>
      <c r="E166" s="222"/>
      <c r="F166" s="222"/>
      <c r="G166" s="853"/>
      <c r="H166" s="839"/>
      <c r="I166" s="223"/>
      <c r="J166" s="238"/>
      <c r="K166" s="868"/>
      <c r="L166" s="770"/>
      <c r="M166" s="799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770"/>
      <c r="S166" s="779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785"/>
      <c r="B167" s="880"/>
      <c r="C167" s="122" t="s">
        <v>75</v>
      </c>
      <c r="D167" s="122" t="s">
        <v>76</v>
      </c>
      <c r="E167" s="189"/>
      <c r="F167" s="189"/>
      <c r="G167" s="853"/>
      <c r="H167" s="839"/>
      <c r="I167" s="193"/>
      <c r="J167" s="240"/>
      <c r="K167" s="869"/>
      <c r="L167" s="771"/>
      <c r="M167" s="800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771"/>
      <c r="S167" s="780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785"/>
      <c r="B168" s="880"/>
      <c r="C168" s="129" t="s">
        <v>75</v>
      </c>
      <c r="D168" s="129" t="s">
        <v>77</v>
      </c>
      <c r="E168" s="191"/>
      <c r="F168" s="191"/>
      <c r="G168" s="853"/>
      <c r="H168" s="839"/>
      <c r="I168" s="195"/>
      <c r="J168" s="242"/>
      <c r="K168" s="870"/>
      <c r="L168" s="772"/>
      <c r="M168" s="801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772"/>
      <c r="S168" s="781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785"/>
      <c r="B169" s="880"/>
      <c r="C169" s="221" t="s">
        <v>73</v>
      </c>
      <c r="D169" s="221" t="s">
        <v>74</v>
      </c>
      <c r="E169" s="222"/>
      <c r="F169" s="222"/>
      <c r="G169" s="853"/>
      <c r="H169" s="839"/>
      <c r="I169" s="223"/>
      <c r="J169" s="238"/>
      <c r="K169" s="868"/>
      <c r="L169" s="770"/>
      <c r="M169" s="799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770"/>
      <c r="S169" s="779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785"/>
      <c r="B170" s="880"/>
      <c r="C170" s="122" t="s">
        <v>75</v>
      </c>
      <c r="D170" s="122" t="s">
        <v>76</v>
      </c>
      <c r="E170" s="189"/>
      <c r="F170" s="189"/>
      <c r="G170" s="853"/>
      <c r="H170" s="839"/>
      <c r="I170" s="193"/>
      <c r="J170" s="240"/>
      <c r="K170" s="869"/>
      <c r="L170" s="771"/>
      <c r="M170" s="800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771"/>
      <c r="S170" s="780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785"/>
      <c r="B171" s="880"/>
      <c r="C171" s="129" t="s">
        <v>75</v>
      </c>
      <c r="D171" s="129" t="s">
        <v>77</v>
      </c>
      <c r="E171" s="191"/>
      <c r="F171" s="188"/>
      <c r="G171" s="853"/>
      <c r="H171" s="839"/>
      <c r="I171" s="195"/>
      <c r="J171" s="242"/>
      <c r="K171" s="870"/>
      <c r="L171" s="772"/>
      <c r="M171" s="801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772"/>
      <c r="S171" s="781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785"/>
      <c r="B172" s="880"/>
      <c r="C172" s="221" t="s">
        <v>73</v>
      </c>
      <c r="D172" s="221" t="s">
        <v>74</v>
      </c>
      <c r="E172" s="222"/>
      <c r="F172" s="222"/>
      <c r="G172" s="853"/>
      <c r="H172" s="839"/>
      <c r="I172" s="223"/>
      <c r="J172" s="238"/>
      <c r="K172" s="868"/>
      <c r="L172" s="770"/>
      <c r="M172" s="799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770"/>
      <c r="S172" s="779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785"/>
      <c r="B173" s="880"/>
      <c r="C173" s="122" t="s">
        <v>75</v>
      </c>
      <c r="D173" s="122" t="s">
        <v>76</v>
      </c>
      <c r="E173" s="189"/>
      <c r="F173" s="189"/>
      <c r="G173" s="853"/>
      <c r="H173" s="839"/>
      <c r="I173" s="193"/>
      <c r="J173" s="240"/>
      <c r="K173" s="869"/>
      <c r="L173" s="771"/>
      <c r="M173" s="800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771"/>
      <c r="S173" s="780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786"/>
      <c r="B174" s="881"/>
      <c r="C174" s="129" t="s">
        <v>75</v>
      </c>
      <c r="D174" s="129" t="s">
        <v>77</v>
      </c>
      <c r="E174" s="191"/>
      <c r="F174" s="188"/>
      <c r="G174" s="854"/>
      <c r="H174" s="840"/>
      <c r="I174" s="195"/>
      <c r="J174" s="242"/>
      <c r="K174" s="870"/>
      <c r="L174" s="772"/>
      <c r="M174" s="801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772"/>
      <c r="S174" s="781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784"/>
      <c r="B175" s="770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71" t="s">
        <v>106</v>
      </c>
      <c r="L175" s="872"/>
      <c r="M175" s="875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7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785"/>
      <c r="B176" s="771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73"/>
      <c r="L176" s="874"/>
      <c r="M176" s="876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8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785"/>
      <c r="B177" s="771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52"/>
      <c r="H177" s="838"/>
      <c r="I177" s="223"/>
      <c r="J177" s="223">
        <f>I177*1.12</f>
        <v>0</v>
      </c>
      <c r="K177" s="868"/>
      <c r="L177" s="770"/>
      <c r="M177" s="799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770"/>
      <c r="S177" s="779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785"/>
      <c r="B178" s="771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53"/>
      <c r="H178" s="839"/>
      <c r="I178" s="193">
        <f>I177</f>
        <v>0</v>
      </c>
      <c r="J178" s="193">
        <f>I178*1.12</f>
        <v>0</v>
      </c>
      <c r="K178" s="869"/>
      <c r="L178" s="771"/>
      <c r="M178" s="800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771"/>
      <c r="S178" s="780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785"/>
      <c r="B179" s="771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53"/>
      <c r="H179" s="839"/>
      <c r="I179" s="195">
        <f>I178</f>
        <v>0</v>
      </c>
      <c r="J179" s="195">
        <f>J178</f>
        <v>0</v>
      </c>
      <c r="K179" s="870"/>
      <c r="L179" s="772"/>
      <c r="M179" s="801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772"/>
      <c r="S179" s="781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785"/>
      <c r="B180" s="771"/>
      <c r="C180" s="221" t="s">
        <v>73</v>
      </c>
      <c r="D180" s="221" t="s">
        <v>74</v>
      </c>
      <c r="E180" s="222"/>
      <c r="F180" s="222"/>
      <c r="G180" s="853"/>
      <c r="H180" s="839"/>
      <c r="I180" s="223"/>
      <c r="J180" s="223"/>
      <c r="K180" s="868"/>
      <c r="L180" s="770"/>
      <c r="M180" s="799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770"/>
      <c r="S180" s="779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785"/>
      <c r="B181" s="771"/>
      <c r="C181" s="122" t="s">
        <v>75</v>
      </c>
      <c r="D181" s="122" t="s">
        <v>76</v>
      </c>
      <c r="E181" s="189"/>
      <c r="F181" s="189"/>
      <c r="G181" s="853"/>
      <c r="H181" s="839"/>
      <c r="I181" s="193"/>
      <c r="J181" s="193"/>
      <c r="K181" s="869"/>
      <c r="L181" s="771"/>
      <c r="M181" s="800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771"/>
      <c r="S181" s="780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786"/>
      <c r="B182" s="772"/>
      <c r="C182" s="129" t="s">
        <v>75</v>
      </c>
      <c r="D182" s="129" t="s">
        <v>77</v>
      </c>
      <c r="E182" s="191"/>
      <c r="F182" s="191"/>
      <c r="G182" s="854"/>
      <c r="H182" s="840"/>
      <c r="I182" s="195"/>
      <c r="J182" s="195"/>
      <c r="K182" s="870"/>
      <c r="L182" s="772"/>
      <c r="M182" s="801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772"/>
      <c r="S182" s="781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784">
        <v>4</v>
      </c>
      <c r="B183" s="770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71" t="s">
        <v>108</v>
      </c>
      <c r="L183" s="872"/>
      <c r="M183" s="875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7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785"/>
      <c r="B184" s="771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73"/>
      <c r="L184" s="874"/>
      <c r="M184" s="876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8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785"/>
      <c r="B185" s="771"/>
      <c r="C185" s="221" t="s">
        <v>73</v>
      </c>
      <c r="D185" s="221" t="s">
        <v>74</v>
      </c>
      <c r="E185" s="222"/>
      <c r="F185" s="222">
        <f>E185*1.12</f>
        <v>0</v>
      </c>
      <c r="G185" s="852"/>
      <c r="H185" s="838"/>
      <c r="I185" s="223"/>
      <c r="J185" s="223">
        <f>I185*1.12</f>
        <v>0</v>
      </c>
      <c r="K185" s="868"/>
      <c r="L185" s="770"/>
      <c r="M185" s="799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770"/>
      <c r="S185" s="779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785"/>
      <c r="B186" s="771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53"/>
      <c r="H186" s="839"/>
      <c r="I186" s="193"/>
      <c r="J186" s="193">
        <f>I186*1.12</f>
        <v>0</v>
      </c>
      <c r="K186" s="869"/>
      <c r="L186" s="771"/>
      <c r="M186" s="800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771"/>
      <c r="S186" s="780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785"/>
      <c r="B187" s="771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53"/>
      <c r="H187" s="839"/>
      <c r="I187" s="195">
        <f>I186</f>
        <v>0</v>
      </c>
      <c r="J187" s="195">
        <f>J186</f>
        <v>0</v>
      </c>
      <c r="K187" s="870"/>
      <c r="L187" s="772"/>
      <c r="M187" s="801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772"/>
      <c r="S187" s="781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785"/>
      <c r="B188" s="771"/>
      <c r="C188" s="221" t="s">
        <v>73</v>
      </c>
      <c r="D188" s="221" t="s">
        <v>74</v>
      </c>
      <c r="E188" s="222"/>
      <c r="F188" s="222"/>
      <c r="G188" s="853"/>
      <c r="H188" s="839"/>
      <c r="I188" s="223"/>
      <c r="J188" s="223"/>
      <c r="K188" s="868"/>
      <c r="L188" s="770"/>
      <c r="M188" s="799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770"/>
      <c r="S188" s="779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785"/>
      <c r="B189" s="771"/>
      <c r="C189" s="122" t="s">
        <v>75</v>
      </c>
      <c r="D189" s="122" t="s">
        <v>76</v>
      </c>
      <c r="E189" s="189"/>
      <c r="F189" s="189"/>
      <c r="G189" s="853"/>
      <c r="H189" s="839"/>
      <c r="I189" s="193"/>
      <c r="J189" s="193"/>
      <c r="K189" s="869"/>
      <c r="L189" s="771"/>
      <c r="M189" s="800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771"/>
      <c r="S189" s="780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785"/>
      <c r="B190" s="771"/>
      <c r="C190" s="129" t="s">
        <v>75</v>
      </c>
      <c r="D190" s="129" t="s">
        <v>77</v>
      </c>
      <c r="E190" s="191"/>
      <c r="F190" s="191"/>
      <c r="G190" s="853"/>
      <c r="H190" s="839"/>
      <c r="I190" s="195"/>
      <c r="J190" s="195"/>
      <c r="K190" s="870"/>
      <c r="L190" s="772"/>
      <c r="M190" s="801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772"/>
      <c r="S190" s="781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785"/>
      <c r="B191" s="771"/>
      <c r="C191" s="221" t="s">
        <v>73</v>
      </c>
      <c r="D191" s="221" t="s">
        <v>74</v>
      </c>
      <c r="E191" s="222"/>
      <c r="F191" s="222">
        <f>E191*1.12</f>
        <v>0</v>
      </c>
      <c r="G191" s="853"/>
      <c r="H191" s="839"/>
      <c r="I191" s="223"/>
      <c r="J191" s="223"/>
      <c r="K191" s="868"/>
      <c r="L191" s="770"/>
      <c r="M191" s="799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770"/>
      <c r="S191" s="779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785"/>
      <c r="B192" s="771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53"/>
      <c r="H192" s="839"/>
      <c r="I192" s="193"/>
      <c r="J192" s="193">
        <f>I192*1.12</f>
        <v>0</v>
      </c>
      <c r="K192" s="869"/>
      <c r="L192" s="771"/>
      <c r="M192" s="800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771"/>
      <c r="S192" s="780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785"/>
      <c r="B193" s="771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53"/>
      <c r="H193" s="839"/>
      <c r="I193" s="195">
        <f>I192</f>
        <v>0</v>
      </c>
      <c r="J193" s="195">
        <f>J192</f>
        <v>0</v>
      </c>
      <c r="K193" s="870"/>
      <c r="L193" s="772"/>
      <c r="M193" s="801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772"/>
      <c r="S193" s="781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785"/>
      <c r="B194" s="771"/>
      <c r="C194" s="221" t="s">
        <v>73</v>
      </c>
      <c r="D194" s="221" t="s">
        <v>74</v>
      </c>
      <c r="E194" s="222"/>
      <c r="F194" s="222"/>
      <c r="G194" s="853"/>
      <c r="H194" s="839"/>
      <c r="I194" s="223"/>
      <c r="J194" s="223"/>
      <c r="K194" s="868"/>
      <c r="L194" s="770"/>
      <c r="M194" s="799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770"/>
      <c r="S194" s="779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785"/>
      <c r="B195" s="771"/>
      <c r="C195" s="122" t="s">
        <v>75</v>
      </c>
      <c r="D195" s="122" t="s">
        <v>76</v>
      </c>
      <c r="E195" s="189"/>
      <c r="F195" s="189"/>
      <c r="G195" s="853"/>
      <c r="H195" s="839"/>
      <c r="I195" s="193"/>
      <c r="J195" s="193"/>
      <c r="K195" s="869"/>
      <c r="L195" s="771"/>
      <c r="M195" s="800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771"/>
      <c r="S195" s="780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785"/>
      <c r="B196" s="771"/>
      <c r="C196" s="129" t="s">
        <v>75</v>
      </c>
      <c r="D196" s="129" t="s">
        <v>77</v>
      </c>
      <c r="E196" s="191"/>
      <c r="F196" s="191"/>
      <c r="G196" s="853"/>
      <c r="H196" s="839"/>
      <c r="I196" s="195"/>
      <c r="J196" s="195"/>
      <c r="K196" s="870"/>
      <c r="L196" s="772"/>
      <c r="M196" s="801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772"/>
      <c r="S196" s="781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785"/>
      <c r="B197" s="771"/>
      <c r="C197" s="221" t="s">
        <v>73</v>
      </c>
      <c r="D197" s="221" t="s">
        <v>74</v>
      </c>
      <c r="E197" s="222"/>
      <c r="F197" s="222"/>
      <c r="G197" s="853"/>
      <c r="H197" s="839"/>
      <c r="I197" s="223"/>
      <c r="J197" s="223"/>
      <c r="K197" s="868"/>
      <c r="L197" s="770"/>
      <c r="M197" s="799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770"/>
      <c r="S197" s="779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785"/>
      <c r="B198" s="771"/>
      <c r="C198" s="122" t="s">
        <v>75</v>
      </c>
      <c r="D198" s="122" t="s">
        <v>76</v>
      </c>
      <c r="E198" s="189"/>
      <c r="F198" s="189"/>
      <c r="G198" s="853"/>
      <c r="H198" s="839"/>
      <c r="I198" s="193"/>
      <c r="J198" s="193"/>
      <c r="K198" s="869"/>
      <c r="L198" s="771"/>
      <c r="M198" s="800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771"/>
      <c r="S198" s="780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785"/>
      <c r="B199" s="771"/>
      <c r="C199" s="129" t="s">
        <v>75</v>
      </c>
      <c r="D199" s="129" t="s">
        <v>77</v>
      </c>
      <c r="E199" s="191"/>
      <c r="F199" s="191"/>
      <c r="G199" s="853"/>
      <c r="H199" s="839"/>
      <c r="I199" s="195"/>
      <c r="J199" s="195"/>
      <c r="K199" s="870"/>
      <c r="L199" s="772"/>
      <c r="M199" s="801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772"/>
      <c r="S199" s="781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785"/>
      <c r="B200" s="771"/>
      <c r="C200" s="221" t="s">
        <v>73</v>
      </c>
      <c r="D200" s="221" t="s">
        <v>74</v>
      </c>
      <c r="E200" s="222"/>
      <c r="F200" s="222"/>
      <c r="G200" s="853"/>
      <c r="H200" s="839"/>
      <c r="I200" s="223"/>
      <c r="J200" s="223"/>
      <c r="K200" s="868"/>
      <c r="L200" s="770"/>
      <c r="M200" s="799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770"/>
      <c r="S200" s="779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785"/>
      <c r="B201" s="771"/>
      <c r="C201" s="122" t="s">
        <v>75</v>
      </c>
      <c r="D201" s="122" t="s">
        <v>76</v>
      </c>
      <c r="E201" s="189"/>
      <c r="F201" s="189"/>
      <c r="G201" s="853"/>
      <c r="H201" s="839"/>
      <c r="I201" s="193"/>
      <c r="J201" s="193"/>
      <c r="K201" s="869"/>
      <c r="L201" s="771"/>
      <c r="M201" s="800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771"/>
      <c r="S201" s="780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786"/>
      <c r="B202" s="772"/>
      <c r="C202" s="129" t="s">
        <v>75</v>
      </c>
      <c r="D202" s="129" t="s">
        <v>77</v>
      </c>
      <c r="E202" s="191"/>
      <c r="F202" s="191"/>
      <c r="G202" s="854"/>
      <c r="H202" s="840"/>
      <c r="I202" s="195"/>
      <c r="J202" s="195"/>
      <c r="K202" s="870"/>
      <c r="L202" s="772"/>
      <c r="M202" s="801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772"/>
      <c r="S202" s="781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784">
        <v>5</v>
      </c>
      <c r="B203" s="770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71" t="s">
        <v>110</v>
      </c>
      <c r="L203" s="872"/>
      <c r="M203" s="875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7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785"/>
      <c r="B204" s="771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73"/>
      <c r="L204" s="874"/>
      <c r="M204" s="876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8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785"/>
      <c r="B205" s="771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52"/>
      <c r="H205" s="838"/>
      <c r="I205" s="223"/>
      <c r="J205" s="223">
        <f>I205*1.12</f>
        <v>0</v>
      </c>
      <c r="K205" s="868"/>
      <c r="L205" s="770"/>
      <c r="M205" s="799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770"/>
      <c r="S205" s="779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785"/>
      <c r="B206" s="771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53"/>
      <c r="H206" s="839"/>
      <c r="I206" s="193">
        <f>I205</f>
        <v>0</v>
      </c>
      <c r="J206" s="193">
        <f>I206*1.12</f>
        <v>0</v>
      </c>
      <c r="K206" s="869"/>
      <c r="L206" s="771"/>
      <c r="M206" s="800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771"/>
      <c r="S206" s="780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785"/>
      <c r="B207" s="771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53"/>
      <c r="H207" s="839"/>
      <c r="I207" s="195">
        <f>I206</f>
        <v>0</v>
      </c>
      <c r="J207" s="195">
        <f>J206</f>
        <v>0</v>
      </c>
      <c r="K207" s="870"/>
      <c r="L207" s="772"/>
      <c r="M207" s="801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772"/>
      <c r="S207" s="781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785"/>
      <c r="B208" s="771"/>
      <c r="C208" s="221" t="s">
        <v>73</v>
      </c>
      <c r="D208" s="221" t="s">
        <v>74</v>
      </c>
      <c r="E208" s="222"/>
      <c r="F208" s="222"/>
      <c r="G208" s="853"/>
      <c r="H208" s="839"/>
      <c r="I208" s="223"/>
      <c r="J208" s="223"/>
      <c r="K208" s="868"/>
      <c r="L208" s="770"/>
      <c r="M208" s="799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770"/>
      <c r="S208" s="779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785"/>
      <c r="B209" s="771"/>
      <c r="C209" s="122" t="s">
        <v>75</v>
      </c>
      <c r="D209" s="122" t="s">
        <v>76</v>
      </c>
      <c r="E209" s="189"/>
      <c r="F209" s="189"/>
      <c r="G209" s="853"/>
      <c r="H209" s="839"/>
      <c r="I209" s="193"/>
      <c r="J209" s="193"/>
      <c r="K209" s="869"/>
      <c r="L209" s="771"/>
      <c r="M209" s="800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771"/>
      <c r="S209" s="780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785"/>
      <c r="B210" s="771"/>
      <c r="C210" s="129" t="s">
        <v>75</v>
      </c>
      <c r="D210" s="129" t="s">
        <v>77</v>
      </c>
      <c r="E210" s="191"/>
      <c r="F210" s="191"/>
      <c r="G210" s="853"/>
      <c r="H210" s="839"/>
      <c r="I210" s="195"/>
      <c r="J210" s="195"/>
      <c r="K210" s="870"/>
      <c r="L210" s="772"/>
      <c r="M210" s="801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772"/>
      <c r="S210" s="781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785"/>
      <c r="B211" s="771"/>
      <c r="C211" s="221" t="s">
        <v>73</v>
      </c>
      <c r="D211" s="221" t="s">
        <v>74</v>
      </c>
      <c r="E211" s="222"/>
      <c r="F211" s="222">
        <f>E211*1.12</f>
        <v>0</v>
      </c>
      <c r="G211" s="853"/>
      <c r="H211" s="839"/>
      <c r="I211" s="223"/>
      <c r="J211" s="223"/>
      <c r="K211" s="868"/>
      <c r="L211" s="770"/>
      <c r="M211" s="799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770"/>
      <c r="S211" s="779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785"/>
      <c r="B212" s="771"/>
      <c r="C212" s="122" t="s">
        <v>75</v>
      </c>
      <c r="D212" s="122" t="s">
        <v>76</v>
      </c>
      <c r="E212" s="189"/>
      <c r="F212" s="189">
        <f>E212*1.12</f>
        <v>0</v>
      </c>
      <c r="G212" s="853"/>
      <c r="H212" s="839"/>
      <c r="I212" s="193"/>
      <c r="J212" s="193">
        <f>I212*1.12</f>
        <v>0</v>
      </c>
      <c r="K212" s="869"/>
      <c r="L212" s="771"/>
      <c r="M212" s="800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771"/>
      <c r="S212" s="780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785"/>
      <c r="B213" s="771"/>
      <c r="C213" s="129" t="s">
        <v>75</v>
      </c>
      <c r="D213" s="129" t="s">
        <v>77</v>
      </c>
      <c r="E213" s="191"/>
      <c r="F213" s="191">
        <f>E213*1.12</f>
        <v>0</v>
      </c>
      <c r="G213" s="853"/>
      <c r="H213" s="839"/>
      <c r="I213" s="195"/>
      <c r="J213" s="195">
        <f>J212</f>
        <v>0</v>
      </c>
      <c r="K213" s="870"/>
      <c r="L213" s="772"/>
      <c r="M213" s="801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772"/>
      <c r="S213" s="781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785"/>
      <c r="B214" s="771"/>
      <c r="C214" s="221" t="s">
        <v>73</v>
      </c>
      <c r="D214" s="221" t="s">
        <v>74</v>
      </c>
      <c r="E214" s="222"/>
      <c r="F214" s="222"/>
      <c r="G214" s="853"/>
      <c r="H214" s="839"/>
      <c r="I214" s="223"/>
      <c r="J214" s="223"/>
      <c r="K214" s="868"/>
      <c r="L214" s="770"/>
      <c r="M214" s="799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770"/>
      <c r="S214" s="779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785"/>
      <c r="B215" s="771"/>
      <c r="C215" s="122" t="s">
        <v>75</v>
      </c>
      <c r="D215" s="122" t="s">
        <v>76</v>
      </c>
      <c r="E215" s="189"/>
      <c r="F215" s="189"/>
      <c r="G215" s="853"/>
      <c r="H215" s="839"/>
      <c r="I215" s="193"/>
      <c r="J215" s="193"/>
      <c r="K215" s="869"/>
      <c r="L215" s="771"/>
      <c r="M215" s="800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771"/>
      <c r="S215" s="780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785"/>
      <c r="B216" s="771"/>
      <c r="C216" s="129" t="s">
        <v>75</v>
      </c>
      <c r="D216" s="129" t="s">
        <v>77</v>
      </c>
      <c r="E216" s="191"/>
      <c r="F216" s="191"/>
      <c r="G216" s="853"/>
      <c r="H216" s="839"/>
      <c r="I216" s="195"/>
      <c r="J216" s="195"/>
      <c r="K216" s="870"/>
      <c r="L216" s="772"/>
      <c r="M216" s="801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772"/>
      <c r="S216" s="781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785"/>
      <c r="B217" s="771"/>
      <c r="C217" s="221" t="s">
        <v>73</v>
      </c>
      <c r="D217" s="221" t="s">
        <v>74</v>
      </c>
      <c r="E217" s="222"/>
      <c r="F217" s="222"/>
      <c r="G217" s="853"/>
      <c r="H217" s="839"/>
      <c r="I217" s="223"/>
      <c r="J217" s="223"/>
      <c r="K217" s="868"/>
      <c r="L217" s="770"/>
      <c r="M217" s="799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770"/>
      <c r="S217" s="779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785"/>
      <c r="B218" s="771"/>
      <c r="C218" s="122" t="s">
        <v>75</v>
      </c>
      <c r="D218" s="122" t="s">
        <v>76</v>
      </c>
      <c r="E218" s="189"/>
      <c r="F218" s="189"/>
      <c r="G218" s="853"/>
      <c r="H218" s="839"/>
      <c r="I218" s="193"/>
      <c r="J218" s="193"/>
      <c r="K218" s="869"/>
      <c r="L218" s="771"/>
      <c r="M218" s="800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771"/>
      <c r="S218" s="780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785"/>
      <c r="B219" s="771"/>
      <c r="C219" s="129" t="s">
        <v>75</v>
      </c>
      <c r="D219" s="129" t="s">
        <v>77</v>
      </c>
      <c r="E219" s="191"/>
      <c r="F219" s="191"/>
      <c r="G219" s="853"/>
      <c r="H219" s="839"/>
      <c r="I219" s="195"/>
      <c r="J219" s="195"/>
      <c r="K219" s="870"/>
      <c r="L219" s="772"/>
      <c r="M219" s="801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772"/>
      <c r="S219" s="781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785"/>
      <c r="B220" s="771"/>
      <c r="C220" s="221" t="s">
        <v>73</v>
      </c>
      <c r="D220" s="221" t="s">
        <v>74</v>
      </c>
      <c r="E220" s="222"/>
      <c r="F220" s="222"/>
      <c r="G220" s="853"/>
      <c r="H220" s="839"/>
      <c r="I220" s="223"/>
      <c r="J220" s="223"/>
      <c r="K220" s="868"/>
      <c r="L220" s="770"/>
      <c r="M220" s="799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770"/>
      <c r="S220" s="779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785"/>
      <c r="B221" s="771"/>
      <c r="C221" s="122" t="s">
        <v>75</v>
      </c>
      <c r="D221" s="122" t="s">
        <v>76</v>
      </c>
      <c r="E221" s="189"/>
      <c r="F221" s="189"/>
      <c r="G221" s="853"/>
      <c r="H221" s="839"/>
      <c r="I221" s="193"/>
      <c r="J221" s="193"/>
      <c r="K221" s="869"/>
      <c r="L221" s="771"/>
      <c r="M221" s="800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771"/>
      <c r="S221" s="780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786"/>
      <c r="B222" s="772"/>
      <c r="C222" s="129" t="s">
        <v>75</v>
      </c>
      <c r="D222" s="129" t="s">
        <v>77</v>
      </c>
      <c r="E222" s="191"/>
      <c r="F222" s="191"/>
      <c r="G222" s="854"/>
      <c r="H222" s="840"/>
      <c r="I222" s="195"/>
      <c r="J222" s="195"/>
      <c r="K222" s="870"/>
      <c r="L222" s="772"/>
      <c r="M222" s="801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772"/>
      <c r="S222" s="781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784"/>
      <c r="B223" s="770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71" t="s">
        <v>112</v>
      </c>
      <c r="L223" s="872"/>
      <c r="M223" s="875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7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785"/>
      <c r="B224" s="771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73"/>
      <c r="L224" s="874"/>
      <c r="M224" s="876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8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785"/>
      <c r="B225" s="771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52">
        <v>1919</v>
      </c>
      <c r="H225" s="838"/>
      <c r="I225" s="223"/>
      <c r="J225" s="223">
        <f>I225*1.12</f>
        <v>0</v>
      </c>
      <c r="K225" s="888" t="s">
        <v>113</v>
      </c>
      <c r="L225" s="891" t="s">
        <v>114</v>
      </c>
      <c r="M225" s="799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770" t="s">
        <v>115</v>
      </c>
      <c r="S225" s="779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785"/>
      <c r="B226" s="771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53"/>
      <c r="H226" s="839"/>
      <c r="I226" s="193">
        <f>I225</f>
        <v>0</v>
      </c>
      <c r="J226" s="193">
        <f>I226*1.12</f>
        <v>0</v>
      </c>
      <c r="K226" s="889"/>
      <c r="L226" s="892"/>
      <c r="M226" s="800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771"/>
      <c r="S226" s="780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785"/>
      <c r="B227" s="771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53"/>
      <c r="H227" s="839"/>
      <c r="I227" s="195">
        <f>I226</f>
        <v>0</v>
      </c>
      <c r="J227" s="195">
        <f>J226</f>
        <v>0</v>
      </c>
      <c r="K227" s="890"/>
      <c r="L227" s="893"/>
      <c r="M227" s="801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772"/>
      <c r="S227" s="781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785"/>
      <c r="B228" s="771"/>
      <c r="C228" s="221" t="s">
        <v>73</v>
      </c>
      <c r="D228" s="221" t="s">
        <v>74</v>
      </c>
      <c r="E228" s="222"/>
      <c r="F228" s="222"/>
      <c r="G228" s="853"/>
      <c r="H228" s="839"/>
      <c r="I228" s="223"/>
      <c r="J228" s="223"/>
      <c r="K228" s="888" t="s">
        <v>116</v>
      </c>
      <c r="L228" s="891" t="s">
        <v>117</v>
      </c>
      <c r="M228" s="799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770" t="s">
        <v>115</v>
      </c>
      <c r="S228" s="779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785"/>
      <c r="B229" s="771"/>
      <c r="C229" s="122" t="s">
        <v>75</v>
      </c>
      <c r="D229" s="122" t="s">
        <v>76</v>
      </c>
      <c r="E229" s="189"/>
      <c r="F229" s="189"/>
      <c r="G229" s="853"/>
      <c r="H229" s="839"/>
      <c r="I229" s="193"/>
      <c r="J229" s="193"/>
      <c r="K229" s="889"/>
      <c r="L229" s="892"/>
      <c r="M229" s="800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771"/>
      <c r="S229" s="780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785"/>
      <c r="B230" s="771"/>
      <c r="C230" s="129" t="s">
        <v>75</v>
      </c>
      <c r="D230" s="129" t="s">
        <v>77</v>
      </c>
      <c r="E230" s="191"/>
      <c r="F230" s="191"/>
      <c r="G230" s="853"/>
      <c r="H230" s="839"/>
      <c r="I230" s="195"/>
      <c r="J230" s="195"/>
      <c r="K230" s="890"/>
      <c r="L230" s="893"/>
      <c r="M230" s="801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772"/>
      <c r="S230" s="781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785"/>
      <c r="B231" s="771"/>
      <c r="C231" s="221" t="s">
        <v>73</v>
      </c>
      <c r="D231" s="221" t="s">
        <v>74</v>
      </c>
      <c r="E231" s="222"/>
      <c r="F231" s="222"/>
      <c r="G231" s="853"/>
      <c r="H231" s="839"/>
      <c r="I231" s="223"/>
      <c r="J231" s="223"/>
      <c r="K231" s="888" t="s">
        <v>118</v>
      </c>
      <c r="L231" s="891" t="s">
        <v>119</v>
      </c>
      <c r="M231" s="799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770" t="s">
        <v>115</v>
      </c>
      <c r="S231" s="779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785"/>
      <c r="B232" s="771"/>
      <c r="C232" s="122" t="s">
        <v>75</v>
      </c>
      <c r="D232" s="122" t="s">
        <v>76</v>
      </c>
      <c r="E232" s="189"/>
      <c r="F232" s="189"/>
      <c r="G232" s="853"/>
      <c r="H232" s="839"/>
      <c r="I232" s="193"/>
      <c r="J232" s="193"/>
      <c r="K232" s="889"/>
      <c r="L232" s="892"/>
      <c r="M232" s="800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771"/>
      <c r="S232" s="780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786"/>
      <c r="B233" s="772"/>
      <c r="C233" s="129" t="s">
        <v>75</v>
      </c>
      <c r="D233" s="129" t="s">
        <v>77</v>
      </c>
      <c r="E233" s="191"/>
      <c r="F233" s="191"/>
      <c r="G233" s="854"/>
      <c r="H233" s="840"/>
      <c r="I233" s="195"/>
      <c r="J233" s="195"/>
      <c r="K233" s="890"/>
      <c r="L233" s="893"/>
      <c r="M233" s="801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772"/>
      <c r="S233" s="781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784"/>
      <c r="B234" s="770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71" t="s">
        <v>121</v>
      </c>
      <c r="L234" s="872"/>
      <c r="M234" s="875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7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785"/>
      <c r="B235" s="771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73"/>
      <c r="L235" s="874"/>
      <c r="M235" s="876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8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785"/>
      <c r="B236" s="771"/>
      <c r="C236" s="221" t="s">
        <v>73</v>
      </c>
      <c r="D236" s="221" t="s">
        <v>74</v>
      </c>
      <c r="E236" s="222"/>
      <c r="F236" s="222">
        <f>E236*1.12</f>
        <v>0</v>
      </c>
      <c r="G236" s="852"/>
      <c r="H236" s="838"/>
      <c r="I236" s="223"/>
      <c r="J236" s="223">
        <f>I236*1.12</f>
        <v>0</v>
      </c>
      <c r="K236" s="868"/>
      <c r="L236" s="770"/>
      <c r="M236" s="799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770"/>
      <c r="S236" s="779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785"/>
      <c r="B237" s="771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53"/>
      <c r="H237" s="839"/>
      <c r="I237" s="193"/>
      <c r="J237" s="193">
        <f>I237*1.12</f>
        <v>0</v>
      </c>
      <c r="K237" s="869"/>
      <c r="L237" s="771"/>
      <c r="M237" s="800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771"/>
      <c r="S237" s="780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785"/>
      <c r="B238" s="771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53"/>
      <c r="H238" s="839"/>
      <c r="I238" s="195">
        <f>I237</f>
        <v>0</v>
      </c>
      <c r="J238" s="195">
        <f>J237</f>
        <v>0</v>
      </c>
      <c r="K238" s="870"/>
      <c r="L238" s="772"/>
      <c r="M238" s="801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772"/>
      <c r="S238" s="781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785"/>
      <c r="B239" s="771"/>
      <c r="C239" s="221" t="s">
        <v>73</v>
      </c>
      <c r="D239" s="221" t="s">
        <v>74</v>
      </c>
      <c r="E239" s="222"/>
      <c r="F239" s="222"/>
      <c r="G239" s="853"/>
      <c r="H239" s="839"/>
      <c r="I239" s="223"/>
      <c r="J239" s="223"/>
      <c r="K239" s="868"/>
      <c r="L239" s="770"/>
      <c r="M239" s="799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770"/>
      <c r="S239" s="779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785"/>
      <c r="B240" s="771"/>
      <c r="C240" s="122" t="s">
        <v>75</v>
      </c>
      <c r="D240" s="122" t="s">
        <v>76</v>
      </c>
      <c r="E240" s="189"/>
      <c r="F240" s="189"/>
      <c r="G240" s="853"/>
      <c r="H240" s="839"/>
      <c r="I240" s="193"/>
      <c r="J240" s="193"/>
      <c r="K240" s="869"/>
      <c r="L240" s="771"/>
      <c r="M240" s="800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771"/>
      <c r="S240" s="780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785"/>
      <c r="B241" s="771"/>
      <c r="C241" s="129" t="s">
        <v>75</v>
      </c>
      <c r="D241" s="129" t="s">
        <v>77</v>
      </c>
      <c r="E241" s="191"/>
      <c r="F241" s="191"/>
      <c r="G241" s="853"/>
      <c r="H241" s="839"/>
      <c r="I241" s="195"/>
      <c r="J241" s="195"/>
      <c r="K241" s="870"/>
      <c r="L241" s="772"/>
      <c r="M241" s="801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772"/>
      <c r="S241" s="781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785"/>
      <c r="B242" s="771"/>
      <c r="C242" s="221" t="s">
        <v>73</v>
      </c>
      <c r="D242" s="221" t="s">
        <v>74</v>
      </c>
      <c r="E242" s="222"/>
      <c r="F242" s="222"/>
      <c r="G242" s="853"/>
      <c r="H242" s="839"/>
      <c r="I242" s="223"/>
      <c r="J242" s="223"/>
      <c r="K242" s="868"/>
      <c r="L242" s="770"/>
      <c r="M242" s="799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770"/>
      <c r="S242" s="779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785"/>
      <c r="B243" s="771"/>
      <c r="C243" s="122" t="s">
        <v>75</v>
      </c>
      <c r="D243" s="122" t="s">
        <v>76</v>
      </c>
      <c r="E243" s="189"/>
      <c r="F243" s="189"/>
      <c r="G243" s="853"/>
      <c r="H243" s="839"/>
      <c r="I243" s="193"/>
      <c r="J243" s="193"/>
      <c r="K243" s="869"/>
      <c r="L243" s="771"/>
      <c r="M243" s="800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771"/>
      <c r="S243" s="780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786"/>
      <c r="B244" s="772"/>
      <c r="C244" s="129" t="s">
        <v>75</v>
      </c>
      <c r="D244" s="129" t="s">
        <v>77</v>
      </c>
      <c r="E244" s="191"/>
      <c r="F244" s="191"/>
      <c r="G244" s="854"/>
      <c r="H244" s="840"/>
      <c r="I244" s="195"/>
      <c r="J244" s="195"/>
      <c r="K244" s="870"/>
      <c r="L244" s="772"/>
      <c r="M244" s="801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772"/>
      <c r="S244" s="781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784"/>
      <c r="B245" s="770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71" t="s">
        <v>123</v>
      </c>
      <c r="L245" s="872"/>
      <c r="M245" s="875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7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785"/>
      <c r="B246" s="771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73"/>
      <c r="L246" s="874"/>
      <c r="M246" s="876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8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785"/>
      <c r="B247" s="771"/>
      <c r="C247" s="221" t="s">
        <v>73</v>
      </c>
      <c r="D247" s="221" t="s">
        <v>74</v>
      </c>
      <c r="E247" s="222"/>
      <c r="F247" s="222">
        <f>E247*1.12</f>
        <v>0</v>
      </c>
      <c r="G247" s="852"/>
      <c r="H247" s="838"/>
      <c r="I247" s="223"/>
      <c r="J247" s="223">
        <f>I247*1.12</f>
        <v>0</v>
      </c>
      <c r="K247" s="868"/>
      <c r="L247" s="770"/>
      <c r="M247" s="799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770"/>
      <c r="S247" s="779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785"/>
      <c r="B248" s="771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53"/>
      <c r="H248" s="839"/>
      <c r="I248" s="193"/>
      <c r="J248" s="193">
        <f>I248*1.12</f>
        <v>0</v>
      </c>
      <c r="K248" s="869"/>
      <c r="L248" s="771"/>
      <c r="M248" s="800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771"/>
      <c r="S248" s="780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785"/>
      <c r="B249" s="771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53"/>
      <c r="H249" s="839"/>
      <c r="I249" s="195">
        <f>I248</f>
        <v>0</v>
      </c>
      <c r="J249" s="195">
        <f>J248</f>
        <v>0</v>
      </c>
      <c r="K249" s="870"/>
      <c r="L249" s="772"/>
      <c r="M249" s="801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772"/>
      <c r="S249" s="781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785"/>
      <c r="B250" s="771"/>
      <c r="C250" s="221" t="s">
        <v>73</v>
      </c>
      <c r="D250" s="221" t="s">
        <v>74</v>
      </c>
      <c r="E250" s="222"/>
      <c r="F250" s="222"/>
      <c r="G250" s="853"/>
      <c r="H250" s="839"/>
      <c r="I250" s="223"/>
      <c r="J250" s="223"/>
      <c r="K250" s="868"/>
      <c r="L250" s="770"/>
      <c r="M250" s="799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770"/>
      <c r="S250" s="779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785"/>
      <c r="B251" s="771"/>
      <c r="C251" s="122" t="s">
        <v>75</v>
      </c>
      <c r="D251" s="122" t="s">
        <v>76</v>
      </c>
      <c r="E251" s="189"/>
      <c r="F251" s="189"/>
      <c r="G251" s="853"/>
      <c r="H251" s="839"/>
      <c r="I251" s="193"/>
      <c r="J251" s="193"/>
      <c r="K251" s="869"/>
      <c r="L251" s="771"/>
      <c r="M251" s="800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771"/>
      <c r="S251" s="780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785"/>
      <c r="B252" s="771"/>
      <c r="C252" s="129" t="s">
        <v>75</v>
      </c>
      <c r="D252" s="129" t="s">
        <v>77</v>
      </c>
      <c r="E252" s="191"/>
      <c r="F252" s="191"/>
      <c r="G252" s="853"/>
      <c r="H252" s="839"/>
      <c r="I252" s="195"/>
      <c r="J252" s="195"/>
      <c r="K252" s="870"/>
      <c r="L252" s="772"/>
      <c r="M252" s="801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772"/>
      <c r="S252" s="781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785"/>
      <c r="B253" s="771"/>
      <c r="C253" s="221" t="s">
        <v>73</v>
      </c>
      <c r="D253" s="221" t="s">
        <v>74</v>
      </c>
      <c r="E253" s="222"/>
      <c r="F253" s="222"/>
      <c r="G253" s="853"/>
      <c r="H253" s="839"/>
      <c r="I253" s="223"/>
      <c r="J253" s="223"/>
      <c r="K253" s="868"/>
      <c r="L253" s="770"/>
      <c r="M253" s="799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770"/>
      <c r="S253" s="779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785"/>
      <c r="B254" s="771"/>
      <c r="C254" s="122" t="s">
        <v>75</v>
      </c>
      <c r="D254" s="122" t="s">
        <v>76</v>
      </c>
      <c r="E254" s="189"/>
      <c r="F254" s="189"/>
      <c r="G254" s="853"/>
      <c r="H254" s="839"/>
      <c r="I254" s="193"/>
      <c r="J254" s="193"/>
      <c r="K254" s="869"/>
      <c r="L254" s="771"/>
      <c r="M254" s="800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771"/>
      <c r="S254" s="780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785"/>
      <c r="B255" s="771"/>
      <c r="C255" s="129" t="s">
        <v>75</v>
      </c>
      <c r="D255" s="129" t="s">
        <v>77</v>
      </c>
      <c r="E255" s="191"/>
      <c r="F255" s="191"/>
      <c r="G255" s="853"/>
      <c r="H255" s="839"/>
      <c r="I255" s="195"/>
      <c r="J255" s="195"/>
      <c r="K255" s="870"/>
      <c r="L255" s="772"/>
      <c r="M255" s="801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772"/>
      <c r="S255" s="781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785"/>
      <c r="B256" s="771"/>
      <c r="C256" s="221" t="s">
        <v>73</v>
      </c>
      <c r="D256" s="221" t="s">
        <v>74</v>
      </c>
      <c r="E256" s="222"/>
      <c r="F256" s="222"/>
      <c r="G256" s="853"/>
      <c r="H256" s="839"/>
      <c r="I256" s="223"/>
      <c r="J256" s="223"/>
      <c r="K256" s="868"/>
      <c r="L256" s="770"/>
      <c r="M256" s="799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770"/>
      <c r="S256" s="779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785"/>
      <c r="B257" s="771"/>
      <c r="C257" s="122" t="s">
        <v>75</v>
      </c>
      <c r="D257" s="122" t="s">
        <v>76</v>
      </c>
      <c r="E257" s="189"/>
      <c r="F257" s="189"/>
      <c r="G257" s="853"/>
      <c r="H257" s="839"/>
      <c r="I257" s="193"/>
      <c r="J257" s="193"/>
      <c r="K257" s="869"/>
      <c r="L257" s="771"/>
      <c r="M257" s="800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771"/>
      <c r="S257" s="780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785"/>
      <c r="B258" s="771"/>
      <c r="C258" s="129" t="s">
        <v>75</v>
      </c>
      <c r="D258" s="129" t="s">
        <v>77</v>
      </c>
      <c r="E258" s="191"/>
      <c r="F258" s="191"/>
      <c r="G258" s="853"/>
      <c r="H258" s="839"/>
      <c r="I258" s="195"/>
      <c r="J258" s="195"/>
      <c r="K258" s="870"/>
      <c r="L258" s="772"/>
      <c r="M258" s="801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772"/>
      <c r="S258" s="781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785"/>
      <c r="B259" s="771"/>
      <c r="C259" s="221" t="s">
        <v>73</v>
      </c>
      <c r="D259" s="221" t="s">
        <v>74</v>
      </c>
      <c r="E259" s="222"/>
      <c r="F259" s="222"/>
      <c r="G259" s="853"/>
      <c r="H259" s="839"/>
      <c r="I259" s="223"/>
      <c r="J259" s="223"/>
      <c r="K259" s="868"/>
      <c r="L259" s="770"/>
      <c r="M259" s="799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770"/>
      <c r="S259" s="779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785"/>
      <c r="B260" s="771"/>
      <c r="C260" s="122" t="s">
        <v>75</v>
      </c>
      <c r="D260" s="122" t="s">
        <v>76</v>
      </c>
      <c r="E260" s="189"/>
      <c r="F260" s="189"/>
      <c r="G260" s="853"/>
      <c r="H260" s="839"/>
      <c r="I260" s="193"/>
      <c r="J260" s="193"/>
      <c r="K260" s="869"/>
      <c r="L260" s="771"/>
      <c r="M260" s="800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771"/>
      <c r="S260" s="780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786"/>
      <c r="B261" s="772"/>
      <c r="C261" s="129" t="s">
        <v>75</v>
      </c>
      <c r="D261" s="129" t="s">
        <v>77</v>
      </c>
      <c r="E261" s="191"/>
      <c r="F261" s="191"/>
      <c r="G261" s="854"/>
      <c r="H261" s="840"/>
      <c r="I261" s="195"/>
      <c r="J261" s="195"/>
      <c r="K261" s="870"/>
      <c r="L261" s="772"/>
      <c r="M261" s="801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772"/>
      <c r="S261" s="781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784"/>
      <c r="B262" s="770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71" t="s">
        <v>125</v>
      </c>
      <c r="L262" s="872"/>
      <c r="M262" s="875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7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785"/>
      <c r="B263" s="771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73"/>
      <c r="L263" s="874"/>
      <c r="M263" s="876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8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785"/>
      <c r="B264" s="771"/>
      <c r="C264" s="221" t="s">
        <v>73</v>
      </c>
      <c r="D264" s="221" t="s">
        <v>74</v>
      </c>
      <c r="E264" s="222"/>
      <c r="F264" s="222">
        <f>E264*1.12</f>
        <v>0</v>
      </c>
      <c r="G264" s="852"/>
      <c r="H264" s="838"/>
      <c r="I264" s="223"/>
      <c r="J264" s="223">
        <f>I264*1.12</f>
        <v>0</v>
      </c>
      <c r="K264" s="868"/>
      <c r="L264" s="770"/>
      <c r="M264" s="799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770"/>
      <c r="S264" s="779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785"/>
      <c r="B265" s="771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53"/>
      <c r="H265" s="839"/>
      <c r="I265" s="193"/>
      <c r="J265" s="193">
        <f>I265*1.12</f>
        <v>0</v>
      </c>
      <c r="K265" s="869"/>
      <c r="L265" s="771"/>
      <c r="M265" s="800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771"/>
      <c r="S265" s="780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785"/>
      <c r="B266" s="771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53"/>
      <c r="H266" s="839"/>
      <c r="I266" s="195">
        <f>I265</f>
        <v>0</v>
      </c>
      <c r="J266" s="195">
        <f>J265</f>
        <v>0</v>
      </c>
      <c r="K266" s="870"/>
      <c r="L266" s="772"/>
      <c r="M266" s="801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772"/>
      <c r="S266" s="781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785"/>
      <c r="B267" s="771"/>
      <c r="C267" s="221" t="s">
        <v>73</v>
      </c>
      <c r="D267" s="221" t="s">
        <v>74</v>
      </c>
      <c r="E267" s="222"/>
      <c r="F267" s="222"/>
      <c r="G267" s="853"/>
      <c r="H267" s="839"/>
      <c r="I267" s="223"/>
      <c r="J267" s="223"/>
      <c r="K267" s="868"/>
      <c r="L267" s="770"/>
      <c r="M267" s="799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770"/>
      <c r="S267" s="779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785"/>
      <c r="B268" s="771"/>
      <c r="C268" s="122" t="s">
        <v>75</v>
      </c>
      <c r="D268" s="122" t="s">
        <v>76</v>
      </c>
      <c r="E268" s="189"/>
      <c r="F268" s="189"/>
      <c r="G268" s="853"/>
      <c r="H268" s="839"/>
      <c r="I268" s="193"/>
      <c r="J268" s="193"/>
      <c r="K268" s="869"/>
      <c r="L268" s="771"/>
      <c r="M268" s="800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771"/>
      <c r="S268" s="780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785"/>
      <c r="B269" s="771"/>
      <c r="C269" s="129" t="s">
        <v>75</v>
      </c>
      <c r="D269" s="129" t="s">
        <v>77</v>
      </c>
      <c r="E269" s="191"/>
      <c r="F269" s="191"/>
      <c r="G269" s="853"/>
      <c r="H269" s="839"/>
      <c r="I269" s="195"/>
      <c r="J269" s="195"/>
      <c r="K269" s="870"/>
      <c r="L269" s="772"/>
      <c r="M269" s="801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772"/>
      <c r="S269" s="781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785"/>
      <c r="B270" s="771"/>
      <c r="C270" s="221" t="s">
        <v>73</v>
      </c>
      <c r="D270" s="221" t="s">
        <v>74</v>
      </c>
      <c r="E270" s="222"/>
      <c r="F270" s="222"/>
      <c r="G270" s="853"/>
      <c r="H270" s="839"/>
      <c r="I270" s="223"/>
      <c r="J270" s="223"/>
      <c r="K270" s="868"/>
      <c r="L270" s="770"/>
      <c r="M270" s="799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770"/>
      <c r="S270" s="779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785"/>
      <c r="B271" s="771"/>
      <c r="C271" s="122" t="s">
        <v>75</v>
      </c>
      <c r="D271" s="122" t="s">
        <v>76</v>
      </c>
      <c r="E271" s="189"/>
      <c r="F271" s="189"/>
      <c r="G271" s="853"/>
      <c r="H271" s="839"/>
      <c r="I271" s="193"/>
      <c r="J271" s="193"/>
      <c r="K271" s="869"/>
      <c r="L271" s="771"/>
      <c r="M271" s="800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771"/>
      <c r="S271" s="780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785"/>
      <c r="B272" s="771"/>
      <c r="C272" s="129" t="s">
        <v>75</v>
      </c>
      <c r="D272" s="129" t="s">
        <v>77</v>
      </c>
      <c r="E272" s="191"/>
      <c r="F272" s="191"/>
      <c r="G272" s="853"/>
      <c r="H272" s="839"/>
      <c r="I272" s="195"/>
      <c r="J272" s="195"/>
      <c r="K272" s="870"/>
      <c r="L272" s="772"/>
      <c r="M272" s="801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772"/>
      <c r="S272" s="781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785"/>
      <c r="B273" s="771"/>
      <c r="C273" s="221" t="s">
        <v>73</v>
      </c>
      <c r="D273" s="221" t="s">
        <v>74</v>
      </c>
      <c r="E273" s="222"/>
      <c r="F273" s="222"/>
      <c r="G273" s="853"/>
      <c r="H273" s="839"/>
      <c r="I273" s="223"/>
      <c r="J273" s="223"/>
      <c r="K273" s="868"/>
      <c r="L273" s="770"/>
      <c r="M273" s="799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770"/>
      <c r="S273" s="779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785"/>
      <c r="B274" s="771"/>
      <c r="C274" s="122" t="s">
        <v>75</v>
      </c>
      <c r="D274" s="122" t="s">
        <v>76</v>
      </c>
      <c r="E274" s="189"/>
      <c r="F274" s="189"/>
      <c r="G274" s="853"/>
      <c r="H274" s="839"/>
      <c r="I274" s="193"/>
      <c r="J274" s="193"/>
      <c r="K274" s="869"/>
      <c r="L274" s="771"/>
      <c r="M274" s="800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771"/>
      <c r="S274" s="780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785"/>
      <c r="B275" s="771"/>
      <c r="C275" s="129" t="s">
        <v>75</v>
      </c>
      <c r="D275" s="129" t="s">
        <v>77</v>
      </c>
      <c r="E275" s="191"/>
      <c r="F275" s="191"/>
      <c r="G275" s="853"/>
      <c r="H275" s="839"/>
      <c r="I275" s="195"/>
      <c r="J275" s="195"/>
      <c r="K275" s="870"/>
      <c r="L275" s="772"/>
      <c r="M275" s="801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772"/>
      <c r="S275" s="781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785"/>
      <c r="B276" s="771"/>
      <c r="C276" s="221" t="s">
        <v>73</v>
      </c>
      <c r="D276" s="221" t="s">
        <v>74</v>
      </c>
      <c r="E276" s="222"/>
      <c r="F276" s="222"/>
      <c r="G276" s="853"/>
      <c r="H276" s="839"/>
      <c r="I276" s="223"/>
      <c r="J276" s="223"/>
      <c r="K276" s="868"/>
      <c r="L276" s="770"/>
      <c r="M276" s="799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770"/>
      <c r="S276" s="779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785"/>
      <c r="B277" s="771"/>
      <c r="C277" s="122" t="s">
        <v>75</v>
      </c>
      <c r="D277" s="122" t="s">
        <v>76</v>
      </c>
      <c r="E277" s="189"/>
      <c r="F277" s="189"/>
      <c r="G277" s="853"/>
      <c r="H277" s="839"/>
      <c r="I277" s="193"/>
      <c r="J277" s="193"/>
      <c r="K277" s="869"/>
      <c r="L277" s="771"/>
      <c r="M277" s="800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771"/>
      <c r="S277" s="780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785"/>
      <c r="B278" s="771"/>
      <c r="C278" s="129" t="s">
        <v>75</v>
      </c>
      <c r="D278" s="129" t="s">
        <v>77</v>
      </c>
      <c r="E278" s="191"/>
      <c r="F278" s="191"/>
      <c r="G278" s="853"/>
      <c r="H278" s="839"/>
      <c r="I278" s="195"/>
      <c r="J278" s="195"/>
      <c r="K278" s="870"/>
      <c r="L278" s="772"/>
      <c r="M278" s="801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772"/>
      <c r="S278" s="781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785"/>
      <c r="B279" s="771"/>
      <c r="C279" s="221" t="s">
        <v>73</v>
      </c>
      <c r="D279" s="221" t="s">
        <v>74</v>
      </c>
      <c r="E279" s="222"/>
      <c r="F279" s="222"/>
      <c r="G279" s="853"/>
      <c r="H279" s="839"/>
      <c r="I279" s="223"/>
      <c r="J279" s="223"/>
      <c r="K279" s="868"/>
      <c r="L279" s="770"/>
      <c r="M279" s="799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770"/>
      <c r="S279" s="779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785"/>
      <c r="B280" s="771"/>
      <c r="C280" s="122" t="s">
        <v>75</v>
      </c>
      <c r="D280" s="122" t="s">
        <v>76</v>
      </c>
      <c r="E280" s="189"/>
      <c r="F280" s="189"/>
      <c r="G280" s="853"/>
      <c r="H280" s="839"/>
      <c r="I280" s="193"/>
      <c r="J280" s="193"/>
      <c r="K280" s="869"/>
      <c r="L280" s="771"/>
      <c r="M280" s="800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771"/>
      <c r="S280" s="780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785"/>
      <c r="B281" s="771"/>
      <c r="C281" s="129" t="s">
        <v>75</v>
      </c>
      <c r="D281" s="129" t="s">
        <v>77</v>
      </c>
      <c r="E281" s="191"/>
      <c r="F281" s="191"/>
      <c r="G281" s="853"/>
      <c r="H281" s="839"/>
      <c r="I281" s="195"/>
      <c r="J281" s="195"/>
      <c r="K281" s="870"/>
      <c r="L281" s="772"/>
      <c r="M281" s="801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772"/>
      <c r="S281" s="781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785"/>
      <c r="B282" s="771"/>
      <c r="C282" s="221" t="s">
        <v>73</v>
      </c>
      <c r="D282" s="221" t="s">
        <v>74</v>
      </c>
      <c r="E282" s="222"/>
      <c r="F282" s="222"/>
      <c r="G282" s="853"/>
      <c r="H282" s="839"/>
      <c r="I282" s="223"/>
      <c r="J282" s="223"/>
      <c r="K282" s="868"/>
      <c r="L282" s="770"/>
      <c r="M282" s="799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770"/>
      <c r="S282" s="779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785"/>
      <c r="B283" s="771"/>
      <c r="C283" s="122" t="s">
        <v>75</v>
      </c>
      <c r="D283" s="122" t="s">
        <v>76</v>
      </c>
      <c r="E283" s="189"/>
      <c r="F283" s="189"/>
      <c r="G283" s="853"/>
      <c r="H283" s="839"/>
      <c r="I283" s="193"/>
      <c r="J283" s="193"/>
      <c r="K283" s="869"/>
      <c r="L283" s="771"/>
      <c r="M283" s="800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771"/>
      <c r="S283" s="780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786"/>
      <c r="B284" s="772"/>
      <c r="C284" s="129" t="s">
        <v>75</v>
      </c>
      <c r="D284" s="129" t="s">
        <v>77</v>
      </c>
      <c r="E284" s="191"/>
      <c r="F284" s="191"/>
      <c r="G284" s="854"/>
      <c r="H284" s="840"/>
      <c r="I284" s="195"/>
      <c r="J284" s="195"/>
      <c r="K284" s="870"/>
      <c r="L284" s="772"/>
      <c r="M284" s="801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772"/>
      <c r="S284" s="781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784"/>
      <c r="B285" s="770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71"/>
      <c r="L285" s="872"/>
      <c r="M285" s="875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7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785"/>
      <c r="B286" s="771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73"/>
      <c r="L286" s="874"/>
      <c r="M286" s="876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8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785"/>
      <c r="B287" s="771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52">
        <v>2022</v>
      </c>
      <c r="H287" s="838">
        <v>718</v>
      </c>
      <c r="I287" s="223">
        <v>0</v>
      </c>
      <c r="J287" s="223">
        <f>I287*1.12</f>
        <v>0</v>
      </c>
      <c r="K287" s="868" t="s">
        <v>127</v>
      </c>
      <c r="L287" s="770" t="s">
        <v>128</v>
      </c>
      <c r="M287" s="799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770"/>
      <c r="S287" s="779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785"/>
      <c r="B288" s="771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53"/>
      <c r="H288" s="839"/>
      <c r="I288" s="193">
        <v>3265510</v>
      </c>
      <c r="J288" s="193">
        <f>I288*1.12</f>
        <v>3657371.2</v>
      </c>
      <c r="K288" s="869"/>
      <c r="L288" s="771"/>
      <c r="M288" s="800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771"/>
      <c r="S288" s="780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785"/>
      <c r="B289" s="771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53"/>
      <c r="H289" s="839"/>
      <c r="I289" s="195">
        <f>I288</f>
        <v>3265510</v>
      </c>
      <c r="J289" s="195">
        <f>J288</f>
        <v>3657371.2</v>
      </c>
      <c r="K289" s="870"/>
      <c r="L289" s="772"/>
      <c r="M289" s="801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772"/>
      <c r="S289" s="781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785"/>
      <c r="B290" s="771"/>
      <c r="C290" s="221" t="s">
        <v>73</v>
      </c>
      <c r="D290" s="221" t="s">
        <v>74</v>
      </c>
      <c r="E290" s="222"/>
      <c r="F290" s="222"/>
      <c r="G290" s="853"/>
      <c r="H290" s="839"/>
      <c r="I290" s="223"/>
      <c r="J290" s="223"/>
      <c r="K290" s="868"/>
      <c r="L290" s="770"/>
      <c r="M290" s="799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770"/>
      <c r="S290" s="779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785"/>
      <c r="B291" s="771"/>
      <c r="C291" s="122" t="s">
        <v>75</v>
      </c>
      <c r="D291" s="122" t="s">
        <v>76</v>
      </c>
      <c r="E291" s="189"/>
      <c r="F291" s="189"/>
      <c r="G291" s="853"/>
      <c r="H291" s="839"/>
      <c r="I291" s="193"/>
      <c r="J291" s="193"/>
      <c r="K291" s="869"/>
      <c r="L291" s="771"/>
      <c r="M291" s="800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771"/>
      <c r="S291" s="780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785"/>
      <c r="B292" s="771"/>
      <c r="C292" s="129" t="s">
        <v>75</v>
      </c>
      <c r="D292" s="129" t="s">
        <v>77</v>
      </c>
      <c r="E292" s="191"/>
      <c r="F292" s="191"/>
      <c r="G292" s="853"/>
      <c r="H292" s="839"/>
      <c r="I292" s="195"/>
      <c r="J292" s="195"/>
      <c r="K292" s="870"/>
      <c r="L292" s="772"/>
      <c r="M292" s="801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772"/>
      <c r="S292" s="781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785"/>
      <c r="B293" s="771"/>
      <c r="C293" s="221" t="s">
        <v>73</v>
      </c>
      <c r="D293" s="221" t="s">
        <v>74</v>
      </c>
      <c r="E293" s="222"/>
      <c r="F293" s="222"/>
      <c r="G293" s="853"/>
      <c r="H293" s="839"/>
      <c r="I293" s="223"/>
      <c r="J293" s="223"/>
      <c r="K293" s="868"/>
      <c r="L293" s="770"/>
      <c r="M293" s="799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770"/>
      <c r="S293" s="779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785"/>
      <c r="B294" s="771"/>
      <c r="C294" s="122" t="s">
        <v>75</v>
      </c>
      <c r="D294" s="122" t="s">
        <v>76</v>
      </c>
      <c r="E294" s="189"/>
      <c r="F294" s="189"/>
      <c r="G294" s="853"/>
      <c r="H294" s="839"/>
      <c r="I294" s="193"/>
      <c r="J294" s="193"/>
      <c r="K294" s="869"/>
      <c r="L294" s="771"/>
      <c r="M294" s="800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771"/>
      <c r="S294" s="780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785"/>
      <c r="B295" s="771"/>
      <c r="C295" s="129" t="s">
        <v>75</v>
      </c>
      <c r="D295" s="129" t="s">
        <v>77</v>
      </c>
      <c r="E295" s="191"/>
      <c r="F295" s="191"/>
      <c r="G295" s="853"/>
      <c r="H295" s="839"/>
      <c r="I295" s="195"/>
      <c r="J295" s="195"/>
      <c r="K295" s="870"/>
      <c r="L295" s="772"/>
      <c r="M295" s="801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772"/>
      <c r="S295" s="781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785"/>
      <c r="B296" s="771"/>
      <c r="C296" s="221" t="s">
        <v>73</v>
      </c>
      <c r="D296" s="221" t="s">
        <v>74</v>
      </c>
      <c r="E296" s="222"/>
      <c r="F296" s="222"/>
      <c r="G296" s="853"/>
      <c r="H296" s="839"/>
      <c r="I296" s="223"/>
      <c r="J296" s="223"/>
      <c r="K296" s="868"/>
      <c r="L296" s="770"/>
      <c r="M296" s="799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770"/>
      <c r="S296" s="779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785"/>
      <c r="B297" s="771"/>
      <c r="C297" s="122" t="s">
        <v>75</v>
      </c>
      <c r="D297" s="122" t="s">
        <v>76</v>
      </c>
      <c r="E297" s="189"/>
      <c r="F297" s="189"/>
      <c r="G297" s="853"/>
      <c r="H297" s="839"/>
      <c r="I297" s="193"/>
      <c r="J297" s="193"/>
      <c r="K297" s="869"/>
      <c r="L297" s="771"/>
      <c r="M297" s="800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771"/>
      <c r="S297" s="780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785"/>
      <c r="B298" s="771"/>
      <c r="C298" s="129" t="s">
        <v>75</v>
      </c>
      <c r="D298" s="129" t="s">
        <v>77</v>
      </c>
      <c r="E298" s="191"/>
      <c r="F298" s="191"/>
      <c r="G298" s="853"/>
      <c r="H298" s="839"/>
      <c r="I298" s="195"/>
      <c r="J298" s="195"/>
      <c r="K298" s="870"/>
      <c r="L298" s="772"/>
      <c r="M298" s="801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772"/>
      <c r="S298" s="781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785"/>
      <c r="B299" s="771"/>
      <c r="C299" s="221" t="s">
        <v>73</v>
      </c>
      <c r="D299" s="221" t="s">
        <v>74</v>
      </c>
      <c r="E299" s="222"/>
      <c r="F299" s="222"/>
      <c r="G299" s="853"/>
      <c r="H299" s="839"/>
      <c r="I299" s="223"/>
      <c r="J299" s="223"/>
      <c r="K299" s="868"/>
      <c r="L299" s="770"/>
      <c r="M299" s="799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770"/>
      <c r="S299" s="779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785"/>
      <c r="B300" s="771"/>
      <c r="C300" s="122" t="s">
        <v>75</v>
      </c>
      <c r="D300" s="122" t="s">
        <v>76</v>
      </c>
      <c r="E300" s="189"/>
      <c r="F300" s="189"/>
      <c r="G300" s="853"/>
      <c r="H300" s="839"/>
      <c r="I300" s="193"/>
      <c r="J300" s="193"/>
      <c r="K300" s="869"/>
      <c r="L300" s="771"/>
      <c r="M300" s="800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771"/>
      <c r="S300" s="780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785"/>
      <c r="B301" s="771"/>
      <c r="C301" s="129" t="s">
        <v>75</v>
      </c>
      <c r="D301" s="129" t="s">
        <v>77</v>
      </c>
      <c r="E301" s="191"/>
      <c r="F301" s="191"/>
      <c r="G301" s="853"/>
      <c r="H301" s="839"/>
      <c r="I301" s="195"/>
      <c r="J301" s="195"/>
      <c r="K301" s="870"/>
      <c r="L301" s="772"/>
      <c r="M301" s="801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772"/>
      <c r="S301" s="781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785"/>
      <c r="B302" s="771"/>
      <c r="C302" s="221" t="s">
        <v>73</v>
      </c>
      <c r="D302" s="221" t="s">
        <v>74</v>
      </c>
      <c r="E302" s="222"/>
      <c r="F302" s="222"/>
      <c r="G302" s="853"/>
      <c r="H302" s="839"/>
      <c r="I302" s="223"/>
      <c r="J302" s="223"/>
      <c r="K302" s="868"/>
      <c r="L302" s="770"/>
      <c r="M302" s="799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770"/>
      <c r="S302" s="779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785"/>
      <c r="B303" s="771"/>
      <c r="C303" s="122" t="s">
        <v>75</v>
      </c>
      <c r="D303" s="122" t="s">
        <v>76</v>
      </c>
      <c r="E303" s="189"/>
      <c r="F303" s="189"/>
      <c r="G303" s="853"/>
      <c r="H303" s="839"/>
      <c r="I303" s="193"/>
      <c r="J303" s="193"/>
      <c r="K303" s="869"/>
      <c r="L303" s="771"/>
      <c r="M303" s="800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771"/>
      <c r="S303" s="780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785"/>
      <c r="B304" s="771"/>
      <c r="C304" s="129" t="s">
        <v>75</v>
      </c>
      <c r="D304" s="129" t="s">
        <v>77</v>
      </c>
      <c r="E304" s="191"/>
      <c r="F304" s="191"/>
      <c r="G304" s="853"/>
      <c r="H304" s="839"/>
      <c r="I304" s="195"/>
      <c r="J304" s="195"/>
      <c r="K304" s="870"/>
      <c r="L304" s="772"/>
      <c r="M304" s="801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772"/>
      <c r="S304" s="781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785"/>
      <c r="B305" s="771"/>
      <c r="C305" s="221" t="s">
        <v>73</v>
      </c>
      <c r="D305" s="221" t="s">
        <v>74</v>
      </c>
      <c r="E305" s="222"/>
      <c r="F305" s="222"/>
      <c r="G305" s="853"/>
      <c r="H305" s="839"/>
      <c r="I305" s="223"/>
      <c r="J305" s="223"/>
      <c r="K305" s="868"/>
      <c r="L305" s="770"/>
      <c r="M305" s="799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770"/>
      <c r="S305" s="779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785"/>
      <c r="B306" s="771"/>
      <c r="C306" s="122" t="s">
        <v>75</v>
      </c>
      <c r="D306" s="122" t="s">
        <v>76</v>
      </c>
      <c r="E306" s="189"/>
      <c r="F306" s="189"/>
      <c r="G306" s="853"/>
      <c r="H306" s="839"/>
      <c r="I306" s="193"/>
      <c r="J306" s="193"/>
      <c r="K306" s="869"/>
      <c r="L306" s="771"/>
      <c r="M306" s="800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771"/>
      <c r="S306" s="780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786"/>
      <c r="B307" s="772"/>
      <c r="C307" s="129" t="s">
        <v>75</v>
      </c>
      <c r="D307" s="129" t="s">
        <v>77</v>
      </c>
      <c r="E307" s="191"/>
      <c r="F307" s="191"/>
      <c r="G307" s="854"/>
      <c r="H307" s="840"/>
      <c r="I307" s="195"/>
      <c r="J307" s="195"/>
      <c r="K307" s="870"/>
      <c r="L307" s="772"/>
      <c r="M307" s="801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772"/>
      <c r="S307" s="781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784"/>
      <c r="B308" s="770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71" t="s">
        <v>110</v>
      </c>
      <c r="L308" s="872"/>
      <c r="M308" s="875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7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785"/>
      <c r="B309" s="771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73"/>
      <c r="L309" s="874"/>
      <c r="M309" s="876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8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785"/>
      <c r="B310" s="771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52">
        <v>2020</v>
      </c>
      <c r="H310" s="838"/>
      <c r="I310" s="223"/>
      <c r="J310" s="223">
        <f>I310*1.12</f>
        <v>0</v>
      </c>
      <c r="K310" s="868" t="s">
        <v>130</v>
      </c>
      <c r="L310" s="770" t="s">
        <v>131</v>
      </c>
      <c r="M310" s="799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770" t="s">
        <v>132</v>
      </c>
      <c r="S310" s="779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785"/>
      <c r="B311" s="771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53"/>
      <c r="H311" s="839"/>
      <c r="I311" s="193">
        <f>I310</f>
        <v>0</v>
      </c>
      <c r="J311" s="193">
        <f>I311*1.12</f>
        <v>0</v>
      </c>
      <c r="K311" s="869"/>
      <c r="L311" s="771"/>
      <c r="M311" s="800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771"/>
      <c r="S311" s="780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785"/>
      <c r="B312" s="771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53"/>
      <c r="H312" s="839"/>
      <c r="I312" s="195">
        <f>I311</f>
        <v>0</v>
      </c>
      <c r="J312" s="195">
        <f>J311</f>
        <v>0</v>
      </c>
      <c r="K312" s="870"/>
      <c r="L312" s="772"/>
      <c r="M312" s="801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772"/>
      <c r="S312" s="781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785"/>
      <c r="B313" s="771"/>
      <c r="C313" s="221" t="s">
        <v>73</v>
      </c>
      <c r="D313" s="221" t="s">
        <v>74</v>
      </c>
      <c r="E313" s="222"/>
      <c r="F313" s="222"/>
      <c r="G313" s="853"/>
      <c r="H313" s="839"/>
      <c r="I313" s="223"/>
      <c r="J313" s="223"/>
      <c r="K313" s="868"/>
      <c r="L313" s="770"/>
      <c r="M313" s="799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770"/>
      <c r="S313" s="779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785"/>
      <c r="B314" s="771"/>
      <c r="C314" s="122" t="s">
        <v>75</v>
      </c>
      <c r="D314" s="122" t="s">
        <v>76</v>
      </c>
      <c r="E314" s="189"/>
      <c r="F314" s="189"/>
      <c r="G314" s="853"/>
      <c r="H314" s="839"/>
      <c r="I314" s="193"/>
      <c r="J314" s="193"/>
      <c r="K314" s="869"/>
      <c r="L314" s="771"/>
      <c r="M314" s="800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771"/>
      <c r="S314" s="780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785"/>
      <c r="B315" s="771"/>
      <c r="C315" s="129" t="s">
        <v>75</v>
      </c>
      <c r="D315" s="129" t="s">
        <v>77</v>
      </c>
      <c r="E315" s="191"/>
      <c r="F315" s="191"/>
      <c r="G315" s="853"/>
      <c r="H315" s="839"/>
      <c r="I315" s="195"/>
      <c r="J315" s="195"/>
      <c r="K315" s="870"/>
      <c r="L315" s="772"/>
      <c r="M315" s="801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772"/>
      <c r="S315" s="781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785"/>
      <c r="B316" s="771"/>
      <c r="C316" s="221" t="s">
        <v>73</v>
      </c>
      <c r="D316" s="221" t="s">
        <v>74</v>
      </c>
      <c r="E316" s="222"/>
      <c r="F316" s="222"/>
      <c r="G316" s="853"/>
      <c r="H316" s="839"/>
      <c r="I316" s="223"/>
      <c r="J316" s="223"/>
      <c r="K316" s="868"/>
      <c r="L316" s="770"/>
      <c r="M316" s="799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770"/>
      <c r="S316" s="779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785"/>
      <c r="B317" s="771"/>
      <c r="C317" s="122" t="s">
        <v>75</v>
      </c>
      <c r="D317" s="122" t="s">
        <v>76</v>
      </c>
      <c r="E317" s="189"/>
      <c r="F317" s="189"/>
      <c r="G317" s="853"/>
      <c r="H317" s="839"/>
      <c r="I317" s="193"/>
      <c r="J317" s="193"/>
      <c r="K317" s="869"/>
      <c r="L317" s="771"/>
      <c r="M317" s="800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771"/>
      <c r="S317" s="780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785"/>
      <c r="B318" s="771"/>
      <c r="C318" s="129" t="s">
        <v>75</v>
      </c>
      <c r="D318" s="129" t="s">
        <v>77</v>
      </c>
      <c r="E318" s="191"/>
      <c r="F318" s="191"/>
      <c r="G318" s="853"/>
      <c r="H318" s="839"/>
      <c r="I318" s="195"/>
      <c r="J318" s="195"/>
      <c r="K318" s="870"/>
      <c r="L318" s="772"/>
      <c r="M318" s="801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772"/>
      <c r="S318" s="781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785"/>
      <c r="B319" s="771"/>
      <c r="C319" s="221" t="s">
        <v>73</v>
      </c>
      <c r="D319" s="221" t="s">
        <v>74</v>
      </c>
      <c r="E319" s="222"/>
      <c r="F319" s="222"/>
      <c r="G319" s="853"/>
      <c r="H319" s="839"/>
      <c r="I319" s="223"/>
      <c r="J319" s="223"/>
      <c r="K319" s="868"/>
      <c r="L319" s="770"/>
      <c r="M319" s="799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770"/>
      <c r="S319" s="779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785"/>
      <c r="B320" s="771"/>
      <c r="C320" s="122" t="s">
        <v>75</v>
      </c>
      <c r="D320" s="122" t="s">
        <v>76</v>
      </c>
      <c r="E320" s="189"/>
      <c r="F320" s="189"/>
      <c r="G320" s="853"/>
      <c r="H320" s="839"/>
      <c r="I320" s="193"/>
      <c r="J320" s="193"/>
      <c r="K320" s="869"/>
      <c r="L320" s="771"/>
      <c r="M320" s="800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771"/>
      <c r="S320" s="780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785"/>
      <c r="B321" s="771"/>
      <c r="C321" s="129" t="s">
        <v>75</v>
      </c>
      <c r="D321" s="129" t="s">
        <v>77</v>
      </c>
      <c r="E321" s="191"/>
      <c r="F321" s="191"/>
      <c r="G321" s="853"/>
      <c r="H321" s="839"/>
      <c r="I321" s="195"/>
      <c r="J321" s="195"/>
      <c r="K321" s="870"/>
      <c r="L321" s="772"/>
      <c r="M321" s="801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772"/>
      <c r="S321" s="781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785"/>
      <c r="B322" s="771"/>
      <c r="C322" s="221" t="s">
        <v>73</v>
      </c>
      <c r="D322" s="221" t="s">
        <v>74</v>
      </c>
      <c r="E322" s="222"/>
      <c r="F322" s="222"/>
      <c r="G322" s="853"/>
      <c r="H322" s="839"/>
      <c r="I322" s="223"/>
      <c r="J322" s="223"/>
      <c r="K322" s="868"/>
      <c r="L322" s="770"/>
      <c r="M322" s="799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770"/>
      <c r="S322" s="779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785"/>
      <c r="B323" s="771"/>
      <c r="C323" s="122" t="s">
        <v>75</v>
      </c>
      <c r="D323" s="122" t="s">
        <v>76</v>
      </c>
      <c r="E323" s="189"/>
      <c r="F323" s="189"/>
      <c r="G323" s="853"/>
      <c r="H323" s="839"/>
      <c r="I323" s="193"/>
      <c r="J323" s="193"/>
      <c r="K323" s="869"/>
      <c r="L323" s="771"/>
      <c r="M323" s="800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771"/>
      <c r="S323" s="780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785"/>
      <c r="B324" s="771"/>
      <c r="C324" s="129" t="s">
        <v>75</v>
      </c>
      <c r="D324" s="129" t="s">
        <v>77</v>
      </c>
      <c r="E324" s="191"/>
      <c r="F324" s="191"/>
      <c r="G324" s="853"/>
      <c r="H324" s="839"/>
      <c r="I324" s="195"/>
      <c r="J324" s="195"/>
      <c r="K324" s="870"/>
      <c r="L324" s="772"/>
      <c r="M324" s="801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772"/>
      <c r="S324" s="781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785"/>
      <c r="B325" s="771"/>
      <c r="C325" s="221" t="s">
        <v>73</v>
      </c>
      <c r="D325" s="221" t="s">
        <v>74</v>
      </c>
      <c r="E325" s="222"/>
      <c r="F325" s="222"/>
      <c r="G325" s="853"/>
      <c r="H325" s="839"/>
      <c r="I325" s="223"/>
      <c r="J325" s="223"/>
      <c r="K325" s="868"/>
      <c r="L325" s="770"/>
      <c r="M325" s="799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770"/>
      <c r="S325" s="779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785"/>
      <c r="B326" s="771"/>
      <c r="C326" s="122" t="s">
        <v>75</v>
      </c>
      <c r="D326" s="122" t="s">
        <v>76</v>
      </c>
      <c r="E326" s="189"/>
      <c r="F326" s="189"/>
      <c r="G326" s="853"/>
      <c r="H326" s="839"/>
      <c r="I326" s="193"/>
      <c r="J326" s="193"/>
      <c r="K326" s="869"/>
      <c r="L326" s="771"/>
      <c r="M326" s="800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771"/>
      <c r="S326" s="780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785"/>
      <c r="B327" s="771"/>
      <c r="C327" s="129" t="s">
        <v>75</v>
      </c>
      <c r="D327" s="129" t="s">
        <v>77</v>
      </c>
      <c r="E327" s="191"/>
      <c r="F327" s="191"/>
      <c r="G327" s="853"/>
      <c r="H327" s="839"/>
      <c r="I327" s="195"/>
      <c r="J327" s="195"/>
      <c r="K327" s="870"/>
      <c r="L327" s="772"/>
      <c r="M327" s="801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772"/>
      <c r="S327" s="781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785"/>
      <c r="B328" s="771"/>
      <c r="C328" s="221" t="s">
        <v>73</v>
      </c>
      <c r="D328" s="221" t="s">
        <v>74</v>
      </c>
      <c r="E328" s="222"/>
      <c r="F328" s="222"/>
      <c r="G328" s="853"/>
      <c r="H328" s="839"/>
      <c r="I328" s="223"/>
      <c r="J328" s="223"/>
      <c r="K328" s="868"/>
      <c r="L328" s="770"/>
      <c r="M328" s="799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770"/>
      <c r="S328" s="779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785"/>
      <c r="B329" s="771"/>
      <c r="C329" s="122" t="s">
        <v>75</v>
      </c>
      <c r="D329" s="122" t="s">
        <v>76</v>
      </c>
      <c r="E329" s="189"/>
      <c r="F329" s="189"/>
      <c r="G329" s="853"/>
      <c r="H329" s="839"/>
      <c r="I329" s="193"/>
      <c r="J329" s="193"/>
      <c r="K329" s="869"/>
      <c r="L329" s="771"/>
      <c r="M329" s="800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771"/>
      <c r="S329" s="780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786"/>
      <c r="B330" s="772"/>
      <c r="C330" s="129" t="s">
        <v>75</v>
      </c>
      <c r="D330" s="129" t="s">
        <v>77</v>
      </c>
      <c r="E330" s="191"/>
      <c r="F330" s="191"/>
      <c r="G330" s="854"/>
      <c r="H330" s="840"/>
      <c r="I330" s="195"/>
      <c r="J330" s="195"/>
      <c r="K330" s="870"/>
      <c r="L330" s="772"/>
      <c r="M330" s="801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772"/>
      <c r="S330" s="781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784"/>
      <c r="B331" s="894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897" t="s">
        <v>134</v>
      </c>
      <c r="L331" s="898"/>
      <c r="M331" s="875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7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5011244</v>
      </c>
      <c r="AD331" s="207">
        <f t="shared" si="190"/>
        <v>5612593.2800000003</v>
      </c>
      <c r="AE331" s="207">
        <f t="shared" si="190"/>
        <v>440</v>
      </c>
      <c r="AF331" s="207">
        <f>AF333+AF336+AF351+AF339+AF342+AF345+AF348</f>
        <v>1486448.9512464404</v>
      </c>
      <c r="AG331" s="207">
        <f t="shared" ref="AG331" si="191">AG333+AG336+AG351+AG339+AG342+AG345+AG348</f>
        <v>1664822.8253960134</v>
      </c>
      <c r="AH331" s="207"/>
      <c r="AI331" s="207">
        <f t="shared" si="190"/>
        <v>-3524795.0487535596</v>
      </c>
      <c r="AJ331" s="207">
        <f t="shared" si="190"/>
        <v>-3947770.4546039873</v>
      </c>
      <c r="AK331" s="207">
        <f t="shared" si="190"/>
        <v>-292</v>
      </c>
      <c r="AL331" s="211">
        <f t="shared" si="174"/>
        <v>0.29662274502028646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901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785"/>
      <c r="B332" s="895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899"/>
      <c r="L332" s="900"/>
      <c r="M332" s="876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8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3234776</v>
      </c>
      <c r="AD332" s="207">
        <f>AD334+AD337+AD352+AD340+AD343+AD346+AD349</f>
        <v>3622949.1200000006</v>
      </c>
      <c r="AE332" s="220"/>
      <c r="AF332" s="207">
        <f>AF334+AF337+AF352+AF340+AF343+AF346+AF349</f>
        <v>1486448.9512464404</v>
      </c>
      <c r="AG332" s="207">
        <f>AG334+AG337+AG352+AG340+AG343+AG346+AG349</f>
        <v>1664822.8253960134</v>
      </c>
      <c r="AH332" s="220"/>
      <c r="AI332" s="207">
        <f>AI334+AI337+AI352+AI340+AI343+AI346+AI349</f>
        <v>-1748327.0487535596</v>
      </c>
      <c r="AJ332" s="207">
        <f>AJ334+AJ337+AJ352+AJ340+AJ343+AJ346+AJ349</f>
        <v>-1958126.2946039869</v>
      </c>
      <c r="AK332" s="220"/>
      <c r="AL332" s="211">
        <f t="shared" si="174"/>
        <v>0.45952144792914268</v>
      </c>
      <c r="AM332" s="207">
        <f>AM334+AM337+AM352+AM340+AM343+AM346+AM349</f>
        <v>0</v>
      </c>
      <c r="AN332" s="207">
        <f t="shared" si="192"/>
        <v>1486448.9512464404</v>
      </c>
      <c r="AO332" s="207">
        <f t="shared" si="192"/>
        <v>0</v>
      </c>
      <c r="AP332" s="207"/>
      <c r="AQ332" s="902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785"/>
      <c r="B333" s="895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52">
        <v>2023</v>
      </c>
      <c r="H333" s="838">
        <v>1469</v>
      </c>
      <c r="I333" s="223">
        <v>16727345</v>
      </c>
      <c r="J333" s="223">
        <f>I333*1.12</f>
        <v>18734626.400000002</v>
      </c>
      <c r="K333" s="868" t="s">
        <v>130</v>
      </c>
      <c r="L333" s="770" t="s">
        <v>135</v>
      </c>
      <c r="M333" s="799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770" t="s">
        <v>132</v>
      </c>
      <c r="S333" s="779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124">
        <v>5011244</v>
      </c>
      <c r="AD333" s="225">
        <f>AC333*1.12</f>
        <v>5612593.2800000003</v>
      </c>
      <c r="AE333" s="225">
        <v>440</v>
      </c>
      <c r="AF333" s="225">
        <v>1486448.9512464404</v>
      </c>
      <c r="AG333" s="225">
        <f>AF333*1.12</f>
        <v>1664822.8253960134</v>
      </c>
      <c r="AH333" s="225">
        <v>148</v>
      </c>
      <c r="AI333" s="123">
        <f>AF333+AF336+AF339+AF342+AF345+AF348+AF351-AC333</f>
        <v>-3524795.0487535596</v>
      </c>
      <c r="AJ333" s="226">
        <f>AI333*1.12</f>
        <v>-3947770.4546039873</v>
      </c>
      <c r="AK333" s="222">
        <f>AH333-AE333</f>
        <v>-292</v>
      </c>
      <c r="AL333" s="227">
        <f t="shared" si="174"/>
        <v>0.29662274502028646</v>
      </c>
      <c r="AM333" s="228"/>
      <c r="AN333" s="228"/>
      <c r="AO333" s="228"/>
      <c r="AP333" s="228"/>
      <c r="AQ333" s="902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785"/>
      <c r="B334" s="895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53"/>
      <c r="H334" s="839"/>
      <c r="I334" s="193">
        <v>16044202</v>
      </c>
      <c r="J334" s="193">
        <f>I334*1.12</f>
        <v>17969506.240000002</v>
      </c>
      <c r="K334" s="869"/>
      <c r="L334" s="771"/>
      <c r="M334" s="800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771"/>
      <c r="S334" s="780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3234776</v>
      </c>
      <c r="AD334" s="124">
        <f>AC334*1.12</f>
        <v>3622949.1200000006</v>
      </c>
      <c r="AE334" s="124"/>
      <c r="AF334" s="124">
        <v>1486448.9512464404</v>
      </c>
      <c r="AG334" s="123">
        <f>AF334*1.12</f>
        <v>1664822.8253960134</v>
      </c>
      <c r="AH334" s="124"/>
      <c r="AI334" s="123">
        <f>AF334+AF337+AF340+AF343+AF346+AF349+AF352-AC334</f>
        <v>-1748327.0487535596</v>
      </c>
      <c r="AJ334" s="123">
        <f>AI334*1.12</f>
        <v>-1958126.2946039869</v>
      </c>
      <c r="AK334" s="123"/>
      <c r="AL334" s="126">
        <f t="shared" si="174"/>
        <v>0.45952144792914268</v>
      </c>
      <c r="AM334" s="127"/>
      <c r="AN334" s="134">
        <f>AF334</f>
        <v>1486448.9512464404</v>
      </c>
      <c r="AO334" s="127"/>
      <c r="AP334" s="127"/>
      <c r="AQ334" s="902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785"/>
      <c r="B335" s="895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53"/>
      <c r="H335" s="839"/>
      <c r="I335" s="195">
        <f>I334</f>
        <v>16044202</v>
      </c>
      <c r="J335" s="195">
        <f>J334</f>
        <v>17969506.240000002</v>
      </c>
      <c r="K335" s="870"/>
      <c r="L335" s="772"/>
      <c r="M335" s="801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772"/>
      <c r="S335" s="781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131">
        <v>3234776</v>
      </c>
      <c r="AD335" s="131">
        <f>AD334</f>
        <v>3622949.1200000006</v>
      </c>
      <c r="AE335" s="131"/>
      <c r="AF335" s="131"/>
      <c r="AG335" s="123"/>
      <c r="AH335" s="131"/>
      <c r="AI335" s="130">
        <f>AI334</f>
        <v>-1748327.0487535596</v>
      </c>
      <c r="AJ335" s="130">
        <f>AJ334</f>
        <v>-1958126.2946039869</v>
      </c>
      <c r="AK335" s="130"/>
      <c r="AL335" s="133">
        <f t="shared" si="174"/>
        <v>0</v>
      </c>
      <c r="AM335" s="127"/>
      <c r="AN335" s="134">
        <f>AF335</f>
        <v>0</v>
      </c>
      <c r="AO335" s="134"/>
      <c r="AP335" s="134"/>
      <c r="AQ335" s="902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785"/>
      <c r="B336" s="895"/>
      <c r="C336" s="221" t="s">
        <v>73</v>
      </c>
      <c r="D336" s="221" t="s">
        <v>74</v>
      </c>
      <c r="E336" s="222"/>
      <c r="F336" s="222"/>
      <c r="G336" s="853"/>
      <c r="H336" s="839"/>
      <c r="I336" s="223"/>
      <c r="J336" s="223"/>
      <c r="K336" s="868"/>
      <c r="L336" s="770"/>
      <c r="M336" s="799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770"/>
      <c r="S336" s="779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2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785"/>
      <c r="B337" s="895"/>
      <c r="C337" s="122" t="s">
        <v>75</v>
      </c>
      <c r="D337" s="122" t="s">
        <v>76</v>
      </c>
      <c r="E337" s="189"/>
      <c r="F337" s="189"/>
      <c r="G337" s="853"/>
      <c r="H337" s="839"/>
      <c r="I337" s="193"/>
      <c r="J337" s="193"/>
      <c r="K337" s="869"/>
      <c r="L337" s="771"/>
      <c r="M337" s="800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771"/>
      <c r="S337" s="780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2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785"/>
      <c r="B338" s="895"/>
      <c r="C338" s="129" t="s">
        <v>75</v>
      </c>
      <c r="D338" s="129" t="s">
        <v>77</v>
      </c>
      <c r="E338" s="191"/>
      <c r="F338" s="191"/>
      <c r="G338" s="853"/>
      <c r="H338" s="839"/>
      <c r="I338" s="195"/>
      <c r="J338" s="195"/>
      <c r="K338" s="870"/>
      <c r="L338" s="772"/>
      <c r="M338" s="801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772"/>
      <c r="S338" s="781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2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785"/>
      <c r="B339" s="895"/>
      <c r="C339" s="221" t="s">
        <v>73</v>
      </c>
      <c r="D339" s="221" t="s">
        <v>74</v>
      </c>
      <c r="E339" s="222"/>
      <c r="F339" s="222"/>
      <c r="G339" s="853"/>
      <c r="H339" s="839"/>
      <c r="I339" s="223"/>
      <c r="J339" s="223"/>
      <c r="K339" s="868"/>
      <c r="L339" s="770"/>
      <c r="M339" s="799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770"/>
      <c r="S339" s="779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2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785"/>
      <c r="B340" s="895"/>
      <c r="C340" s="122" t="s">
        <v>75</v>
      </c>
      <c r="D340" s="122" t="s">
        <v>76</v>
      </c>
      <c r="E340" s="189"/>
      <c r="F340" s="189"/>
      <c r="G340" s="853"/>
      <c r="H340" s="839"/>
      <c r="I340" s="193"/>
      <c r="J340" s="193"/>
      <c r="K340" s="869"/>
      <c r="L340" s="771"/>
      <c r="M340" s="800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771"/>
      <c r="S340" s="780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2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785"/>
      <c r="B341" s="895"/>
      <c r="C341" s="129" t="s">
        <v>75</v>
      </c>
      <c r="D341" s="129" t="s">
        <v>77</v>
      </c>
      <c r="E341" s="191"/>
      <c r="F341" s="191"/>
      <c r="G341" s="853"/>
      <c r="H341" s="839"/>
      <c r="I341" s="195"/>
      <c r="J341" s="195"/>
      <c r="K341" s="870"/>
      <c r="L341" s="772"/>
      <c r="M341" s="801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772"/>
      <c r="S341" s="781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2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785"/>
      <c r="B342" s="895"/>
      <c r="C342" s="221" t="s">
        <v>73</v>
      </c>
      <c r="D342" s="221" t="s">
        <v>74</v>
      </c>
      <c r="E342" s="222"/>
      <c r="F342" s="222"/>
      <c r="G342" s="853"/>
      <c r="H342" s="839"/>
      <c r="I342" s="223"/>
      <c r="J342" s="223"/>
      <c r="K342" s="868"/>
      <c r="L342" s="770"/>
      <c r="M342" s="799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770"/>
      <c r="S342" s="779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2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785"/>
      <c r="B343" s="895"/>
      <c r="C343" s="122" t="s">
        <v>75</v>
      </c>
      <c r="D343" s="122" t="s">
        <v>76</v>
      </c>
      <c r="E343" s="189"/>
      <c r="F343" s="189"/>
      <c r="G343" s="853"/>
      <c r="H343" s="839"/>
      <c r="I343" s="193"/>
      <c r="J343" s="193"/>
      <c r="K343" s="869"/>
      <c r="L343" s="771"/>
      <c r="M343" s="800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771"/>
      <c r="S343" s="780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2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785"/>
      <c r="B344" s="895"/>
      <c r="C344" s="129" t="s">
        <v>75</v>
      </c>
      <c r="D344" s="129" t="s">
        <v>77</v>
      </c>
      <c r="E344" s="191"/>
      <c r="F344" s="191"/>
      <c r="G344" s="853"/>
      <c r="H344" s="839"/>
      <c r="I344" s="195"/>
      <c r="J344" s="195"/>
      <c r="K344" s="870"/>
      <c r="L344" s="772"/>
      <c r="M344" s="801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772"/>
      <c r="S344" s="781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2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785"/>
      <c r="B345" s="895"/>
      <c r="C345" s="221" t="s">
        <v>73</v>
      </c>
      <c r="D345" s="221" t="s">
        <v>74</v>
      </c>
      <c r="E345" s="222"/>
      <c r="F345" s="222"/>
      <c r="G345" s="853"/>
      <c r="H345" s="839"/>
      <c r="I345" s="223"/>
      <c r="J345" s="223"/>
      <c r="K345" s="868"/>
      <c r="L345" s="770"/>
      <c r="M345" s="799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770"/>
      <c r="S345" s="779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2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785"/>
      <c r="B346" s="895"/>
      <c r="C346" s="122" t="s">
        <v>75</v>
      </c>
      <c r="D346" s="122" t="s">
        <v>76</v>
      </c>
      <c r="E346" s="189"/>
      <c r="F346" s="189"/>
      <c r="G346" s="853"/>
      <c r="H346" s="839"/>
      <c r="I346" s="193"/>
      <c r="J346" s="193"/>
      <c r="K346" s="869"/>
      <c r="L346" s="771"/>
      <c r="M346" s="800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771"/>
      <c r="S346" s="780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2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785"/>
      <c r="B347" s="895"/>
      <c r="C347" s="129" t="s">
        <v>75</v>
      </c>
      <c r="D347" s="129" t="s">
        <v>77</v>
      </c>
      <c r="E347" s="191"/>
      <c r="F347" s="191"/>
      <c r="G347" s="853"/>
      <c r="H347" s="839"/>
      <c r="I347" s="195"/>
      <c r="J347" s="195"/>
      <c r="K347" s="870"/>
      <c r="L347" s="772"/>
      <c r="M347" s="801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772"/>
      <c r="S347" s="781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2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785"/>
      <c r="B348" s="895"/>
      <c r="C348" s="221" t="s">
        <v>73</v>
      </c>
      <c r="D348" s="221" t="s">
        <v>74</v>
      </c>
      <c r="E348" s="222"/>
      <c r="F348" s="222"/>
      <c r="G348" s="853"/>
      <c r="H348" s="839"/>
      <c r="I348" s="223"/>
      <c r="J348" s="223"/>
      <c r="K348" s="868"/>
      <c r="L348" s="770"/>
      <c r="M348" s="799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770"/>
      <c r="S348" s="779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2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785"/>
      <c r="B349" s="895"/>
      <c r="C349" s="122" t="s">
        <v>75</v>
      </c>
      <c r="D349" s="122" t="s">
        <v>76</v>
      </c>
      <c r="E349" s="189"/>
      <c r="F349" s="189"/>
      <c r="G349" s="853"/>
      <c r="H349" s="839"/>
      <c r="I349" s="193"/>
      <c r="J349" s="193"/>
      <c r="K349" s="869"/>
      <c r="L349" s="771"/>
      <c r="M349" s="800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771"/>
      <c r="S349" s="780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2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785"/>
      <c r="B350" s="895"/>
      <c r="C350" s="129" t="s">
        <v>75</v>
      </c>
      <c r="D350" s="129" t="s">
        <v>77</v>
      </c>
      <c r="E350" s="191"/>
      <c r="F350" s="191"/>
      <c r="G350" s="853"/>
      <c r="H350" s="839"/>
      <c r="I350" s="195"/>
      <c r="J350" s="195"/>
      <c r="K350" s="870"/>
      <c r="L350" s="772"/>
      <c r="M350" s="801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772"/>
      <c r="S350" s="781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2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785"/>
      <c r="B351" s="895"/>
      <c r="C351" s="221" t="s">
        <v>73</v>
      </c>
      <c r="D351" s="221" t="s">
        <v>74</v>
      </c>
      <c r="E351" s="222"/>
      <c r="F351" s="222"/>
      <c r="G351" s="853"/>
      <c r="H351" s="839"/>
      <c r="I351" s="223"/>
      <c r="J351" s="223"/>
      <c r="K351" s="868"/>
      <c r="L351" s="770"/>
      <c r="M351" s="799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770"/>
      <c r="S351" s="779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2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785"/>
      <c r="B352" s="895"/>
      <c r="C352" s="122" t="s">
        <v>75</v>
      </c>
      <c r="D352" s="122" t="s">
        <v>76</v>
      </c>
      <c r="E352" s="189"/>
      <c r="F352" s="189"/>
      <c r="G352" s="853"/>
      <c r="H352" s="839"/>
      <c r="I352" s="193"/>
      <c r="J352" s="193"/>
      <c r="K352" s="869"/>
      <c r="L352" s="771"/>
      <c r="M352" s="800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771"/>
      <c r="S352" s="780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2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786"/>
      <c r="B353" s="896"/>
      <c r="C353" s="129" t="s">
        <v>75</v>
      </c>
      <c r="D353" s="129" t="s">
        <v>77</v>
      </c>
      <c r="E353" s="191"/>
      <c r="F353" s="191"/>
      <c r="G353" s="854"/>
      <c r="H353" s="840"/>
      <c r="I353" s="195"/>
      <c r="J353" s="195"/>
      <c r="K353" s="870"/>
      <c r="L353" s="772"/>
      <c r="M353" s="801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772"/>
      <c r="S353" s="781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2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784"/>
      <c r="B354" s="894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71" t="s">
        <v>137</v>
      </c>
      <c r="L354" s="872"/>
      <c r="M354" s="875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7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2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785"/>
      <c r="B355" s="895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73"/>
      <c r="L355" s="874"/>
      <c r="M355" s="876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8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2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785"/>
      <c r="B356" s="895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52">
        <v>2022</v>
      </c>
      <c r="H356" s="838">
        <v>641</v>
      </c>
      <c r="I356" s="223">
        <v>0</v>
      </c>
      <c r="J356" s="223">
        <f>I356*1.12</f>
        <v>0</v>
      </c>
      <c r="K356" s="868" t="s">
        <v>138</v>
      </c>
      <c r="L356" s="770" t="s">
        <v>135</v>
      </c>
      <c r="M356" s="799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770" t="s">
        <v>132</v>
      </c>
      <c r="S356" s="779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2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785"/>
      <c r="B357" s="895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53"/>
      <c r="H357" s="839"/>
      <c r="I357" s="195">
        <v>860173</v>
      </c>
      <c r="J357" s="193">
        <f>I357*1.12</f>
        <v>963393.76000000013</v>
      </c>
      <c r="K357" s="869"/>
      <c r="L357" s="771"/>
      <c r="M357" s="800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771"/>
      <c r="S357" s="780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131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2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21.75" customHeight="1" x14ac:dyDescent="0.35">
      <c r="A358" s="785"/>
      <c r="B358" s="895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53"/>
      <c r="H358" s="839"/>
      <c r="I358" s="195">
        <f>I357</f>
        <v>860173</v>
      </c>
      <c r="J358" s="195">
        <f>J357</f>
        <v>963393.76000000013</v>
      </c>
      <c r="K358" s="870"/>
      <c r="L358" s="772"/>
      <c r="M358" s="801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772"/>
      <c r="S358" s="781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131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3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785"/>
      <c r="B359" s="895"/>
      <c r="C359" s="221" t="s">
        <v>73</v>
      </c>
      <c r="D359" s="221" t="s">
        <v>74</v>
      </c>
      <c r="E359" s="222"/>
      <c r="F359" s="222"/>
      <c r="G359" s="853"/>
      <c r="H359" s="839"/>
      <c r="I359" s="223"/>
      <c r="J359" s="223"/>
      <c r="K359" s="868"/>
      <c r="L359" s="770"/>
      <c r="M359" s="799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770"/>
      <c r="S359" s="779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785"/>
      <c r="B360" s="895"/>
      <c r="C360" s="122" t="s">
        <v>75</v>
      </c>
      <c r="D360" s="122" t="s">
        <v>76</v>
      </c>
      <c r="E360" s="189"/>
      <c r="F360" s="189"/>
      <c r="G360" s="853"/>
      <c r="H360" s="839"/>
      <c r="I360" s="193"/>
      <c r="J360" s="193"/>
      <c r="K360" s="869"/>
      <c r="L360" s="771"/>
      <c r="M360" s="800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771"/>
      <c r="S360" s="780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785"/>
      <c r="B361" s="895"/>
      <c r="C361" s="129" t="s">
        <v>75</v>
      </c>
      <c r="D361" s="129" t="s">
        <v>77</v>
      </c>
      <c r="E361" s="191"/>
      <c r="F361" s="191"/>
      <c r="G361" s="853"/>
      <c r="H361" s="839"/>
      <c r="I361" s="195"/>
      <c r="J361" s="195"/>
      <c r="K361" s="870"/>
      <c r="L361" s="772"/>
      <c r="M361" s="801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772"/>
      <c r="S361" s="781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785"/>
      <c r="B362" s="895"/>
      <c r="C362" s="221" t="s">
        <v>73</v>
      </c>
      <c r="D362" s="221" t="s">
        <v>74</v>
      </c>
      <c r="E362" s="222"/>
      <c r="F362" s="222"/>
      <c r="G362" s="853"/>
      <c r="H362" s="839"/>
      <c r="I362" s="223"/>
      <c r="J362" s="223"/>
      <c r="K362" s="868"/>
      <c r="L362" s="770"/>
      <c r="M362" s="799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770"/>
      <c r="S362" s="779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785"/>
      <c r="B363" s="895"/>
      <c r="C363" s="122" t="s">
        <v>75</v>
      </c>
      <c r="D363" s="122" t="s">
        <v>76</v>
      </c>
      <c r="E363" s="189"/>
      <c r="F363" s="189"/>
      <c r="G363" s="853"/>
      <c r="H363" s="839"/>
      <c r="I363" s="193"/>
      <c r="J363" s="193"/>
      <c r="K363" s="869"/>
      <c r="L363" s="771"/>
      <c r="M363" s="800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771"/>
      <c r="S363" s="780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785"/>
      <c r="B364" s="895"/>
      <c r="C364" s="129" t="s">
        <v>75</v>
      </c>
      <c r="D364" s="129" t="s">
        <v>77</v>
      </c>
      <c r="E364" s="191"/>
      <c r="F364" s="191"/>
      <c r="G364" s="853"/>
      <c r="H364" s="839"/>
      <c r="I364" s="195"/>
      <c r="J364" s="195"/>
      <c r="K364" s="870"/>
      <c r="L364" s="772"/>
      <c r="M364" s="801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772"/>
      <c r="S364" s="781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785"/>
      <c r="B365" s="895"/>
      <c r="C365" s="221" t="s">
        <v>73</v>
      </c>
      <c r="D365" s="221" t="s">
        <v>74</v>
      </c>
      <c r="E365" s="222"/>
      <c r="F365" s="222"/>
      <c r="G365" s="853"/>
      <c r="H365" s="839"/>
      <c r="I365" s="223"/>
      <c r="J365" s="223"/>
      <c r="K365" s="868"/>
      <c r="L365" s="770"/>
      <c r="M365" s="799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770"/>
      <c r="S365" s="779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785"/>
      <c r="B366" s="895"/>
      <c r="C366" s="122" t="s">
        <v>75</v>
      </c>
      <c r="D366" s="122" t="s">
        <v>76</v>
      </c>
      <c r="E366" s="189"/>
      <c r="F366" s="189"/>
      <c r="G366" s="853"/>
      <c r="H366" s="839"/>
      <c r="I366" s="193"/>
      <c r="J366" s="193"/>
      <c r="K366" s="869"/>
      <c r="L366" s="771"/>
      <c r="M366" s="800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771"/>
      <c r="S366" s="780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785"/>
      <c r="B367" s="895"/>
      <c r="C367" s="129" t="s">
        <v>75</v>
      </c>
      <c r="D367" s="129" t="s">
        <v>77</v>
      </c>
      <c r="E367" s="191"/>
      <c r="F367" s="191"/>
      <c r="G367" s="853"/>
      <c r="H367" s="839"/>
      <c r="I367" s="195"/>
      <c r="J367" s="195"/>
      <c r="K367" s="870"/>
      <c r="L367" s="772"/>
      <c r="M367" s="801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772"/>
      <c r="S367" s="781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785"/>
      <c r="B368" s="895"/>
      <c r="C368" s="221" t="s">
        <v>73</v>
      </c>
      <c r="D368" s="221" t="s">
        <v>74</v>
      </c>
      <c r="E368" s="222"/>
      <c r="F368" s="222"/>
      <c r="G368" s="853"/>
      <c r="H368" s="839"/>
      <c r="I368" s="223"/>
      <c r="J368" s="223"/>
      <c r="K368" s="868"/>
      <c r="L368" s="770"/>
      <c r="M368" s="799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770"/>
      <c r="S368" s="779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785"/>
      <c r="B369" s="895"/>
      <c r="C369" s="122" t="s">
        <v>75</v>
      </c>
      <c r="D369" s="122" t="s">
        <v>76</v>
      </c>
      <c r="E369" s="189"/>
      <c r="F369" s="189"/>
      <c r="G369" s="853"/>
      <c r="H369" s="839"/>
      <c r="I369" s="193"/>
      <c r="J369" s="193"/>
      <c r="K369" s="869"/>
      <c r="L369" s="771"/>
      <c r="M369" s="800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771"/>
      <c r="S369" s="780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785"/>
      <c r="B370" s="895"/>
      <c r="C370" s="129" t="s">
        <v>75</v>
      </c>
      <c r="D370" s="129" t="s">
        <v>77</v>
      </c>
      <c r="E370" s="191"/>
      <c r="F370" s="191"/>
      <c r="G370" s="853"/>
      <c r="H370" s="839"/>
      <c r="I370" s="195"/>
      <c r="J370" s="195"/>
      <c r="K370" s="870"/>
      <c r="L370" s="772"/>
      <c r="M370" s="801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772"/>
      <c r="S370" s="781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785"/>
      <c r="B371" s="895"/>
      <c r="C371" s="221" t="s">
        <v>73</v>
      </c>
      <c r="D371" s="221" t="s">
        <v>74</v>
      </c>
      <c r="E371" s="222"/>
      <c r="F371" s="222"/>
      <c r="G371" s="853"/>
      <c r="H371" s="839"/>
      <c r="I371" s="223"/>
      <c r="J371" s="223"/>
      <c r="K371" s="868"/>
      <c r="L371" s="770"/>
      <c r="M371" s="799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770"/>
      <c r="S371" s="779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785"/>
      <c r="B372" s="895"/>
      <c r="C372" s="122" t="s">
        <v>75</v>
      </c>
      <c r="D372" s="122" t="s">
        <v>76</v>
      </c>
      <c r="E372" s="189"/>
      <c r="F372" s="189"/>
      <c r="G372" s="853"/>
      <c r="H372" s="839"/>
      <c r="I372" s="193"/>
      <c r="J372" s="193"/>
      <c r="K372" s="869"/>
      <c r="L372" s="771"/>
      <c r="M372" s="800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771"/>
      <c r="S372" s="780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785"/>
      <c r="B373" s="895"/>
      <c r="C373" s="129" t="s">
        <v>75</v>
      </c>
      <c r="D373" s="129" t="s">
        <v>77</v>
      </c>
      <c r="E373" s="191"/>
      <c r="F373" s="191"/>
      <c r="G373" s="853"/>
      <c r="H373" s="839"/>
      <c r="I373" s="195"/>
      <c r="J373" s="195"/>
      <c r="K373" s="870"/>
      <c r="L373" s="772"/>
      <c r="M373" s="801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772"/>
      <c r="S373" s="781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785"/>
      <c r="B374" s="895"/>
      <c r="C374" s="221" t="s">
        <v>73</v>
      </c>
      <c r="D374" s="221" t="s">
        <v>74</v>
      </c>
      <c r="E374" s="222"/>
      <c r="F374" s="222"/>
      <c r="G374" s="853"/>
      <c r="H374" s="839"/>
      <c r="I374" s="223"/>
      <c r="J374" s="223"/>
      <c r="K374" s="868"/>
      <c r="L374" s="770"/>
      <c r="M374" s="799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770"/>
      <c r="S374" s="779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785"/>
      <c r="B375" s="895"/>
      <c r="C375" s="122" t="s">
        <v>75</v>
      </c>
      <c r="D375" s="122" t="s">
        <v>76</v>
      </c>
      <c r="E375" s="189"/>
      <c r="F375" s="189"/>
      <c r="G375" s="853"/>
      <c r="H375" s="839"/>
      <c r="I375" s="193"/>
      <c r="J375" s="193"/>
      <c r="K375" s="869"/>
      <c r="L375" s="771"/>
      <c r="M375" s="800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771"/>
      <c r="S375" s="780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786"/>
      <c r="B376" s="896"/>
      <c r="C376" s="129" t="s">
        <v>75</v>
      </c>
      <c r="D376" s="129" t="s">
        <v>77</v>
      </c>
      <c r="E376" s="191"/>
      <c r="F376" s="191"/>
      <c r="G376" s="854"/>
      <c r="H376" s="840"/>
      <c r="I376" s="195"/>
      <c r="J376" s="195"/>
      <c r="K376" s="870"/>
      <c r="L376" s="772"/>
      <c r="M376" s="801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772"/>
      <c r="S376" s="781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784"/>
      <c r="B377" s="770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904"/>
      <c r="L377" s="905"/>
      <c r="M377" s="875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7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0</v>
      </c>
      <c r="AD377" s="207">
        <f t="shared" si="209"/>
        <v>0</v>
      </c>
      <c r="AE377" s="207">
        <f t="shared" si="209"/>
        <v>0</v>
      </c>
      <c r="AF377" s="207"/>
      <c r="AG377" s="207"/>
      <c r="AH377" s="207"/>
      <c r="AI377" s="207">
        <f t="shared" si="209"/>
        <v>0</v>
      </c>
      <c r="AJ377" s="207">
        <f t="shared" si="209"/>
        <v>0</v>
      </c>
      <c r="AK377" s="207">
        <f t="shared" si="209"/>
        <v>0</v>
      </c>
      <c r="AL377" s="211" t="str">
        <f t="shared" si="198"/>
        <v/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785"/>
      <c r="B378" s="771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906"/>
      <c r="L378" s="907"/>
      <c r="M378" s="876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8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0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 t="str">
        <f t="shared" si="198"/>
        <v/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785"/>
      <c r="B379" s="771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52">
        <v>2023</v>
      </c>
      <c r="H379" s="838">
        <v>815</v>
      </c>
      <c r="I379" s="223">
        <v>9091420</v>
      </c>
      <c r="J379" s="223">
        <f>I379*1.12</f>
        <v>10182390.4</v>
      </c>
      <c r="K379" s="908"/>
      <c r="L379" s="911"/>
      <c r="M379" s="799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770" t="s">
        <v>132</v>
      </c>
      <c r="S379" s="779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225">
        <v>0</v>
      </c>
      <c r="AD379" s="225">
        <f>AC379*1.12</f>
        <v>0</v>
      </c>
      <c r="AE379" s="225"/>
      <c r="AF379" s="225"/>
      <c r="AG379" s="226"/>
      <c r="AH379" s="225"/>
      <c r="AI379" s="226">
        <f>AF379+AF382+AF385+AF388+AF391+AF394+AF397-AC379</f>
        <v>0</v>
      </c>
      <c r="AJ379" s="226">
        <f>AI379*1.12</f>
        <v>0</v>
      </c>
      <c r="AK379" s="222">
        <f>AH379-AE379</f>
        <v>0</v>
      </c>
      <c r="AL379" s="227" t="str">
        <f t="shared" si="198"/>
        <v/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785"/>
      <c r="B380" s="771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53"/>
      <c r="H380" s="839"/>
      <c r="I380" s="193">
        <v>8466733</v>
      </c>
      <c r="J380" s="193">
        <f>I380*1.12</f>
        <v>9482740.9600000009</v>
      </c>
      <c r="K380" s="909"/>
      <c r="L380" s="912"/>
      <c r="M380" s="800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771"/>
      <c r="S380" s="780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785"/>
      <c r="B381" s="771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53"/>
      <c r="H381" s="839"/>
      <c r="I381" s="195">
        <f>I380</f>
        <v>8466733</v>
      </c>
      <c r="J381" s="195">
        <f>J380</f>
        <v>9482740.9600000009</v>
      </c>
      <c r="K381" s="910"/>
      <c r="L381" s="913"/>
      <c r="M381" s="801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772"/>
      <c r="S381" s="781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0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 t="str">
        <f t="shared" si="198"/>
        <v/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785"/>
      <c r="B382" s="771"/>
      <c r="C382" s="221" t="s">
        <v>73</v>
      </c>
      <c r="D382" s="221" t="s">
        <v>74</v>
      </c>
      <c r="E382" s="222"/>
      <c r="F382" s="222"/>
      <c r="G382" s="853"/>
      <c r="H382" s="839"/>
      <c r="I382" s="223"/>
      <c r="J382" s="223"/>
      <c r="K382" s="868"/>
      <c r="L382" s="770"/>
      <c r="M382" s="799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770"/>
      <c r="S382" s="779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785"/>
      <c r="B383" s="771"/>
      <c r="C383" s="122" t="s">
        <v>75</v>
      </c>
      <c r="D383" s="122" t="s">
        <v>76</v>
      </c>
      <c r="E383" s="189"/>
      <c r="F383" s="189"/>
      <c r="G383" s="853"/>
      <c r="H383" s="839"/>
      <c r="I383" s="193"/>
      <c r="J383" s="193"/>
      <c r="K383" s="869"/>
      <c r="L383" s="771"/>
      <c r="M383" s="800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771"/>
      <c r="S383" s="780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785"/>
      <c r="B384" s="771"/>
      <c r="C384" s="129" t="s">
        <v>75</v>
      </c>
      <c r="D384" s="129" t="s">
        <v>77</v>
      </c>
      <c r="E384" s="191"/>
      <c r="F384" s="191"/>
      <c r="G384" s="853"/>
      <c r="H384" s="839"/>
      <c r="I384" s="195"/>
      <c r="J384" s="195"/>
      <c r="K384" s="870"/>
      <c r="L384" s="772"/>
      <c r="M384" s="801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772"/>
      <c r="S384" s="781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785"/>
      <c r="B385" s="771"/>
      <c r="C385" s="221" t="s">
        <v>73</v>
      </c>
      <c r="D385" s="221" t="s">
        <v>74</v>
      </c>
      <c r="E385" s="222"/>
      <c r="F385" s="222"/>
      <c r="G385" s="853"/>
      <c r="H385" s="839"/>
      <c r="I385" s="223"/>
      <c r="J385" s="223"/>
      <c r="K385" s="868"/>
      <c r="L385" s="770"/>
      <c r="M385" s="799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770"/>
      <c r="S385" s="779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785"/>
      <c r="B386" s="771"/>
      <c r="C386" s="122" t="s">
        <v>75</v>
      </c>
      <c r="D386" s="122" t="s">
        <v>76</v>
      </c>
      <c r="E386" s="189"/>
      <c r="F386" s="189"/>
      <c r="G386" s="853"/>
      <c r="H386" s="839"/>
      <c r="I386" s="193"/>
      <c r="J386" s="193"/>
      <c r="K386" s="869"/>
      <c r="L386" s="771"/>
      <c r="M386" s="800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771"/>
      <c r="S386" s="780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785"/>
      <c r="B387" s="771"/>
      <c r="C387" s="129" t="s">
        <v>75</v>
      </c>
      <c r="D387" s="129" t="s">
        <v>77</v>
      </c>
      <c r="E387" s="191"/>
      <c r="F387" s="191"/>
      <c r="G387" s="853"/>
      <c r="H387" s="839"/>
      <c r="I387" s="195"/>
      <c r="J387" s="195"/>
      <c r="K387" s="870"/>
      <c r="L387" s="772"/>
      <c r="M387" s="801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772"/>
      <c r="S387" s="781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785"/>
      <c r="B388" s="771"/>
      <c r="C388" s="221" t="s">
        <v>73</v>
      </c>
      <c r="D388" s="221" t="s">
        <v>74</v>
      </c>
      <c r="E388" s="222"/>
      <c r="F388" s="222"/>
      <c r="G388" s="853"/>
      <c r="H388" s="839"/>
      <c r="I388" s="223"/>
      <c r="J388" s="223"/>
      <c r="K388" s="868"/>
      <c r="L388" s="770"/>
      <c r="M388" s="799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770"/>
      <c r="S388" s="779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785"/>
      <c r="B389" s="771"/>
      <c r="C389" s="122" t="s">
        <v>75</v>
      </c>
      <c r="D389" s="122" t="s">
        <v>76</v>
      </c>
      <c r="E389" s="189"/>
      <c r="F389" s="189"/>
      <c r="G389" s="853"/>
      <c r="H389" s="839"/>
      <c r="I389" s="193"/>
      <c r="J389" s="193"/>
      <c r="K389" s="869"/>
      <c r="L389" s="771"/>
      <c r="M389" s="800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771"/>
      <c r="S389" s="780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785"/>
      <c r="B390" s="771"/>
      <c r="C390" s="129" t="s">
        <v>75</v>
      </c>
      <c r="D390" s="129" t="s">
        <v>77</v>
      </c>
      <c r="E390" s="191"/>
      <c r="F390" s="191"/>
      <c r="G390" s="853"/>
      <c r="H390" s="839"/>
      <c r="I390" s="195"/>
      <c r="J390" s="195"/>
      <c r="K390" s="870"/>
      <c r="L390" s="772"/>
      <c r="M390" s="801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772"/>
      <c r="S390" s="781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785"/>
      <c r="B391" s="771"/>
      <c r="C391" s="221" t="s">
        <v>73</v>
      </c>
      <c r="D391" s="221" t="s">
        <v>74</v>
      </c>
      <c r="E391" s="222"/>
      <c r="F391" s="222"/>
      <c r="G391" s="853"/>
      <c r="H391" s="839"/>
      <c r="I391" s="223"/>
      <c r="J391" s="223"/>
      <c r="K391" s="868"/>
      <c r="L391" s="770"/>
      <c r="M391" s="799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770"/>
      <c r="S391" s="779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785"/>
      <c r="B392" s="771"/>
      <c r="C392" s="122" t="s">
        <v>75</v>
      </c>
      <c r="D392" s="122" t="s">
        <v>76</v>
      </c>
      <c r="E392" s="189"/>
      <c r="F392" s="189"/>
      <c r="G392" s="853"/>
      <c r="H392" s="839"/>
      <c r="I392" s="193"/>
      <c r="J392" s="193"/>
      <c r="K392" s="869"/>
      <c r="L392" s="771"/>
      <c r="M392" s="800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771"/>
      <c r="S392" s="780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785"/>
      <c r="B393" s="771"/>
      <c r="C393" s="129" t="s">
        <v>75</v>
      </c>
      <c r="D393" s="129" t="s">
        <v>77</v>
      </c>
      <c r="E393" s="191"/>
      <c r="F393" s="191"/>
      <c r="G393" s="853"/>
      <c r="H393" s="839"/>
      <c r="I393" s="195"/>
      <c r="J393" s="195"/>
      <c r="K393" s="870"/>
      <c r="L393" s="772"/>
      <c r="M393" s="801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772"/>
      <c r="S393" s="781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785"/>
      <c r="B394" s="771"/>
      <c r="C394" s="221" t="s">
        <v>73</v>
      </c>
      <c r="D394" s="221" t="s">
        <v>74</v>
      </c>
      <c r="E394" s="222"/>
      <c r="F394" s="222"/>
      <c r="G394" s="853"/>
      <c r="H394" s="839"/>
      <c r="I394" s="223"/>
      <c r="J394" s="223"/>
      <c r="K394" s="868"/>
      <c r="L394" s="770"/>
      <c r="M394" s="799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770"/>
      <c r="S394" s="779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785"/>
      <c r="B395" s="771"/>
      <c r="C395" s="122" t="s">
        <v>75</v>
      </c>
      <c r="D395" s="122" t="s">
        <v>76</v>
      </c>
      <c r="E395" s="189"/>
      <c r="F395" s="189"/>
      <c r="G395" s="853"/>
      <c r="H395" s="839"/>
      <c r="I395" s="193"/>
      <c r="J395" s="193"/>
      <c r="K395" s="869"/>
      <c r="L395" s="771"/>
      <c r="M395" s="800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771"/>
      <c r="S395" s="780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785"/>
      <c r="B396" s="771"/>
      <c r="C396" s="129" t="s">
        <v>75</v>
      </c>
      <c r="D396" s="129" t="s">
        <v>77</v>
      </c>
      <c r="E396" s="191"/>
      <c r="F396" s="191"/>
      <c r="G396" s="853"/>
      <c r="H396" s="839"/>
      <c r="I396" s="195"/>
      <c r="J396" s="195"/>
      <c r="K396" s="870"/>
      <c r="L396" s="772"/>
      <c r="M396" s="801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772"/>
      <c r="S396" s="781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785"/>
      <c r="B397" s="771"/>
      <c r="C397" s="221" t="s">
        <v>73</v>
      </c>
      <c r="D397" s="221" t="s">
        <v>74</v>
      </c>
      <c r="E397" s="222"/>
      <c r="F397" s="222"/>
      <c r="G397" s="853"/>
      <c r="H397" s="839"/>
      <c r="I397" s="223"/>
      <c r="J397" s="223"/>
      <c r="K397" s="868"/>
      <c r="L397" s="770"/>
      <c r="M397" s="799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770"/>
      <c r="S397" s="779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785"/>
      <c r="B398" s="771"/>
      <c r="C398" s="122" t="s">
        <v>75</v>
      </c>
      <c r="D398" s="122" t="s">
        <v>76</v>
      </c>
      <c r="E398" s="189"/>
      <c r="F398" s="189"/>
      <c r="G398" s="853"/>
      <c r="H398" s="839"/>
      <c r="I398" s="193"/>
      <c r="J398" s="193"/>
      <c r="K398" s="869"/>
      <c r="L398" s="771"/>
      <c r="M398" s="800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771"/>
      <c r="S398" s="780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786"/>
      <c r="B399" s="772"/>
      <c r="C399" s="129" t="s">
        <v>75</v>
      </c>
      <c r="D399" s="129" t="s">
        <v>77</v>
      </c>
      <c r="E399" s="191"/>
      <c r="F399" s="191"/>
      <c r="G399" s="854"/>
      <c r="H399" s="840"/>
      <c r="I399" s="195"/>
      <c r="J399" s="195"/>
      <c r="K399" s="870"/>
      <c r="L399" s="772"/>
      <c r="M399" s="801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772"/>
      <c r="S399" s="781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954"/>
      <c r="B400" s="770" t="s">
        <v>150</v>
      </c>
      <c r="C400" s="206"/>
      <c r="D400" s="206"/>
      <c r="E400" s="207"/>
      <c r="F400" s="207"/>
      <c r="G400" s="950">
        <v>2022</v>
      </c>
      <c r="H400" s="951"/>
      <c r="I400" s="207"/>
      <c r="J400" s="207"/>
      <c r="K400" s="914" t="s">
        <v>121</v>
      </c>
      <c r="L400" s="915"/>
      <c r="M400" s="875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7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955"/>
      <c r="B401" s="771"/>
      <c r="C401" s="206"/>
      <c r="D401" s="206"/>
      <c r="E401" s="207"/>
      <c r="F401" s="207"/>
      <c r="G401" s="950"/>
      <c r="H401" s="952"/>
      <c r="I401" s="207"/>
      <c r="J401" s="207"/>
      <c r="K401" s="916"/>
      <c r="L401" s="917"/>
      <c r="M401" s="876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8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955"/>
      <c r="B402" s="771"/>
      <c r="C402" s="221" t="s">
        <v>73</v>
      </c>
      <c r="D402" s="221" t="s">
        <v>74</v>
      </c>
      <c r="E402" s="222"/>
      <c r="F402" s="222"/>
      <c r="G402" s="950"/>
      <c r="H402" s="952"/>
      <c r="I402" s="223"/>
      <c r="J402" s="223"/>
      <c r="K402" s="924" t="s">
        <v>130</v>
      </c>
      <c r="L402" s="927" t="s">
        <v>131</v>
      </c>
      <c r="M402" s="799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770" t="s">
        <v>151</v>
      </c>
      <c r="S402" s="779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922">
        <f>SUM(AU402:BH429)</f>
        <v>0</v>
      </c>
      <c r="BT402" s="930" t="e">
        <f>BS402-(AI402+#REF!+#REF!+AI406+AI409+AI412+AI415+AI418+AI421+AI424+AI427)</f>
        <v>#REF!</v>
      </c>
      <c r="BU402" s="230"/>
    </row>
    <row r="403" spans="1:73" s="103" customFormat="1" x14ac:dyDescent="0.35">
      <c r="A403" s="955"/>
      <c r="B403" s="771"/>
      <c r="C403" s="122" t="s">
        <v>75</v>
      </c>
      <c r="D403" s="122" t="s">
        <v>76</v>
      </c>
      <c r="E403" s="189"/>
      <c r="F403" s="189"/>
      <c r="G403" s="950"/>
      <c r="H403" s="952"/>
      <c r="I403" s="193"/>
      <c r="J403" s="193"/>
      <c r="K403" s="925"/>
      <c r="L403" s="928"/>
      <c r="M403" s="800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771"/>
      <c r="S403" s="780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923"/>
      <c r="BT403" s="923"/>
      <c r="BU403" s="106"/>
    </row>
    <row r="404" spans="1:73" x14ac:dyDescent="0.35">
      <c r="A404" s="956"/>
      <c r="B404" s="772"/>
      <c r="C404" s="129" t="s">
        <v>75</v>
      </c>
      <c r="D404" s="129" t="s">
        <v>77</v>
      </c>
      <c r="E404" s="191"/>
      <c r="F404" s="191"/>
      <c r="G404" s="950"/>
      <c r="H404" s="953"/>
      <c r="I404" s="195"/>
      <c r="J404" s="195"/>
      <c r="K404" s="926"/>
      <c r="L404" s="929"/>
      <c r="M404" s="801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772"/>
      <c r="S404" s="781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923"/>
      <c r="BT404" s="923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923"/>
      <c r="BT405" s="923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918"/>
      <c r="L406" s="919"/>
      <c r="M406" s="920"/>
      <c r="N406" s="263"/>
      <c r="O406" s="263"/>
      <c r="P406" s="263"/>
      <c r="Q406" s="271"/>
      <c r="R406" s="919"/>
      <c r="S406" s="921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923"/>
      <c r="BT406" s="923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918"/>
      <c r="L407" s="919"/>
      <c r="M407" s="920"/>
      <c r="N407" s="270"/>
      <c r="O407" s="270"/>
      <c r="P407" s="263"/>
      <c r="Q407" s="271"/>
      <c r="R407" s="919"/>
      <c r="S407" s="921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923"/>
      <c r="BT407" s="923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918"/>
      <c r="L408" s="919"/>
      <c r="M408" s="920"/>
      <c r="N408" s="270"/>
      <c r="O408" s="270"/>
      <c r="P408" s="270"/>
      <c r="Q408" s="274"/>
      <c r="R408" s="919"/>
      <c r="S408" s="921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923"/>
      <c r="BT408" s="923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918"/>
      <c r="L409" s="918"/>
      <c r="M409" s="920"/>
      <c r="N409" s="263"/>
      <c r="O409" s="263"/>
      <c r="P409" s="263"/>
      <c r="Q409" s="271"/>
      <c r="R409" s="919"/>
      <c r="S409" s="921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923"/>
      <c r="BT409" s="923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918"/>
      <c r="L410" s="918"/>
      <c r="M410" s="920"/>
      <c r="N410" s="270"/>
      <c r="O410" s="270"/>
      <c r="P410" s="263"/>
      <c r="Q410" s="271"/>
      <c r="R410" s="919"/>
      <c r="S410" s="921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923"/>
      <c r="BT410" s="923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918"/>
      <c r="L411" s="918"/>
      <c r="M411" s="920"/>
      <c r="N411" s="270"/>
      <c r="O411" s="270"/>
      <c r="P411" s="270"/>
      <c r="Q411" s="274"/>
      <c r="R411" s="919"/>
      <c r="S411" s="921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923"/>
      <c r="BT411" s="923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918"/>
      <c r="L412" s="919"/>
      <c r="M412" s="920"/>
      <c r="N412" s="263"/>
      <c r="O412" s="263"/>
      <c r="P412" s="263"/>
      <c r="Q412" s="271"/>
      <c r="R412" s="919"/>
      <c r="S412" s="921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923"/>
      <c r="BT412" s="923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918"/>
      <c r="L413" s="919"/>
      <c r="M413" s="920"/>
      <c r="N413" s="270"/>
      <c r="O413" s="270"/>
      <c r="P413" s="263"/>
      <c r="Q413" s="271"/>
      <c r="R413" s="919"/>
      <c r="S413" s="921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923"/>
      <c r="BT413" s="923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918"/>
      <c r="L414" s="919"/>
      <c r="M414" s="920"/>
      <c r="N414" s="270"/>
      <c r="O414" s="270"/>
      <c r="P414" s="270"/>
      <c r="Q414" s="274"/>
      <c r="R414" s="919"/>
      <c r="S414" s="921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923"/>
      <c r="BT414" s="923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918"/>
      <c r="L415" s="919"/>
      <c r="M415" s="920"/>
      <c r="N415" s="263"/>
      <c r="O415" s="263"/>
      <c r="P415" s="263"/>
      <c r="Q415" s="271"/>
      <c r="R415" s="919"/>
      <c r="S415" s="921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923"/>
      <c r="BT415" s="923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918"/>
      <c r="L416" s="919"/>
      <c r="M416" s="920"/>
      <c r="N416" s="270"/>
      <c r="O416" s="270"/>
      <c r="P416" s="263"/>
      <c r="Q416" s="271"/>
      <c r="R416" s="919"/>
      <c r="S416" s="921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923"/>
      <c r="BT416" s="923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918"/>
      <c r="L417" s="919"/>
      <c r="M417" s="920"/>
      <c r="N417" s="270"/>
      <c r="O417" s="270"/>
      <c r="P417" s="270"/>
      <c r="Q417" s="274"/>
      <c r="R417" s="919"/>
      <c r="S417" s="921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923"/>
      <c r="BT417" s="923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918"/>
      <c r="L418" s="918"/>
      <c r="M418" s="920"/>
      <c r="N418" s="263"/>
      <c r="O418" s="263"/>
      <c r="P418" s="263"/>
      <c r="Q418" s="271"/>
      <c r="R418" s="919"/>
      <c r="S418" s="921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923"/>
      <c r="BT418" s="923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918"/>
      <c r="L419" s="918"/>
      <c r="M419" s="920"/>
      <c r="N419" s="270"/>
      <c r="O419" s="270"/>
      <c r="P419" s="263"/>
      <c r="Q419" s="271"/>
      <c r="R419" s="919"/>
      <c r="S419" s="921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923"/>
      <c r="BT419" s="923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918"/>
      <c r="L420" s="918"/>
      <c r="M420" s="920"/>
      <c r="N420" s="270"/>
      <c r="O420" s="270"/>
      <c r="P420" s="270"/>
      <c r="Q420" s="274"/>
      <c r="R420" s="919"/>
      <c r="S420" s="921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923"/>
      <c r="BT420" s="923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918"/>
      <c r="L421" s="918"/>
      <c r="M421" s="920"/>
      <c r="N421" s="263"/>
      <c r="O421" s="263"/>
      <c r="P421" s="263"/>
      <c r="Q421" s="271"/>
      <c r="R421" s="919"/>
      <c r="S421" s="921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923"/>
      <c r="BT421" s="923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918"/>
      <c r="L422" s="918"/>
      <c r="M422" s="920"/>
      <c r="N422" s="270"/>
      <c r="O422" s="270"/>
      <c r="P422" s="263"/>
      <c r="Q422" s="271"/>
      <c r="R422" s="919"/>
      <c r="S422" s="921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923"/>
      <c r="BT422" s="923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918"/>
      <c r="L423" s="918"/>
      <c r="M423" s="920"/>
      <c r="N423" s="270"/>
      <c r="O423" s="270"/>
      <c r="P423" s="270"/>
      <c r="Q423" s="274"/>
      <c r="R423" s="919"/>
      <c r="S423" s="921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923"/>
      <c r="BT423" s="923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918"/>
      <c r="L424" s="918"/>
      <c r="M424" s="920"/>
      <c r="N424" s="263"/>
      <c r="O424" s="263"/>
      <c r="P424" s="263"/>
      <c r="Q424" s="271"/>
      <c r="R424" s="919"/>
      <c r="S424" s="921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923"/>
      <c r="BT424" s="923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918"/>
      <c r="L425" s="918"/>
      <c r="M425" s="920"/>
      <c r="N425" s="270"/>
      <c r="O425" s="270"/>
      <c r="P425" s="263"/>
      <c r="Q425" s="271"/>
      <c r="R425" s="919"/>
      <c r="S425" s="921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923"/>
      <c r="BT425" s="923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918"/>
      <c r="L426" s="918"/>
      <c r="M426" s="920"/>
      <c r="N426" s="270"/>
      <c r="O426" s="270"/>
      <c r="P426" s="270"/>
      <c r="Q426" s="274"/>
      <c r="R426" s="919"/>
      <c r="S426" s="921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923"/>
      <c r="BT426" s="923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918"/>
      <c r="L427" s="919"/>
      <c r="M427" s="920"/>
      <c r="N427" s="263"/>
      <c r="O427" s="263"/>
      <c r="P427" s="263"/>
      <c r="Q427" s="271"/>
      <c r="R427" s="919"/>
      <c r="S427" s="921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923"/>
      <c r="BT427" s="923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918"/>
      <c r="L428" s="919"/>
      <c r="M428" s="920"/>
      <c r="N428" s="270"/>
      <c r="O428" s="270"/>
      <c r="P428" s="263"/>
      <c r="Q428" s="271"/>
      <c r="R428" s="919"/>
      <c r="S428" s="921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923"/>
      <c r="BT428" s="923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918"/>
      <c r="L429" s="919"/>
      <c r="M429" s="920"/>
      <c r="N429" s="270"/>
      <c r="O429" s="270"/>
      <c r="P429" s="270"/>
      <c r="Q429" s="274"/>
      <c r="R429" s="919"/>
      <c r="S429" s="921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923"/>
      <c r="BT429" s="923"/>
      <c r="BU429" s="31"/>
    </row>
    <row r="430" spans="1:73" s="231" customFormat="1" ht="27" customHeight="1" x14ac:dyDescent="0.35">
      <c r="A430" s="940"/>
      <c r="B430" s="919"/>
      <c r="C430" s="257"/>
      <c r="D430" s="257"/>
      <c r="E430" s="258"/>
      <c r="F430" s="258"/>
      <c r="G430" s="941"/>
      <c r="H430" s="942"/>
      <c r="I430" s="261"/>
      <c r="J430" s="261"/>
      <c r="K430" s="918"/>
      <c r="L430" s="919"/>
      <c r="M430" s="920"/>
      <c r="N430" s="263"/>
      <c r="O430" s="263"/>
      <c r="P430" s="264"/>
      <c r="Q430" s="264"/>
      <c r="R430" s="919"/>
      <c r="S430" s="921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922">
        <f>SUM(AU430:BH462)</f>
        <v>0</v>
      </c>
      <c r="BT430" s="930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940"/>
      <c r="B431" s="919"/>
      <c r="C431" s="257"/>
      <c r="D431" s="257"/>
      <c r="E431" s="258"/>
      <c r="F431" s="258"/>
      <c r="G431" s="941"/>
      <c r="H431" s="942"/>
      <c r="I431" s="261"/>
      <c r="J431" s="261"/>
      <c r="K431" s="918"/>
      <c r="L431" s="919"/>
      <c r="M431" s="920"/>
      <c r="N431" s="270"/>
      <c r="O431" s="270"/>
      <c r="P431" s="263"/>
      <c r="Q431" s="271"/>
      <c r="R431" s="919"/>
      <c r="S431" s="921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923"/>
      <c r="BT431" s="923"/>
      <c r="BU431" s="106"/>
    </row>
    <row r="432" spans="1:73" ht="27" customHeight="1" x14ac:dyDescent="0.35">
      <c r="A432" s="940"/>
      <c r="B432" s="919"/>
      <c r="E432" s="260"/>
      <c r="F432" s="260"/>
      <c r="G432" s="941"/>
      <c r="H432" s="942"/>
      <c r="I432" s="261"/>
      <c r="J432" s="273"/>
      <c r="K432" s="918"/>
      <c r="L432" s="919"/>
      <c r="M432" s="920"/>
      <c r="N432" s="270"/>
      <c r="O432" s="270"/>
      <c r="P432" s="270"/>
      <c r="Q432" s="274"/>
      <c r="R432" s="919"/>
      <c r="S432" s="921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923"/>
      <c r="BT432" s="923"/>
      <c r="BU432" s="31"/>
    </row>
    <row r="433" spans="1:73" s="303" customFormat="1" ht="13.5" outlineLevel="1" x14ac:dyDescent="0.35">
      <c r="A433" s="940"/>
      <c r="B433" s="919"/>
      <c r="C433" s="286"/>
      <c r="D433" s="286"/>
      <c r="E433" s="287"/>
      <c r="F433" s="287"/>
      <c r="G433" s="941"/>
      <c r="H433" s="942"/>
      <c r="I433" s="288"/>
      <c r="J433" s="288"/>
      <c r="K433" s="931"/>
      <c r="L433" s="931"/>
      <c r="M433" s="932"/>
      <c r="N433" s="291"/>
      <c r="O433" s="291"/>
      <c r="P433" s="291"/>
      <c r="Q433" s="292"/>
      <c r="R433" s="933"/>
      <c r="S433" s="934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923"/>
      <c r="BT433" s="923"/>
      <c r="BU433" s="302"/>
    </row>
    <row r="434" spans="1:73" s="303" customFormat="1" ht="13.5" outlineLevel="1" x14ac:dyDescent="0.35">
      <c r="A434" s="940"/>
      <c r="B434" s="919"/>
      <c r="C434" s="286"/>
      <c r="D434" s="286"/>
      <c r="E434" s="287"/>
      <c r="F434" s="287"/>
      <c r="G434" s="941"/>
      <c r="H434" s="942"/>
      <c r="I434" s="288"/>
      <c r="J434" s="288"/>
      <c r="K434" s="931"/>
      <c r="L434" s="931"/>
      <c r="M434" s="932"/>
      <c r="N434" s="304"/>
      <c r="O434" s="304"/>
      <c r="P434" s="291"/>
      <c r="Q434" s="292"/>
      <c r="R434" s="933"/>
      <c r="S434" s="934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923"/>
      <c r="BT434" s="923"/>
      <c r="BU434" s="302"/>
    </row>
    <row r="435" spans="1:73" s="303" customFormat="1" ht="13.5" outlineLevel="1" x14ac:dyDescent="0.35">
      <c r="A435" s="940"/>
      <c r="B435" s="919"/>
      <c r="C435" s="305"/>
      <c r="D435" s="305"/>
      <c r="E435" s="306"/>
      <c r="F435" s="306"/>
      <c r="G435" s="941"/>
      <c r="H435" s="942"/>
      <c r="I435" s="307"/>
      <c r="J435" s="307"/>
      <c r="K435" s="931"/>
      <c r="L435" s="931"/>
      <c r="M435" s="932"/>
      <c r="N435" s="304"/>
      <c r="O435" s="304"/>
      <c r="P435" s="304"/>
      <c r="Q435" s="308"/>
      <c r="R435" s="933"/>
      <c r="S435" s="934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923"/>
      <c r="BT435" s="923"/>
      <c r="BU435" s="302"/>
    </row>
    <row r="436" spans="1:73" s="303" customFormat="1" ht="13.5" hidden="1" customHeight="1" outlineLevel="1" x14ac:dyDescent="0.35">
      <c r="A436" s="940"/>
      <c r="B436" s="919"/>
      <c r="C436" s="286"/>
      <c r="D436" s="286"/>
      <c r="E436" s="287"/>
      <c r="F436" s="287"/>
      <c r="G436" s="941"/>
      <c r="H436" s="942"/>
      <c r="I436" s="288"/>
      <c r="J436" s="288"/>
      <c r="K436" s="931"/>
      <c r="L436" s="933"/>
      <c r="M436" s="932"/>
      <c r="N436" s="291"/>
      <c r="O436" s="291"/>
      <c r="P436" s="291"/>
      <c r="Q436" s="292"/>
      <c r="R436" s="933"/>
      <c r="S436" s="934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923"/>
      <c r="BT436" s="923"/>
      <c r="BU436" s="302"/>
    </row>
    <row r="437" spans="1:73" s="303" customFormat="1" ht="13.5" hidden="1" customHeight="1" outlineLevel="1" x14ac:dyDescent="0.35">
      <c r="A437" s="940"/>
      <c r="B437" s="919"/>
      <c r="C437" s="286"/>
      <c r="D437" s="286"/>
      <c r="E437" s="287"/>
      <c r="F437" s="287"/>
      <c r="G437" s="941"/>
      <c r="H437" s="942"/>
      <c r="I437" s="288"/>
      <c r="J437" s="288"/>
      <c r="K437" s="931"/>
      <c r="L437" s="933"/>
      <c r="M437" s="932"/>
      <c r="N437" s="304"/>
      <c r="O437" s="304"/>
      <c r="P437" s="291"/>
      <c r="Q437" s="292"/>
      <c r="R437" s="933"/>
      <c r="S437" s="934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923"/>
      <c r="BT437" s="923"/>
      <c r="BU437" s="302"/>
    </row>
    <row r="438" spans="1:73" s="303" customFormat="1" ht="13.5" hidden="1" customHeight="1" outlineLevel="1" x14ac:dyDescent="0.35">
      <c r="A438" s="940"/>
      <c r="B438" s="919"/>
      <c r="C438" s="305"/>
      <c r="D438" s="305"/>
      <c r="E438" s="306"/>
      <c r="F438" s="306"/>
      <c r="G438" s="941"/>
      <c r="H438" s="942"/>
      <c r="I438" s="307"/>
      <c r="J438" s="307"/>
      <c r="K438" s="931"/>
      <c r="L438" s="933"/>
      <c r="M438" s="932"/>
      <c r="N438" s="304"/>
      <c r="O438" s="304"/>
      <c r="P438" s="304"/>
      <c r="Q438" s="308"/>
      <c r="R438" s="933"/>
      <c r="S438" s="934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923"/>
      <c r="BT438" s="923"/>
      <c r="BU438" s="302"/>
    </row>
    <row r="439" spans="1:73" s="303" customFormat="1" ht="13.5" hidden="1" customHeight="1" outlineLevel="1" x14ac:dyDescent="0.35">
      <c r="A439" s="940"/>
      <c r="B439" s="919"/>
      <c r="C439" s="286"/>
      <c r="D439" s="286"/>
      <c r="E439" s="287"/>
      <c r="F439" s="287"/>
      <c r="G439" s="941"/>
      <c r="H439" s="942"/>
      <c r="I439" s="288"/>
      <c r="J439" s="288"/>
      <c r="K439" s="931"/>
      <c r="L439" s="933"/>
      <c r="M439" s="932"/>
      <c r="N439" s="291"/>
      <c r="O439" s="291"/>
      <c r="P439" s="291"/>
      <c r="Q439" s="292"/>
      <c r="R439" s="933"/>
      <c r="S439" s="934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923"/>
      <c r="BT439" s="923"/>
      <c r="BU439" s="302"/>
    </row>
    <row r="440" spans="1:73" s="303" customFormat="1" ht="13.5" hidden="1" customHeight="1" outlineLevel="1" x14ac:dyDescent="0.35">
      <c r="A440" s="940"/>
      <c r="B440" s="919"/>
      <c r="C440" s="286"/>
      <c r="D440" s="286"/>
      <c r="E440" s="287"/>
      <c r="F440" s="287"/>
      <c r="G440" s="941"/>
      <c r="H440" s="942"/>
      <c r="I440" s="288"/>
      <c r="J440" s="288"/>
      <c r="K440" s="931"/>
      <c r="L440" s="933"/>
      <c r="M440" s="932"/>
      <c r="N440" s="304"/>
      <c r="O440" s="304"/>
      <c r="P440" s="291"/>
      <c r="Q440" s="292"/>
      <c r="R440" s="933"/>
      <c r="S440" s="934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923"/>
      <c r="BT440" s="923"/>
      <c r="BU440" s="302"/>
    </row>
    <row r="441" spans="1:73" s="303" customFormat="1" ht="13.5" hidden="1" customHeight="1" outlineLevel="1" x14ac:dyDescent="0.35">
      <c r="A441" s="940"/>
      <c r="B441" s="919"/>
      <c r="C441" s="305"/>
      <c r="D441" s="305"/>
      <c r="E441" s="306"/>
      <c r="F441" s="306"/>
      <c r="G441" s="941"/>
      <c r="H441" s="942"/>
      <c r="I441" s="307"/>
      <c r="J441" s="307"/>
      <c r="K441" s="931"/>
      <c r="L441" s="933"/>
      <c r="M441" s="932"/>
      <c r="N441" s="304"/>
      <c r="O441" s="304"/>
      <c r="P441" s="304"/>
      <c r="Q441" s="308"/>
      <c r="R441" s="933"/>
      <c r="S441" s="934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923"/>
      <c r="BT441" s="923"/>
      <c r="BU441" s="302"/>
    </row>
    <row r="442" spans="1:73" s="303" customFormat="1" ht="13.5" hidden="1" customHeight="1" outlineLevel="1" x14ac:dyDescent="0.35">
      <c r="A442" s="940"/>
      <c r="B442" s="919"/>
      <c r="C442" s="286"/>
      <c r="D442" s="286"/>
      <c r="E442" s="287"/>
      <c r="F442" s="287"/>
      <c r="G442" s="941"/>
      <c r="H442" s="942"/>
      <c r="I442" s="288"/>
      <c r="J442" s="288"/>
      <c r="K442" s="931"/>
      <c r="L442" s="931"/>
      <c r="M442" s="932"/>
      <c r="N442" s="291"/>
      <c r="O442" s="291"/>
      <c r="P442" s="291"/>
      <c r="Q442" s="292"/>
      <c r="R442" s="933"/>
      <c r="S442" s="934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923"/>
      <c r="BT442" s="923"/>
      <c r="BU442" s="302"/>
    </row>
    <row r="443" spans="1:73" s="303" customFormat="1" ht="13.5" hidden="1" customHeight="1" outlineLevel="1" x14ac:dyDescent="0.35">
      <c r="A443" s="940"/>
      <c r="B443" s="919"/>
      <c r="C443" s="286"/>
      <c r="D443" s="286"/>
      <c r="E443" s="287"/>
      <c r="F443" s="287"/>
      <c r="G443" s="941"/>
      <c r="H443" s="942"/>
      <c r="I443" s="288"/>
      <c r="J443" s="288"/>
      <c r="K443" s="931"/>
      <c r="L443" s="931"/>
      <c r="M443" s="932"/>
      <c r="N443" s="304"/>
      <c r="O443" s="304"/>
      <c r="P443" s="291"/>
      <c r="Q443" s="292"/>
      <c r="R443" s="933"/>
      <c r="S443" s="934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923"/>
      <c r="BT443" s="923"/>
      <c r="BU443" s="302"/>
    </row>
    <row r="444" spans="1:73" s="303" customFormat="1" ht="13.5" hidden="1" customHeight="1" outlineLevel="1" x14ac:dyDescent="0.35">
      <c r="A444" s="940"/>
      <c r="B444" s="919"/>
      <c r="C444" s="305"/>
      <c r="D444" s="305"/>
      <c r="E444" s="306"/>
      <c r="F444" s="306"/>
      <c r="G444" s="941"/>
      <c r="H444" s="942"/>
      <c r="I444" s="307"/>
      <c r="J444" s="307"/>
      <c r="K444" s="931"/>
      <c r="L444" s="931"/>
      <c r="M444" s="932"/>
      <c r="N444" s="304"/>
      <c r="O444" s="304"/>
      <c r="P444" s="304"/>
      <c r="Q444" s="308"/>
      <c r="R444" s="933"/>
      <c r="S444" s="934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923"/>
      <c r="BT444" s="923"/>
      <c r="BU444" s="302"/>
    </row>
    <row r="445" spans="1:73" s="303" customFormat="1" ht="13.5" hidden="1" customHeight="1" outlineLevel="1" x14ac:dyDescent="0.35">
      <c r="A445" s="940"/>
      <c r="B445" s="919"/>
      <c r="C445" s="286"/>
      <c r="D445" s="286"/>
      <c r="E445" s="287"/>
      <c r="F445" s="287"/>
      <c r="G445" s="941"/>
      <c r="H445" s="942"/>
      <c r="I445" s="288"/>
      <c r="J445" s="288"/>
      <c r="K445" s="931"/>
      <c r="L445" s="931"/>
      <c r="M445" s="932"/>
      <c r="N445" s="291"/>
      <c r="O445" s="291"/>
      <c r="P445" s="291"/>
      <c r="Q445" s="292"/>
      <c r="R445" s="933"/>
      <c r="S445" s="934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923"/>
      <c r="BT445" s="923"/>
      <c r="BU445" s="302"/>
    </row>
    <row r="446" spans="1:73" s="303" customFormat="1" ht="13.5" hidden="1" customHeight="1" outlineLevel="1" x14ac:dyDescent="0.35">
      <c r="A446" s="940"/>
      <c r="B446" s="919"/>
      <c r="C446" s="286"/>
      <c r="D446" s="286"/>
      <c r="E446" s="287"/>
      <c r="F446" s="287"/>
      <c r="G446" s="941"/>
      <c r="H446" s="942"/>
      <c r="I446" s="288"/>
      <c r="J446" s="288"/>
      <c r="K446" s="931"/>
      <c r="L446" s="931"/>
      <c r="M446" s="932"/>
      <c r="N446" s="304"/>
      <c r="O446" s="304"/>
      <c r="P446" s="291"/>
      <c r="Q446" s="292"/>
      <c r="R446" s="933"/>
      <c r="S446" s="934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923"/>
      <c r="BT446" s="923"/>
      <c r="BU446" s="302"/>
    </row>
    <row r="447" spans="1:73" s="303" customFormat="1" ht="13.5" hidden="1" customHeight="1" outlineLevel="1" x14ac:dyDescent="0.35">
      <c r="A447" s="940"/>
      <c r="B447" s="919"/>
      <c r="C447" s="305"/>
      <c r="D447" s="305"/>
      <c r="E447" s="306"/>
      <c r="F447" s="306"/>
      <c r="G447" s="941"/>
      <c r="H447" s="942"/>
      <c r="I447" s="307"/>
      <c r="J447" s="307"/>
      <c r="K447" s="931"/>
      <c r="L447" s="931"/>
      <c r="M447" s="932"/>
      <c r="N447" s="304"/>
      <c r="O447" s="304"/>
      <c r="P447" s="304"/>
      <c r="Q447" s="308"/>
      <c r="R447" s="933"/>
      <c r="S447" s="934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923"/>
      <c r="BT447" s="923"/>
      <c r="BU447" s="302"/>
    </row>
    <row r="448" spans="1:73" s="303" customFormat="1" ht="13.5" hidden="1" customHeight="1" outlineLevel="1" x14ac:dyDescent="0.35">
      <c r="A448" s="940"/>
      <c r="B448" s="919"/>
      <c r="C448" s="286"/>
      <c r="D448" s="286"/>
      <c r="E448" s="287"/>
      <c r="F448" s="287"/>
      <c r="G448" s="941"/>
      <c r="H448" s="942"/>
      <c r="I448" s="288"/>
      <c r="J448" s="288"/>
      <c r="K448" s="931"/>
      <c r="L448" s="931"/>
      <c r="M448" s="932"/>
      <c r="N448" s="291"/>
      <c r="O448" s="291"/>
      <c r="P448" s="291"/>
      <c r="Q448" s="292"/>
      <c r="R448" s="933"/>
      <c r="S448" s="934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923"/>
      <c r="BT448" s="923"/>
      <c r="BU448" s="302"/>
    </row>
    <row r="449" spans="1:73" s="303" customFormat="1" ht="13.5" hidden="1" customHeight="1" outlineLevel="1" x14ac:dyDescent="0.35">
      <c r="A449" s="940"/>
      <c r="B449" s="919"/>
      <c r="C449" s="286"/>
      <c r="D449" s="286"/>
      <c r="E449" s="287"/>
      <c r="F449" s="287"/>
      <c r="G449" s="941"/>
      <c r="H449" s="942"/>
      <c r="I449" s="288"/>
      <c r="J449" s="288"/>
      <c r="K449" s="931"/>
      <c r="L449" s="931"/>
      <c r="M449" s="932"/>
      <c r="N449" s="304"/>
      <c r="O449" s="304"/>
      <c r="P449" s="291"/>
      <c r="Q449" s="292"/>
      <c r="R449" s="933"/>
      <c r="S449" s="934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923"/>
      <c r="BT449" s="923"/>
      <c r="BU449" s="302"/>
    </row>
    <row r="450" spans="1:73" s="303" customFormat="1" ht="13.5" hidden="1" customHeight="1" outlineLevel="1" x14ac:dyDescent="0.35">
      <c r="A450" s="940"/>
      <c r="B450" s="919"/>
      <c r="C450" s="305"/>
      <c r="D450" s="305"/>
      <c r="E450" s="306"/>
      <c r="F450" s="306"/>
      <c r="G450" s="941"/>
      <c r="H450" s="942"/>
      <c r="I450" s="307"/>
      <c r="J450" s="307"/>
      <c r="K450" s="931"/>
      <c r="L450" s="931"/>
      <c r="M450" s="932"/>
      <c r="N450" s="304"/>
      <c r="O450" s="304"/>
      <c r="P450" s="304"/>
      <c r="Q450" s="308"/>
      <c r="R450" s="933"/>
      <c r="S450" s="934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923"/>
      <c r="BT450" s="923"/>
      <c r="BU450" s="302"/>
    </row>
    <row r="451" spans="1:73" s="303" customFormat="1" ht="13.5" hidden="1" customHeight="1" outlineLevel="1" x14ac:dyDescent="0.35">
      <c r="A451" s="940"/>
      <c r="B451" s="919"/>
      <c r="C451" s="286"/>
      <c r="D451" s="286"/>
      <c r="E451" s="287"/>
      <c r="F451" s="287"/>
      <c r="G451" s="941"/>
      <c r="H451" s="942"/>
      <c r="I451" s="288"/>
      <c r="J451" s="288"/>
      <c r="K451" s="931"/>
      <c r="L451" s="931"/>
      <c r="M451" s="932"/>
      <c r="N451" s="291"/>
      <c r="O451" s="291"/>
      <c r="P451" s="291"/>
      <c r="Q451" s="292"/>
      <c r="R451" s="933"/>
      <c r="S451" s="934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923"/>
      <c r="BT451" s="923"/>
      <c r="BU451" s="302"/>
    </row>
    <row r="452" spans="1:73" s="303" customFormat="1" ht="13.5" hidden="1" customHeight="1" outlineLevel="1" x14ac:dyDescent="0.35">
      <c r="A452" s="940"/>
      <c r="B452" s="919"/>
      <c r="C452" s="286"/>
      <c r="D452" s="286"/>
      <c r="E452" s="287"/>
      <c r="F452" s="287"/>
      <c r="G452" s="941"/>
      <c r="H452" s="942"/>
      <c r="I452" s="288"/>
      <c r="J452" s="288"/>
      <c r="K452" s="931"/>
      <c r="L452" s="931"/>
      <c r="M452" s="932"/>
      <c r="N452" s="304"/>
      <c r="O452" s="304"/>
      <c r="P452" s="291"/>
      <c r="Q452" s="292"/>
      <c r="R452" s="933"/>
      <c r="S452" s="934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923"/>
      <c r="BT452" s="923"/>
      <c r="BU452" s="302"/>
    </row>
    <row r="453" spans="1:73" s="303" customFormat="1" ht="13.5" hidden="1" customHeight="1" outlineLevel="1" x14ac:dyDescent="0.35">
      <c r="A453" s="940"/>
      <c r="B453" s="919"/>
      <c r="C453" s="305"/>
      <c r="D453" s="305"/>
      <c r="E453" s="306"/>
      <c r="F453" s="306"/>
      <c r="G453" s="941"/>
      <c r="H453" s="942"/>
      <c r="I453" s="307"/>
      <c r="J453" s="307"/>
      <c r="K453" s="931"/>
      <c r="L453" s="931"/>
      <c r="M453" s="932"/>
      <c r="N453" s="304"/>
      <c r="O453" s="304"/>
      <c r="P453" s="304"/>
      <c r="Q453" s="308"/>
      <c r="R453" s="933"/>
      <c r="S453" s="934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923"/>
      <c r="BT453" s="923"/>
      <c r="BU453" s="302"/>
    </row>
    <row r="454" spans="1:73" s="303" customFormat="1" ht="13.5" hidden="1" customHeight="1" outlineLevel="1" x14ac:dyDescent="0.35">
      <c r="A454" s="940"/>
      <c r="B454" s="919"/>
      <c r="C454" s="286"/>
      <c r="D454" s="286"/>
      <c r="E454" s="287"/>
      <c r="F454" s="287"/>
      <c r="G454" s="941"/>
      <c r="H454" s="942"/>
      <c r="I454" s="288"/>
      <c r="J454" s="288"/>
      <c r="K454" s="931"/>
      <c r="L454" s="931"/>
      <c r="M454" s="932"/>
      <c r="N454" s="291"/>
      <c r="O454" s="291"/>
      <c r="P454" s="291"/>
      <c r="Q454" s="292"/>
      <c r="R454" s="933"/>
      <c r="S454" s="934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923"/>
      <c r="BT454" s="923"/>
      <c r="BU454" s="302"/>
    </row>
    <row r="455" spans="1:73" s="303" customFormat="1" ht="13.5" hidden="1" customHeight="1" outlineLevel="1" x14ac:dyDescent="0.35">
      <c r="A455" s="940"/>
      <c r="B455" s="919"/>
      <c r="C455" s="286"/>
      <c r="D455" s="286"/>
      <c r="E455" s="287"/>
      <c r="F455" s="287"/>
      <c r="G455" s="941"/>
      <c r="H455" s="942"/>
      <c r="I455" s="288"/>
      <c r="J455" s="288"/>
      <c r="K455" s="931"/>
      <c r="L455" s="931"/>
      <c r="M455" s="932"/>
      <c r="N455" s="304"/>
      <c r="O455" s="304"/>
      <c r="P455" s="291"/>
      <c r="Q455" s="292"/>
      <c r="R455" s="933"/>
      <c r="S455" s="934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923"/>
      <c r="BT455" s="923"/>
      <c r="BU455" s="302"/>
    </row>
    <row r="456" spans="1:73" s="303" customFormat="1" ht="13.5" hidden="1" customHeight="1" outlineLevel="1" x14ac:dyDescent="0.35">
      <c r="A456" s="940"/>
      <c r="B456" s="919"/>
      <c r="C456" s="305"/>
      <c r="D456" s="305"/>
      <c r="E456" s="306"/>
      <c r="F456" s="306"/>
      <c r="G456" s="941"/>
      <c r="H456" s="942"/>
      <c r="I456" s="307"/>
      <c r="J456" s="307"/>
      <c r="K456" s="931"/>
      <c r="L456" s="931"/>
      <c r="M456" s="932"/>
      <c r="N456" s="304"/>
      <c r="O456" s="304"/>
      <c r="P456" s="304"/>
      <c r="Q456" s="308"/>
      <c r="R456" s="933"/>
      <c r="S456" s="934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923"/>
      <c r="BT456" s="923"/>
      <c r="BU456" s="302"/>
    </row>
    <row r="457" spans="1:73" s="303" customFormat="1" ht="13.5" hidden="1" customHeight="1" outlineLevel="1" x14ac:dyDescent="0.35">
      <c r="A457" s="940"/>
      <c r="B457" s="919"/>
      <c r="C457" s="286"/>
      <c r="D457" s="286"/>
      <c r="E457" s="287"/>
      <c r="F457" s="287"/>
      <c r="G457" s="941"/>
      <c r="H457" s="942"/>
      <c r="I457" s="288"/>
      <c r="J457" s="288"/>
      <c r="K457" s="931"/>
      <c r="L457" s="931"/>
      <c r="M457" s="932"/>
      <c r="N457" s="291"/>
      <c r="O457" s="291"/>
      <c r="P457" s="291"/>
      <c r="Q457" s="292"/>
      <c r="R457" s="933"/>
      <c r="S457" s="934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923"/>
      <c r="BT457" s="923"/>
      <c r="BU457" s="302"/>
    </row>
    <row r="458" spans="1:73" s="303" customFormat="1" ht="13.5" hidden="1" customHeight="1" outlineLevel="1" x14ac:dyDescent="0.35">
      <c r="A458" s="940"/>
      <c r="B458" s="919"/>
      <c r="C458" s="286"/>
      <c r="D458" s="286"/>
      <c r="E458" s="287"/>
      <c r="F458" s="287"/>
      <c r="G458" s="941"/>
      <c r="H458" s="942"/>
      <c r="I458" s="288"/>
      <c r="J458" s="288"/>
      <c r="K458" s="931"/>
      <c r="L458" s="931"/>
      <c r="M458" s="932"/>
      <c r="N458" s="304"/>
      <c r="O458" s="304"/>
      <c r="P458" s="291"/>
      <c r="Q458" s="292"/>
      <c r="R458" s="933"/>
      <c r="S458" s="934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923"/>
      <c r="BT458" s="923"/>
      <c r="BU458" s="302"/>
    </row>
    <row r="459" spans="1:73" s="303" customFormat="1" ht="13.5" hidden="1" customHeight="1" outlineLevel="1" x14ac:dyDescent="0.35">
      <c r="A459" s="940"/>
      <c r="B459" s="919"/>
      <c r="C459" s="305"/>
      <c r="D459" s="305"/>
      <c r="E459" s="306"/>
      <c r="F459" s="306"/>
      <c r="G459" s="941"/>
      <c r="H459" s="942"/>
      <c r="I459" s="307"/>
      <c r="J459" s="307"/>
      <c r="K459" s="931"/>
      <c r="L459" s="931"/>
      <c r="M459" s="932"/>
      <c r="N459" s="304"/>
      <c r="O459" s="304"/>
      <c r="P459" s="304"/>
      <c r="Q459" s="308"/>
      <c r="R459" s="933"/>
      <c r="S459" s="934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923"/>
      <c r="BT459" s="923"/>
      <c r="BU459" s="302"/>
    </row>
    <row r="460" spans="1:73" s="303" customFormat="1" ht="13.5" hidden="1" customHeight="1" outlineLevel="1" x14ac:dyDescent="0.35">
      <c r="A460" s="940"/>
      <c r="B460" s="919"/>
      <c r="C460" s="286"/>
      <c r="D460" s="286"/>
      <c r="E460" s="287"/>
      <c r="F460" s="287"/>
      <c r="G460" s="941"/>
      <c r="H460" s="942"/>
      <c r="I460" s="288"/>
      <c r="J460" s="288"/>
      <c r="K460" s="931"/>
      <c r="L460" s="933"/>
      <c r="M460" s="932"/>
      <c r="N460" s="291"/>
      <c r="O460" s="291"/>
      <c r="P460" s="291"/>
      <c r="Q460" s="292"/>
      <c r="R460" s="933"/>
      <c r="S460" s="934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923"/>
      <c r="BT460" s="923"/>
      <c r="BU460" s="302"/>
    </row>
    <row r="461" spans="1:73" s="303" customFormat="1" ht="13.5" hidden="1" customHeight="1" outlineLevel="1" x14ac:dyDescent="0.35">
      <c r="A461" s="940"/>
      <c r="B461" s="919"/>
      <c r="C461" s="286"/>
      <c r="D461" s="286"/>
      <c r="E461" s="287"/>
      <c r="F461" s="287"/>
      <c r="G461" s="941"/>
      <c r="H461" s="942"/>
      <c r="I461" s="288"/>
      <c r="J461" s="288"/>
      <c r="K461" s="931"/>
      <c r="L461" s="933"/>
      <c r="M461" s="932"/>
      <c r="N461" s="304"/>
      <c r="O461" s="304"/>
      <c r="P461" s="291"/>
      <c r="Q461" s="292"/>
      <c r="R461" s="933"/>
      <c r="S461" s="934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923"/>
      <c r="BT461" s="923"/>
      <c r="BU461" s="302"/>
    </row>
    <row r="462" spans="1:73" s="303" customFormat="1" ht="13.5" hidden="1" customHeight="1" outlineLevel="1" x14ac:dyDescent="0.35">
      <c r="A462" s="940"/>
      <c r="B462" s="919"/>
      <c r="C462" s="305"/>
      <c r="D462" s="305"/>
      <c r="E462" s="306"/>
      <c r="F462" s="306"/>
      <c r="G462" s="941"/>
      <c r="H462" s="942"/>
      <c r="I462" s="307"/>
      <c r="J462" s="307"/>
      <c r="K462" s="931"/>
      <c r="L462" s="933"/>
      <c r="M462" s="932"/>
      <c r="N462" s="304"/>
      <c r="O462" s="304"/>
      <c r="P462" s="304"/>
      <c r="Q462" s="308"/>
      <c r="R462" s="933"/>
      <c r="S462" s="934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923"/>
      <c r="BT462" s="923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935"/>
      <c r="B464" s="937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936"/>
      <c r="B465" s="938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936"/>
      <c r="B466" s="938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782">
        <v>1</v>
      </c>
      <c r="B467" s="783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782"/>
      <c r="B468" s="783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939"/>
      <c r="B469" s="799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947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939"/>
      <c r="B470" s="800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948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939"/>
      <c r="B471" s="800"/>
      <c r="C471" s="122"/>
      <c r="D471" s="122"/>
      <c r="E471" s="367"/>
      <c r="F471" s="189"/>
      <c r="G471" s="359"/>
      <c r="H471" s="189"/>
      <c r="I471" s="193"/>
      <c r="J471" s="193"/>
      <c r="K471" s="868"/>
      <c r="L471" s="943"/>
      <c r="M471" s="945"/>
      <c r="N471" s="362"/>
      <c r="O471" s="362"/>
      <c r="P471" s="362"/>
      <c r="Q471" s="362"/>
      <c r="R471" s="868"/>
      <c r="S471" s="779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948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79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939"/>
      <c r="B472" s="801"/>
      <c r="C472" s="129"/>
      <c r="D472" s="129"/>
      <c r="E472" s="367"/>
      <c r="F472" s="368"/>
      <c r="G472" s="37"/>
      <c r="H472" s="368"/>
      <c r="I472" s="367"/>
      <c r="J472" s="367"/>
      <c r="K472" s="870"/>
      <c r="L472" s="944"/>
      <c r="M472" s="946"/>
      <c r="N472" s="365"/>
      <c r="O472" s="365"/>
      <c r="P472" s="365"/>
      <c r="Q472" s="365"/>
      <c r="R472" s="870"/>
      <c r="S472" s="78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949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792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939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68"/>
      <c r="L473" s="943"/>
      <c r="M473" s="945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68"/>
      <c r="S473" s="779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79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939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70"/>
      <c r="L474" s="944"/>
      <c r="M474" s="946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70"/>
      <c r="S474" s="781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792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939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68"/>
      <c r="L475" s="943"/>
      <c r="M475" s="945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68"/>
      <c r="S475" s="779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79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939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70"/>
      <c r="L476" s="944"/>
      <c r="M476" s="946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70"/>
      <c r="S476" s="781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792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939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68"/>
      <c r="L477" s="943"/>
      <c r="M477" s="945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68"/>
      <c r="S477" s="779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79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939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70"/>
      <c r="L478" s="944"/>
      <c r="M478" s="946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70"/>
      <c r="S478" s="781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792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939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68"/>
      <c r="L479" s="943"/>
      <c r="M479" s="945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68"/>
      <c r="S479" s="779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79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939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70"/>
      <c r="L480" s="944"/>
      <c r="M480" s="946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70"/>
      <c r="S480" s="781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792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939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68"/>
      <c r="L481" s="943"/>
      <c r="M481" s="945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68"/>
      <c r="S481" s="779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79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939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70"/>
      <c r="L482" s="944"/>
      <c r="M482" s="946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70"/>
      <c r="S482" s="781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792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782">
        <v>2</v>
      </c>
      <c r="B483" s="783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44"/>
      <c r="B484" s="847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770"/>
      <c r="C485" s="122" t="s">
        <v>73</v>
      </c>
      <c r="D485" s="122" t="s">
        <v>74</v>
      </c>
      <c r="E485" s="124"/>
      <c r="F485" s="124">
        <f>E485*1.12</f>
        <v>0</v>
      </c>
      <c r="G485" s="784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79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772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786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792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9A3E6-52F0-46C0-8080-5B7CFBBBFCA9}">
  <dimension ref="A1:BV497"/>
  <sheetViews>
    <sheetView zoomScale="55" zoomScaleNormal="55" workbookViewId="0">
      <pane xSplit="4" ySplit="8" topLeftCell="AC356" activePane="bottomRight" state="frozen"/>
      <selection pane="topRight" activeCell="E1" sqref="E1"/>
      <selection pane="bottomLeft" activeCell="A9" sqref="A9"/>
      <selection pane="bottomRight" activeCell="AM1" sqref="AM1:BP1048576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720" t="s">
        <v>152</v>
      </c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725" t="s">
        <v>8</v>
      </c>
      <c r="F4" s="726"/>
      <c r="G4" s="726"/>
      <c r="H4" s="726"/>
      <c r="I4" s="726"/>
      <c r="J4" s="727"/>
      <c r="K4" s="725" t="s">
        <v>9</v>
      </c>
      <c r="L4" s="726"/>
      <c r="M4" s="726"/>
      <c r="N4" s="726"/>
      <c r="O4" s="726"/>
      <c r="P4" s="726"/>
      <c r="Q4" s="726"/>
      <c r="R4" s="726"/>
      <c r="S4" s="727"/>
      <c r="T4" s="725" t="s">
        <v>10</v>
      </c>
      <c r="U4" s="726"/>
      <c r="V4" s="726"/>
      <c r="W4" s="726"/>
      <c r="X4" s="726"/>
      <c r="Y4" s="726"/>
      <c r="Z4" s="726"/>
      <c r="AA4" s="726"/>
      <c r="AB4" s="727"/>
      <c r="AC4" s="717" t="s">
        <v>11</v>
      </c>
      <c r="AD4" s="717"/>
      <c r="AE4" s="717"/>
      <c r="AF4" s="717"/>
      <c r="AG4" s="717"/>
      <c r="AH4" s="717"/>
      <c r="AI4" s="717"/>
      <c r="AJ4" s="717"/>
      <c r="AK4" s="717"/>
      <c r="AL4" s="717"/>
      <c r="AM4" s="717" t="s">
        <v>12</v>
      </c>
      <c r="AN4" s="717"/>
      <c r="AO4" s="717"/>
      <c r="AP4" s="728" t="s">
        <v>13</v>
      </c>
      <c r="AQ4" s="728" t="s">
        <v>14</v>
      </c>
      <c r="AR4" s="747" t="s">
        <v>15</v>
      </c>
      <c r="AS4" s="747"/>
      <c r="AT4" s="747"/>
      <c r="AU4" s="717" t="s">
        <v>16</v>
      </c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5" t="s">
        <v>17</v>
      </c>
      <c r="BJ4" s="27"/>
      <c r="BK4" s="735" t="s">
        <v>18</v>
      </c>
      <c r="BL4" s="735"/>
      <c r="BM4" s="735"/>
      <c r="BN4" s="735" t="s">
        <v>19</v>
      </c>
      <c r="BO4" s="735"/>
      <c r="BP4" s="735" t="s">
        <v>20</v>
      </c>
      <c r="BS4" s="28"/>
      <c r="BT4" s="29"/>
      <c r="BU4" s="30" t="s">
        <v>21</v>
      </c>
    </row>
    <row r="5" spans="1:73" ht="34.5" customHeight="1" x14ac:dyDescent="0.35">
      <c r="A5" s="721"/>
      <c r="B5" s="723"/>
      <c r="C5" s="723"/>
      <c r="D5" s="723"/>
      <c r="E5" s="736" t="s">
        <v>22</v>
      </c>
      <c r="F5" s="737"/>
      <c r="G5" s="740" t="s">
        <v>23</v>
      </c>
      <c r="H5" s="740" t="s">
        <v>24</v>
      </c>
      <c r="I5" s="743" t="s">
        <v>25</v>
      </c>
      <c r="J5" s="744"/>
      <c r="K5" s="728" t="s">
        <v>26</v>
      </c>
      <c r="L5" s="728" t="s">
        <v>27</v>
      </c>
      <c r="M5" s="728" t="s">
        <v>28</v>
      </c>
      <c r="N5" s="718" t="s">
        <v>29</v>
      </c>
      <c r="O5" s="731"/>
      <c r="P5" s="731"/>
      <c r="Q5" s="719"/>
      <c r="R5" s="732" t="s">
        <v>30</v>
      </c>
      <c r="S5" s="728" t="s">
        <v>31</v>
      </c>
      <c r="T5" s="717" t="s">
        <v>32</v>
      </c>
      <c r="U5" s="717"/>
      <c r="V5" s="717"/>
      <c r="W5" s="717" t="s">
        <v>33</v>
      </c>
      <c r="X5" s="717"/>
      <c r="Y5" s="717"/>
      <c r="Z5" s="717" t="s">
        <v>34</v>
      </c>
      <c r="AA5" s="717"/>
      <c r="AB5" s="717"/>
      <c r="AC5" s="717" t="s">
        <v>35</v>
      </c>
      <c r="AD5" s="717"/>
      <c r="AE5" s="717"/>
      <c r="AF5" s="717" t="s">
        <v>36</v>
      </c>
      <c r="AG5" s="717"/>
      <c r="AH5" s="717"/>
      <c r="AI5" s="717" t="s">
        <v>37</v>
      </c>
      <c r="AJ5" s="717"/>
      <c r="AK5" s="717"/>
      <c r="AL5" s="717"/>
      <c r="AM5" s="717"/>
      <c r="AN5" s="717"/>
      <c r="AO5" s="717"/>
      <c r="AP5" s="729"/>
      <c r="AQ5" s="729"/>
      <c r="AR5" s="747"/>
      <c r="AS5" s="747"/>
      <c r="AT5" s="747"/>
      <c r="AU5" s="717" t="s">
        <v>38</v>
      </c>
      <c r="AV5" s="717" t="s">
        <v>13</v>
      </c>
      <c r="AW5" s="717" t="s">
        <v>39</v>
      </c>
      <c r="AX5" s="717" t="s">
        <v>40</v>
      </c>
      <c r="AY5" s="717" t="s">
        <v>41</v>
      </c>
      <c r="AZ5" s="717" t="s">
        <v>42</v>
      </c>
      <c r="BA5" s="717" t="s">
        <v>43</v>
      </c>
      <c r="BB5" s="717" t="s">
        <v>44</v>
      </c>
      <c r="BC5" s="717" t="s">
        <v>45</v>
      </c>
      <c r="BD5" s="717" t="s">
        <v>46</v>
      </c>
      <c r="BE5" s="717" t="s">
        <v>47</v>
      </c>
      <c r="BF5" s="717" t="s">
        <v>48</v>
      </c>
      <c r="BG5" s="717" t="s">
        <v>49</v>
      </c>
      <c r="BH5" s="717" t="s">
        <v>50</v>
      </c>
      <c r="BI5" s="717" t="s">
        <v>51</v>
      </c>
      <c r="BJ5" s="717" t="s">
        <v>52</v>
      </c>
      <c r="BK5" s="717" t="s">
        <v>53</v>
      </c>
      <c r="BL5" s="717" t="s">
        <v>54</v>
      </c>
      <c r="BM5" s="717" t="s">
        <v>55</v>
      </c>
      <c r="BN5" s="717" t="s">
        <v>56</v>
      </c>
      <c r="BO5" s="717" t="s">
        <v>57</v>
      </c>
      <c r="BP5" s="735"/>
      <c r="BS5" s="28"/>
      <c r="BT5" s="29"/>
      <c r="BU5" s="31"/>
    </row>
    <row r="6" spans="1:73" ht="58.5" customHeight="1" x14ac:dyDescent="0.35">
      <c r="A6" s="721"/>
      <c r="B6" s="723"/>
      <c r="C6" s="723"/>
      <c r="D6" s="723"/>
      <c r="E6" s="738"/>
      <c r="F6" s="739"/>
      <c r="G6" s="741"/>
      <c r="H6" s="741"/>
      <c r="I6" s="745"/>
      <c r="J6" s="746"/>
      <c r="K6" s="729"/>
      <c r="L6" s="729"/>
      <c r="M6" s="729"/>
      <c r="N6" s="718" t="s">
        <v>58</v>
      </c>
      <c r="O6" s="719"/>
      <c r="P6" s="718" t="s">
        <v>59</v>
      </c>
      <c r="Q6" s="719"/>
      <c r="R6" s="733"/>
      <c r="S6" s="729"/>
      <c r="T6" s="717" t="s">
        <v>60</v>
      </c>
      <c r="U6" s="717"/>
      <c r="V6" s="717" t="s">
        <v>61</v>
      </c>
      <c r="W6" s="717" t="s">
        <v>60</v>
      </c>
      <c r="X6" s="717"/>
      <c r="Y6" s="717" t="s">
        <v>61</v>
      </c>
      <c r="Z6" s="717" t="s">
        <v>60</v>
      </c>
      <c r="AA6" s="717"/>
      <c r="AB6" s="717" t="s">
        <v>61</v>
      </c>
      <c r="AC6" s="717" t="s">
        <v>60</v>
      </c>
      <c r="AD6" s="717"/>
      <c r="AE6" s="717" t="s">
        <v>61</v>
      </c>
      <c r="AF6" s="717" t="s">
        <v>60</v>
      </c>
      <c r="AG6" s="717"/>
      <c r="AH6" s="717" t="s">
        <v>61</v>
      </c>
      <c r="AI6" s="748" t="s">
        <v>60</v>
      </c>
      <c r="AJ6" s="748"/>
      <c r="AK6" s="749" t="s">
        <v>61</v>
      </c>
      <c r="AL6" s="717" t="s">
        <v>62</v>
      </c>
      <c r="AM6" s="717" t="s">
        <v>63</v>
      </c>
      <c r="AN6" s="717" t="s">
        <v>64</v>
      </c>
      <c r="AO6" s="717" t="s">
        <v>65</v>
      </c>
      <c r="AP6" s="729"/>
      <c r="AQ6" s="729"/>
      <c r="AR6" s="717" t="s">
        <v>60</v>
      </c>
      <c r="AS6" s="717"/>
      <c r="AT6" s="717" t="s">
        <v>61</v>
      </c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35"/>
      <c r="BS6" s="28"/>
      <c r="BT6" s="29"/>
      <c r="BU6" s="31"/>
    </row>
    <row r="7" spans="1:73" x14ac:dyDescent="0.35">
      <c r="A7" s="721"/>
      <c r="B7" s="724"/>
      <c r="C7" s="724"/>
      <c r="D7" s="724"/>
      <c r="E7" s="26" t="s">
        <v>66</v>
      </c>
      <c r="F7" s="26" t="s">
        <v>67</v>
      </c>
      <c r="G7" s="742"/>
      <c r="H7" s="742"/>
      <c r="I7" s="26" t="s">
        <v>66</v>
      </c>
      <c r="J7" s="26" t="s">
        <v>67</v>
      </c>
      <c r="K7" s="730"/>
      <c r="L7" s="730"/>
      <c r="M7" s="730"/>
      <c r="N7" s="33" t="s">
        <v>66</v>
      </c>
      <c r="O7" s="33" t="s">
        <v>67</v>
      </c>
      <c r="P7" s="33" t="s">
        <v>66</v>
      </c>
      <c r="Q7" s="33" t="s">
        <v>67</v>
      </c>
      <c r="R7" s="734"/>
      <c r="S7" s="730"/>
      <c r="T7" s="34" t="s">
        <v>66</v>
      </c>
      <c r="U7" s="34" t="s">
        <v>67</v>
      </c>
      <c r="V7" s="717"/>
      <c r="W7" s="34" t="s">
        <v>66</v>
      </c>
      <c r="X7" s="34" t="s">
        <v>67</v>
      </c>
      <c r="Y7" s="717"/>
      <c r="Z7" s="34" t="s">
        <v>66</v>
      </c>
      <c r="AA7" s="34" t="s">
        <v>67</v>
      </c>
      <c r="AB7" s="717"/>
      <c r="AC7" s="26" t="s">
        <v>66</v>
      </c>
      <c r="AD7" s="26" t="s">
        <v>67</v>
      </c>
      <c r="AE7" s="717"/>
      <c r="AF7" s="26" t="s">
        <v>66</v>
      </c>
      <c r="AG7" s="26" t="s">
        <v>67</v>
      </c>
      <c r="AH7" s="717"/>
      <c r="AI7" s="32" t="s">
        <v>66</v>
      </c>
      <c r="AJ7" s="32" t="s">
        <v>67</v>
      </c>
      <c r="AK7" s="750"/>
      <c r="AL7" s="717"/>
      <c r="AM7" s="717"/>
      <c r="AN7" s="717"/>
      <c r="AO7" s="717"/>
      <c r="AP7" s="730"/>
      <c r="AQ7" s="730"/>
      <c r="AR7" s="26" t="s">
        <v>66</v>
      </c>
      <c r="AS7" s="26" t="s">
        <v>67</v>
      </c>
      <c r="AT7" s="717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717"/>
      <c r="BJ7" s="717"/>
      <c r="BK7" s="717"/>
      <c r="BL7" s="717"/>
      <c r="BM7" s="717"/>
      <c r="BN7" s="717"/>
      <c r="BO7" s="717"/>
      <c r="BP7" s="735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751"/>
      <c r="B9" s="754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7776483</v>
      </c>
      <c r="AD9" s="43">
        <f>AD13+AD464</f>
        <v>8709660.9600000009</v>
      </c>
      <c r="AE9" s="43">
        <f>AE119+AE135</f>
        <v>685</v>
      </c>
      <c r="AF9" s="43">
        <f>AF13+AF464</f>
        <v>3700567.9406118835</v>
      </c>
      <c r="AG9" s="43">
        <f>AG13+AG464</f>
        <v>4144636.0934853097</v>
      </c>
      <c r="AH9" s="43">
        <f>AH119+AH135</f>
        <v>0</v>
      </c>
      <c r="AI9" s="43">
        <f>AI13+AI464</f>
        <v>-4075915.0593881165</v>
      </c>
      <c r="AJ9" s="43">
        <f>AJ13+AJ464</f>
        <v>-4565024.8665146902</v>
      </c>
      <c r="AK9" s="43"/>
      <c r="AL9" s="18">
        <f>IF(AC9=0,"",AF9/AC9)</f>
        <v>0.47586652483029712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752"/>
      <c r="B10" s="755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9136927</v>
      </c>
      <c r="AD10" s="43">
        <f t="shared" si="1"/>
        <v>10233358.24</v>
      </c>
      <c r="AE10" s="43"/>
      <c r="AF10" s="43">
        <f t="shared" si="1"/>
        <v>5767430.8144422397</v>
      </c>
      <c r="AG10" s="43">
        <f t="shared" si="1"/>
        <v>6459522.5121753095</v>
      </c>
      <c r="AH10" s="43"/>
      <c r="AI10" s="43">
        <f t="shared" si="1"/>
        <v>-3384847.5251024021</v>
      </c>
      <c r="AJ10" s="43">
        <f t="shared" si="1"/>
        <v>-3791029.2281146911</v>
      </c>
      <c r="AK10" s="43"/>
      <c r="AL10" s="52">
        <f t="shared" ref="AL10:AL73" si="2">IF(AC10=0,"",AF10/AC10)</f>
        <v>0.631222161941563</v>
      </c>
      <c r="AM10" s="44">
        <f t="shared" si="1"/>
        <v>0</v>
      </c>
      <c r="AN10" s="44">
        <f t="shared" si="1"/>
        <v>5752079.474897597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752"/>
      <c r="B11" s="755"/>
      <c r="C11" s="757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9136927</v>
      </c>
      <c r="AD11" s="56">
        <f>AD15+AD466</f>
        <v>10233358.24</v>
      </c>
      <c r="AE11" s="56"/>
      <c r="AF11" s="56">
        <f>AF15+AF466</f>
        <v>5767430.8144422397</v>
      </c>
      <c r="AG11" s="56">
        <f>AG15+AG466</f>
        <v>6459522.5121753095</v>
      </c>
      <c r="AH11" s="56"/>
      <c r="AI11" s="56">
        <f>AI15+AI466</f>
        <v>-3384847.5251024021</v>
      </c>
      <c r="AJ11" s="56">
        <f>AJ15+AJ466</f>
        <v>-3791029.2281146911</v>
      </c>
      <c r="AK11" s="56"/>
      <c r="AL11" s="60">
        <f t="shared" si="2"/>
        <v>0.631222161941563</v>
      </c>
      <c r="AM11" s="57">
        <f>AM15+AM466</f>
        <v>0</v>
      </c>
      <c r="AN11" s="57">
        <f>AN15+AN466</f>
        <v>5752079.474897597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753"/>
      <c r="B12" s="756"/>
      <c r="C12" s="758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759"/>
      <c r="B13" s="762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7776483</v>
      </c>
      <c r="AD13" s="67">
        <f>AD17+AD119+AD135+AD23</f>
        <v>8709660.9600000009</v>
      </c>
      <c r="AE13" s="67"/>
      <c r="AF13" s="67">
        <f>AF17+AF119+AF135+AF23</f>
        <v>3700567.9406118835</v>
      </c>
      <c r="AG13" s="67">
        <f>AG17+AG119+AG135+AG23</f>
        <v>4144636.0934853097</v>
      </c>
      <c r="AH13" s="67"/>
      <c r="AI13" s="67">
        <f>AI17+AI119+AI135+AI23</f>
        <v>-4075915.0593881165</v>
      </c>
      <c r="AJ13" s="67">
        <f>AJ17+AJ119+AJ135+AJ23</f>
        <v>-4565024.8665146902</v>
      </c>
      <c r="AK13" s="67"/>
      <c r="AL13" s="71">
        <f t="shared" si="2"/>
        <v>0.47586652483029712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760"/>
      <c r="B14" s="763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9136927</v>
      </c>
      <c r="AD14" s="67">
        <f>SUM(AD15:AD16)</f>
        <v>10233358.24</v>
      </c>
      <c r="AE14" s="67"/>
      <c r="AF14" s="67">
        <f>SUM(AF15:AF16)</f>
        <v>5767430.8144422397</v>
      </c>
      <c r="AG14" s="67">
        <f>SUM(AG15:AG16)</f>
        <v>6459522.5121753095</v>
      </c>
      <c r="AH14" s="67"/>
      <c r="AI14" s="67">
        <f>SUM(AI15:AI16)</f>
        <v>-3384847.5251024021</v>
      </c>
      <c r="AJ14" s="67">
        <f>SUM(AJ15:AJ16)</f>
        <v>-3791029.2281146911</v>
      </c>
      <c r="AK14" s="67"/>
      <c r="AL14" s="71">
        <f t="shared" si="2"/>
        <v>0.631222161941563</v>
      </c>
      <c r="AM14" s="68">
        <f>SUM(AM15:AM16)</f>
        <v>0</v>
      </c>
      <c r="AN14" s="68">
        <f>SUM(AN15:AN16)</f>
        <v>5752079.474897597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760"/>
      <c r="B15" s="763"/>
      <c r="C15" s="765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9136927</v>
      </c>
      <c r="AD15" s="80">
        <f>AD19+AD121+AD137+AD25</f>
        <v>10233358.24</v>
      </c>
      <c r="AE15" s="80"/>
      <c r="AF15" s="80">
        <f>AF19+AF121+AF137+AF25</f>
        <v>5767430.8144422397</v>
      </c>
      <c r="AG15" s="80">
        <f>AG19+AG121+AG137+AG25</f>
        <v>6459522.5121753095</v>
      </c>
      <c r="AH15" s="80"/>
      <c r="AI15" s="80">
        <f>AI19+AI121+AI137+AI25</f>
        <v>-3384847.5251024021</v>
      </c>
      <c r="AJ15" s="80">
        <f>AJ19+AJ121+AJ137+AJ25</f>
        <v>-3791029.2281146911</v>
      </c>
      <c r="AK15" s="80"/>
      <c r="AL15" s="84">
        <f t="shared" si="2"/>
        <v>0.631222161941563</v>
      </c>
      <c r="AM15" s="81">
        <f>AM19+AM121+AM137+AM25</f>
        <v>0</v>
      </c>
      <c r="AN15" s="81">
        <f>AN19+AN121+AN137+AN25</f>
        <v>5752079.474897597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761"/>
      <c r="B16" s="764"/>
      <c r="C16" s="766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782">
        <v>1</v>
      </c>
      <c r="B17" s="783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782"/>
      <c r="B18" s="783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782"/>
      <c r="B19" s="783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784">
        <v>1</v>
      </c>
      <c r="B20" s="770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787"/>
      <c r="H20" s="779"/>
      <c r="I20" s="124"/>
      <c r="J20" s="124">
        <f>I20*1.12</f>
        <v>0</v>
      </c>
      <c r="K20" s="767"/>
      <c r="L20" s="770"/>
      <c r="M20" s="773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776"/>
      <c r="S20" s="779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785"/>
      <c r="B21" s="771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788"/>
      <c r="H21" s="780"/>
      <c r="I21" s="124"/>
      <c r="J21" s="124">
        <f>I21*1.12</f>
        <v>0</v>
      </c>
      <c r="K21" s="768"/>
      <c r="L21" s="771"/>
      <c r="M21" s="774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777"/>
      <c r="S21" s="780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786"/>
      <c r="B22" s="772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789"/>
      <c r="H22" s="781"/>
      <c r="I22" s="131"/>
      <c r="J22" s="131">
        <f>I22*1.12</f>
        <v>0</v>
      </c>
      <c r="K22" s="769"/>
      <c r="L22" s="772"/>
      <c r="M22" s="775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778"/>
      <c r="S22" s="78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782">
        <v>1</v>
      </c>
      <c r="B23" s="783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782"/>
      <c r="B24" s="783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782"/>
      <c r="B25" s="783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784">
        <v>1</v>
      </c>
      <c r="B26" s="770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787">
        <v>2121</v>
      </c>
      <c r="H26" s="779"/>
      <c r="I26" s="124"/>
      <c r="J26" s="124">
        <f>I26*1.12</f>
        <v>0</v>
      </c>
      <c r="K26" s="793"/>
      <c r="L26" s="796"/>
      <c r="M26" s="773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776"/>
      <c r="S26" s="779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79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785"/>
      <c r="B27" s="771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788"/>
      <c r="H27" s="780"/>
      <c r="I27" s="124"/>
      <c r="J27" s="124">
        <f>I27*1.12</f>
        <v>0</v>
      </c>
      <c r="K27" s="794"/>
      <c r="L27" s="797"/>
      <c r="M27" s="774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777"/>
      <c r="S27" s="780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79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785"/>
      <c r="B28" s="771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789"/>
      <c r="H28" s="781"/>
      <c r="I28" s="131">
        <f>I27</f>
        <v>0</v>
      </c>
      <c r="J28" s="131">
        <f>I28*1.12</f>
        <v>0</v>
      </c>
      <c r="K28" s="795"/>
      <c r="L28" s="798"/>
      <c r="M28" s="775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778"/>
      <c r="S28" s="781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792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785"/>
      <c r="B29" s="771"/>
      <c r="C29" s="122" t="s">
        <v>73</v>
      </c>
      <c r="D29" s="122" t="s">
        <v>74</v>
      </c>
      <c r="E29" s="123"/>
      <c r="F29" s="124"/>
      <c r="G29" s="787"/>
      <c r="H29" s="779"/>
      <c r="I29" s="124"/>
      <c r="J29" s="124"/>
      <c r="K29" s="793"/>
      <c r="L29" s="796"/>
      <c r="M29" s="773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776"/>
      <c r="S29" s="779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79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785"/>
      <c r="B30" s="771"/>
      <c r="C30" s="122" t="s">
        <v>75</v>
      </c>
      <c r="D30" s="122" t="s">
        <v>76</v>
      </c>
      <c r="E30" s="123"/>
      <c r="F30" s="124"/>
      <c r="G30" s="788"/>
      <c r="H30" s="780"/>
      <c r="I30" s="124"/>
      <c r="J30" s="124"/>
      <c r="K30" s="794"/>
      <c r="L30" s="797"/>
      <c r="M30" s="774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777"/>
      <c r="S30" s="780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79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785"/>
      <c r="B31" s="771"/>
      <c r="C31" s="129" t="s">
        <v>75</v>
      </c>
      <c r="D31" s="129" t="s">
        <v>77</v>
      </c>
      <c r="E31" s="130"/>
      <c r="F31" s="131"/>
      <c r="G31" s="789"/>
      <c r="H31" s="781"/>
      <c r="I31" s="131"/>
      <c r="J31" s="131"/>
      <c r="K31" s="795"/>
      <c r="L31" s="798"/>
      <c r="M31" s="775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778"/>
      <c r="S31" s="781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792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785"/>
      <c r="B32" s="771"/>
      <c r="C32" s="122" t="s">
        <v>73</v>
      </c>
      <c r="D32" s="122" t="s">
        <v>74</v>
      </c>
      <c r="E32" s="123"/>
      <c r="F32" s="124"/>
      <c r="G32" s="787"/>
      <c r="H32" s="779"/>
      <c r="I32" s="124"/>
      <c r="J32" s="124"/>
      <c r="K32" s="767"/>
      <c r="L32" s="770"/>
      <c r="M32" s="773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776"/>
      <c r="S32" s="779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79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785"/>
      <c r="B33" s="771"/>
      <c r="C33" s="122" t="s">
        <v>75</v>
      </c>
      <c r="D33" s="122" t="s">
        <v>76</v>
      </c>
      <c r="E33" s="123"/>
      <c r="F33" s="124"/>
      <c r="G33" s="788"/>
      <c r="H33" s="780"/>
      <c r="I33" s="124"/>
      <c r="J33" s="124"/>
      <c r="K33" s="768"/>
      <c r="L33" s="771"/>
      <c r="M33" s="774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777"/>
      <c r="S33" s="780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79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785"/>
      <c r="B34" s="771"/>
      <c r="C34" s="129" t="s">
        <v>75</v>
      </c>
      <c r="D34" s="129" t="s">
        <v>77</v>
      </c>
      <c r="E34" s="130"/>
      <c r="F34" s="131"/>
      <c r="G34" s="789"/>
      <c r="H34" s="781"/>
      <c r="I34" s="131"/>
      <c r="J34" s="131"/>
      <c r="K34" s="769"/>
      <c r="L34" s="772"/>
      <c r="M34" s="775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778"/>
      <c r="S34" s="781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792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785"/>
      <c r="B35" s="771"/>
      <c r="C35" s="122" t="s">
        <v>73</v>
      </c>
      <c r="D35" s="122" t="s">
        <v>74</v>
      </c>
      <c r="E35" s="123"/>
      <c r="F35" s="124"/>
      <c r="G35" s="787"/>
      <c r="H35" s="779"/>
      <c r="I35" s="124"/>
      <c r="J35" s="124"/>
      <c r="K35" s="767"/>
      <c r="L35" s="770"/>
      <c r="M35" s="773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776"/>
      <c r="S35" s="779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79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785"/>
      <c r="B36" s="771"/>
      <c r="C36" s="122" t="s">
        <v>75</v>
      </c>
      <c r="D36" s="122" t="s">
        <v>76</v>
      </c>
      <c r="E36" s="123"/>
      <c r="F36" s="124"/>
      <c r="G36" s="788"/>
      <c r="H36" s="780"/>
      <c r="I36" s="124"/>
      <c r="J36" s="124"/>
      <c r="K36" s="768"/>
      <c r="L36" s="771"/>
      <c r="M36" s="774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777"/>
      <c r="S36" s="780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79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785"/>
      <c r="B37" s="771"/>
      <c r="C37" s="129" t="s">
        <v>75</v>
      </c>
      <c r="D37" s="129" t="s">
        <v>77</v>
      </c>
      <c r="E37" s="130"/>
      <c r="F37" s="131"/>
      <c r="G37" s="789"/>
      <c r="H37" s="781"/>
      <c r="I37" s="131"/>
      <c r="J37" s="131"/>
      <c r="K37" s="769"/>
      <c r="L37" s="772"/>
      <c r="M37" s="775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778"/>
      <c r="S37" s="781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792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785"/>
      <c r="B38" s="771"/>
      <c r="C38" s="122" t="s">
        <v>73</v>
      </c>
      <c r="D38" s="122" t="s">
        <v>74</v>
      </c>
      <c r="E38" s="123"/>
      <c r="F38" s="124"/>
      <c r="G38" s="787"/>
      <c r="H38" s="779"/>
      <c r="I38" s="124"/>
      <c r="J38" s="124"/>
      <c r="K38" s="767"/>
      <c r="L38" s="770"/>
      <c r="M38" s="773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776"/>
      <c r="S38" s="779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79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785"/>
      <c r="B39" s="771"/>
      <c r="C39" s="122" t="s">
        <v>75</v>
      </c>
      <c r="D39" s="122" t="s">
        <v>76</v>
      </c>
      <c r="E39" s="123"/>
      <c r="F39" s="124"/>
      <c r="G39" s="788"/>
      <c r="H39" s="780"/>
      <c r="I39" s="124"/>
      <c r="J39" s="124"/>
      <c r="K39" s="768"/>
      <c r="L39" s="771"/>
      <c r="M39" s="774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777"/>
      <c r="S39" s="780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79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786"/>
      <c r="B40" s="772"/>
      <c r="C40" s="129" t="s">
        <v>75</v>
      </c>
      <c r="D40" s="129" t="s">
        <v>77</v>
      </c>
      <c r="E40" s="130"/>
      <c r="F40" s="131"/>
      <c r="G40" s="789"/>
      <c r="H40" s="781"/>
      <c r="I40" s="131"/>
      <c r="J40" s="131"/>
      <c r="K40" s="769"/>
      <c r="L40" s="772"/>
      <c r="M40" s="775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778"/>
      <c r="S40" s="781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792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784">
        <v>1</v>
      </c>
      <c r="B41" s="799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787"/>
      <c r="H41" s="779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793"/>
      <c r="L41" s="770"/>
      <c r="M41" s="773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779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811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785"/>
      <c r="B42" s="800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788"/>
      <c r="H42" s="780"/>
      <c r="I42" s="124">
        <f>I41</f>
        <v>0</v>
      </c>
      <c r="J42" s="124">
        <f t="shared" si="30"/>
        <v>0</v>
      </c>
      <c r="K42" s="794"/>
      <c r="L42" s="771"/>
      <c r="M42" s="774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780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812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785"/>
      <c r="B43" s="800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788"/>
      <c r="H43" s="781"/>
      <c r="I43" s="131">
        <f>I42</f>
        <v>0</v>
      </c>
      <c r="J43" s="131">
        <f t="shared" si="30"/>
        <v>0</v>
      </c>
      <c r="K43" s="795"/>
      <c r="L43" s="772"/>
      <c r="M43" s="775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781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813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785"/>
      <c r="B44" s="800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788"/>
      <c r="H44" s="802"/>
      <c r="I44" s="147"/>
      <c r="J44" s="147">
        <f t="shared" si="30"/>
        <v>0</v>
      </c>
      <c r="K44" s="814"/>
      <c r="L44" s="817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820"/>
      <c r="S44" s="802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823"/>
      <c r="BJ44" s="152"/>
      <c r="BK44" s="152"/>
      <c r="BL44" s="152"/>
      <c r="BM44" s="152"/>
      <c r="BN44" s="152"/>
      <c r="BO44" s="152"/>
      <c r="BP44" s="152"/>
      <c r="BS44" s="154"/>
      <c r="BT44" s="155"/>
      <c r="BU44" s="826" t="s">
        <v>85</v>
      </c>
    </row>
    <row r="45" spans="1:73" s="153" customFormat="1" ht="18.75" hidden="1" customHeight="1" outlineLevel="1" x14ac:dyDescent="0.35">
      <c r="A45" s="785"/>
      <c r="B45" s="800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788"/>
      <c r="H45" s="803"/>
      <c r="I45" s="147"/>
      <c r="J45" s="147">
        <f t="shared" si="30"/>
        <v>0</v>
      </c>
      <c r="K45" s="815"/>
      <c r="L45" s="818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821"/>
      <c r="S45" s="803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824"/>
      <c r="BJ45" s="152"/>
      <c r="BK45" s="152"/>
      <c r="BL45" s="152"/>
      <c r="BM45" s="152"/>
      <c r="BN45" s="152"/>
      <c r="BO45" s="152"/>
      <c r="BP45" s="152"/>
      <c r="BS45" s="154"/>
      <c r="BT45" s="155"/>
      <c r="BU45" s="827"/>
    </row>
    <row r="46" spans="1:73" s="165" customFormat="1" ht="18.75" hidden="1" customHeight="1" outlineLevel="1" x14ac:dyDescent="0.35">
      <c r="A46" s="785"/>
      <c r="B46" s="800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788"/>
      <c r="H46" s="804"/>
      <c r="I46" s="159">
        <f>I45</f>
        <v>0</v>
      </c>
      <c r="J46" s="159">
        <f t="shared" si="30"/>
        <v>0</v>
      </c>
      <c r="K46" s="816"/>
      <c r="L46" s="819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822"/>
      <c r="S46" s="804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825"/>
      <c r="BJ46" s="164"/>
      <c r="BK46" s="164"/>
      <c r="BL46" s="164"/>
      <c r="BM46" s="164"/>
      <c r="BN46" s="164"/>
      <c r="BO46" s="164"/>
      <c r="BP46" s="164"/>
      <c r="BS46" s="166"/>
      <c r="BT46" s="167"/>
      <c r="BU46" s="828"/>
    </row>
    <row r="47" spans="1:73" s="165" customFormat="1" ht="12.75" hidden="1" customHeight="1" outlineLevel="1" x14ac:dyDescent="0.35">
      <c r="A47" s="785"/>
      <c r="B47" s="800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788"/>
      <c r="H47" s="802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802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829"/>
      <c r="BJ47" s="176"/>
      <c r="BK47" s="176"/>
      <c r="BL47" s="176"/>
      <c r="BM47" s="176"/>
      <c r="BN47" s="176"/>
      <c r="BO47" s="176"/>
      <c r="BP47" s="176"/>
      <c r="BS47" s="166"/>
      <c r="BT47" s="167"/>
      <c r="BU47" s="826" t="s">
        <v>86</v>
      </c>
    </row>
    <row r="48" spans="1:73" s="165" customFormat="1" ht="12.75" hidden="1" customHeight="1" outlineLevel="1" x14ac:dyDescent="0.35">
      <c r="A48" s="785"/>
      <c r="B48" s="800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788"/>
      <c r="H48" s="803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803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830"/>
      <c r="BJ48" s="176"/>
      <c r="BK48" s="176"/>
      <c r="BL48" s="176"/>
      <c r="BM48" s="176"/>
      <c r="BN48" s="176"/>
      <c r="BO48" s="176"/>
      <c r="BP48" s="176"/>
      <c r="BS48" s="166"/>
      <c r="BT48" s="167"/>
      <c r="BU48" s="827"/>
    </row>
    <row r="49" spans="1:73" s="165" customFormat="1" ht="12.75" hidden="1" customHeight="1" outlineLevel="1" x14ac:dyDescent="0.35">
      <c r="A49" s="785"/>
      <c r="B49" s="800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788"/>
      <c r="H49" s="804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804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831"/>
      <c r="BJ49" s="148"/>
      <c r="BK49" s="148"/>
      <c r="BL49" s="148"/>
      <c r="BM49" s="148"/>
      <c r="BN49" s="148"/>
      <c r="BO49" s="148"/>
      <c r="BP49" s="148"/>
      <c r="BS49" s="166"/>
      <c r="BT49" s="167"/>
      <c r="BU49" s="828"/>
    </row>
    <row r="50" spans="1:73" s="165" customFormat="1" ht="12.75" hidden="1" customHeight="1" outlineLevel="1" x14ac:dyDescent="0.35">
      <c r="A50" s="785"/>
      <c r="B50" s="800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788"/>
      <c r="H50" s="802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805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823"/>
      <c r="BJ50" s="152"/>
      <c r="BK50" s="152"/>
      <c r="BL50" s="152"/>
      <c r="BM50" s="152"/>
      <c r="BN50" s="152"/>
      <c r="BO50" s="152"/>
      <c r="BP50" s="152"/>
      <c r="BS50" s="166"/>
      <c r="BT50" s="167"/>
      <c r="BU50" s="826" t="s">
        <v>87</v>
      </c>
    </row>
    <row r="51" spans="1:73" s="165" customFormat="1" ht="12.75" hidden="1" customHeight="1" outlineLevel="1" x14ac:dyDescent="0.35">
      <c r="A51" s="785"/>
      <c r="B51" s="800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788"/>
      <c r="H51" s="803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806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824"/>
      <c r="BJ51" s="152"/>
      <c r="BK51" s="152"/>
      <c r="BL51" s="152"/>
      <c r="BM51" s="152"/>
      <c r="BN51" s="152"/>
      <c r="BO51" s="152"/>
      <c r="BP51" s="152"/>
      <c r="BS51" s="166"/>
      <c r="BT51" s="167"/>
      <c r="BU51" s="827"/>
    </row>
    <row r="52" spans="1:73" s="165" customFormat="1" ht="12.75" hidden="1" customHeight="1" outlineLevel="1" x14ac:dyDescent="0.35">
      <c r="A52" s="785"/>
      <c r="B52" s="800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788"/>
      <c r="H52" s="804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807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825"/>
      <c r="BJ52" s="164"/>
      <c r="BK52" s="164"/>
      <c r="BL52" s="164"/>
      <c r="BM52" s="164"/>
      <c r="BN52" s="164"/>
      <c r="BO52" s="164"/>
      <c r="BP52" s="164"/>
      <c r="BS52" s="166"/>
      <c r="BT52" s="167"/>
      <c r="BU52" s="828"/>
    </row>
    <row r="53" spans="1:73" s="165" customFormat="1" ht="12.75" hidden="1" customHeight="1" outlineLevel="1" x14ac:dyDescent="0.35">
      <c r="A53" s="785"/>
      <c r="B53" s="800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788"/>
      <c r="H53" s="802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805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823"/>
      <c r="BJ53" s="152"/>
      <c r="BK53" s="152"/>
      <c r="BL53" s="152"/>
      <c r="BM53" s="152"/>
      <c r="BN53" s="152"/>
      <c r="BO53" s="152"/>
      <c r="BP53" s="152"/>
      <c r="BS53" s="166"/>
      <c r="BT53" s="167"/>
      <c r="BU53" s="826" t="s">
        <v>88</v>
      </c>
    </row>
    <row r="54" spans="1:73" s="165" customFormat="1" ht="12.75" hidden="1" customHeight="1" outlineLevel="1" x14ac:dyDescent="0.35">
      <c r="A54" s="785"/>
      <c r="B54" s="800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788"/>
      <c r="H54" s="803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806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824"/>
      <c r="BJ54" s="152"/>
      <c r="BK54" s="152"/>
      <c r="BL54" s="152"/>
      <c r="BM54" s="152"/>
      <c r="BN54" s="152"/>
      <c r="BO54" s="152"/>
      <c r="BP54" s="152"/>
      <c r="BS54" s="166"/>
      <c r="BT54" s="167"/>
      <c r="BU54" s="827"/>
    </row>
    <row r="55" spans="1:73" s="165" customFormat="1" ht="12.75" hidden="1" customHeight="1" outlineLevel="1" x14ac:dyDescent="0.35">
      <c r="A55" s="785"/>
      <c r="B55" s="800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788"/>
      <c r="H55" s="804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807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825"/>
      <c r="BJ55" s="164"/>
      <c r="BK55" s="164"/>
      <c r="BL55" s="164"/>
      <c r="BM55" s="164"/>
      <c r="BN55" s="164"/>
      <c r="BO55" s="164"/>
      <c r="BP55" s="164"/>
      <c r="BS55" s="166"/>
      <c r="BT55" s="167"/>
      <c r="BU55" s="828"/>
    </row>
    <row r="56" spans="1:73" ht="18" hidden="1" customHeight="1" outlineLevel="1" x14ac:dyDescent="0.35">
      <c r="A56" s="785"/>
      <c r="B56" s="800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788"/>
      <c r="H56" s="802"/>
      <c r="I56" s="147"/>
      <c r="J56" s="147">
        <f t="shared" si="30"/>
        <v>0</v>
      </c>
      <c r="K56" s="169"/>
      <c r="L56" s="170"/>
      <c r="M56" s="773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779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832"/>
      <c r="BJ56" s="128"/>
      <c r="BK56" s="128"/>
      <c r="BL56" s="128"/>
      <c r="BM56" s="128"/>
      <c r="BN56" s="128"/>
      <c r="BO56" s="128"/>
      <c r="BP56" s="128"/>
      <c r="BS56" s="28"/>
      <c r="BT56" s="29"/>
      <c r="BU56" s="826" t="s">
        <v>89</v>
      </c>
    </row>
    <row r="57" spans="1:73" ht="18" hidden="1" customHeight="1" outlineLevel="1" x14ac:dyDescent="0.35">
      <c r="A57" s="785"/>
      <c r="B57" s="800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788"/>
      <c r="H57" s="803"/>
      <c r="I57" s="147"/>
      <c r="J57" s="147">
        <f t="shared" si="30"/>
        <v>0</v>
      </c>
      <c r="K57" s="169"/>
      <c r="L57" s="170"/>
      <c r="M57" s="774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780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833"/>
      <c r="BJ57" s="128"/>
      <c r="BK57" s="128"/>
      <c r="BL57" s="128"/>
      <c r="BM57" s="128"/>
      <c r="BN57" s="128"/>
      <c r="BO57" s="128"/>
      <c r="BP57" s="128"/>
      <c r="BS57" s="28"/>
      <c r="BT57" s="29"/>
      <c r="BU57" s="827"/>
    </row>
    <row r="58" spans="1:73" ht="18" hidden="1" customHeight="1" outlineLevel="1" x14ac:dyDescent="0.35">
      <c r="A58" s="785"/>
      <c r="B58" s="800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788"/>
      <c r="H58" s="804"/>
      <c r="I58" s="159">
        <f>I57</f>
        <v>0</v>
      </c>
      <c r="J58" s="159">
        <f t="shared" si="30"/>
        <v>0</v>
      </c>
      <c r="K58" s="169"/>
      <c r="L58" s="170"/>
      <c r="M58" s="775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781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834"/>
      <c r="BJ58" s="135"/>
      <c r="BK58" s="135"/>
      <c r="BL58" s="135"/>
      <c r="BM58" s="135"/>
      <c r="BN58" s="135"/>
      <c r="BO58" s="135"/>
      <c r="BP58" s="135"/>
      <c r="BS58" s="28"/>
      <c r="BT58" s="29"/>
      <c r="BU58" s="828"/>
    </row>
    <row r="59" spans="1:73" s="153" customFormat="1" ht="12" hidden="1" customHeight="1" outlineLevel="1" x14ac:dyDescent="0.35">
      <c r="A59" s="785"/>
      <c r="B59" s="800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788"/>
      <c r="H59" s="802"/>
      <c r="I59" s="147"/>
      <c r="J59" s="147">
        <f t="shared" si="30"/>
        <v>0</v>
      </c>
      <c r="K59" s="169"/>
      <c r="L59" s="170"/>
      <c r="M59" s="808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805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823"/>
      <c r="BJ59" s="152"/>
      <c r="BK59" s="152"/>
      <c r="BL59" s="152"/>
      <c r="BM59" s="152"/>
      <c r="BN59" s="152"/>
      <c r="BO59" s="152"/>
      <c r="BP59" s="152"/>
      <c r="BS59" s="154"/>
      <c r="BT59" s="155"/>
      <c r="BU59" s="826" t="s">
        <v>90</v>
      </c>
    </row>
    <row r="60" spans="1:73" s="153" customFormat="1" ht="12" hidden="1" customHeight="1" outlineLevel="1" x14ac:dyDescent="0.35">
      <c r="A60" s="785"/>
      <c r="B60" s="800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788"/>
      <c r="H60" s="803"/>
      <c r="I60" s="147"/>
      <c r="J60" s="147">
        <f t="shared" si="30"/>
        <v>0</v>
      </c>
      <c r="K60" s="169"/>
      <c r="L60" s="170"/>
      <c r="M60" s="809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806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824"/>
      <c r="BJ60" s="152"/>
      <c r="BK60" s="152"/>
      <c r="BL60" s="152"/>
      <c r="BM60" s="152"/>
      <c r="BN60" s="152"/>
      <c r="BO60" s="152"/>
      <c r="BP60" s="152"/>
      <c r="BS60" s="154"/>
      <c r="BT60" s="155"/>
      <c r="BU60" s="827"/>
    </row>
    <row r="61" spans="1:73" s="165" customFormat="1" ht="12" hidden="1" customHeight="1" outlineLevel="1" x14ac:dyDescent="0.35">
      <c r="A61" s="785"/>
      <c r="B61" s="800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788"/>
      <c r="H61" s="804"/>
      <c r="I61" s="159">
        <f>I60</f>
        <v>0</v>
      </c>
      <c r="J61" s="159">
        <f t="shared" si="30"/>
        <v>0</v>
      </c>
      <c r="K61" s="169"/>
      <c r="L61" s="170"/>
      <c r="M61" s="810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807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825"/>
      <c r="BJ61" s="164"/>
      <c r="BK61" s="164"/>
      <c r="BL61" s="164"/>
      <c r="BM61" s="164"/>
      <c r="BN61" s="164"/>
      <c r="BO61" s="164"/>
      <c r="BP61" s="164"/>
      <c r="BS61" s="166"/>
      <c r="BT61" s="167"/>
      <c r="BU61" s="828"/>
    </row>
    <row r="62" spans="1:73" s="153" customFormat="1" ht="12" hidden="1" customHeight="1" outlineLevel="1" x14ac:dyDescent="0.35">
      <c r="A62" s="785"/>
      <c r="B62" s="800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788"/>
      <c r="H62" s="802"/>
      <c r="I62" s="147"/>
      <c r="J62" s="147">
        <f t="shared" si="30"/>
        <v>0</v>
      </c>
      <c r="K62" s="169"/>
      <c r="L62" s="170"/>
      <c r="M62" s="808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805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835"/>
      <c r="BJ62" s="152"/>
      <c r="BK62" s="152"/>
      <c r="BL62" s="152"/>
      <c r="BM62" s="152"/>
      <c r="BN62" s="152"/>
      <c r="BO62" s="152"/>
      <c r="BP62" s="152"/>
      <c r="BS62" s="154"/>
      <c r="BT62" s="155"/>
      <c r="BU62" s="826" t="s">
        <v>91</v>
      </c>
    </row>
    <row r="63" spans="1:73" s="153" customFormat="1" ht="12" hidden="1" customHeight="1" outlineLevel="1" x14ac:dyDescent="0.35">
      <c r="A63" s="785"/>
      <c r="B63" s="800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788"/>
      <c r="H63" s="803"/>
      <c r="I63" s="147"/>
      <c r="J63" s="147">
        <f t="shared" si="30"/>
        <v>0</v>
      </c>
      <c r="K63" s="169"/>
      <c r="L63" s="170"/>
      <c r="M63" s="809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806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836"/>
      <c r="BJ63" s="152"/>
      <c r="BK63" s="152"/>
      <c r="BL63" s="152"/>
      <c r="BM63" s="152"/>
      <c r="BN63" s="152"/>
      <c r="BO63" s="152"/>
      <c r="BP63" s="152"/>
      <c r="BS63" s="154"/>
      <c r="BT63" s="155"/>
      <c r="BU63" s="827"/>
    </row>
    <row r="64" spans="1:73" s="165" customFormat="1" ht="12" hidden="1" customHeight="1" outlineLevel="1" x14ac:dyDescent="0.35">
      <c r="A64" s="785"/>
      <c r="B64" s="800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788"/>
      <c r="H64" s="804"/>
      <c r="I64" s="159">
        <f>I63</f>
        <v>0</v>
      </c>
      <c r="J64" s="159">
        <f t="shared" si="30"/>
        <v>0</v>
      </c>
      <c r="K64" s="169"/>
      <c r="L64" s="170"/>
      <c r="M64" s="810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807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837"/>
      <c r="BJ64" s="164"/>
      <c r="BK64" s="164"/>
      <c r="BL64" s="164"/>
      <c r="BM64" s="164"/>
      <c r="BN64" s="164"/>
      <c r="BO64" s="164"/>
      <c r="BP64" s="164"/>
      <c r="BS64" s="166"/>
      <c r="BT64" s="167"/>
      <c r="BU64" s="828"/>
    </row>
    <row r="65" spans="1:73" s="153" customFormat="1" ht="12" hidden="1" customHeight="1" outlineLevel="1" x14ac:dyDescent="0.35">
      <c r="A65" s="785"/>
      <c r="B65" s="800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788"/>
      <c r="H65" s="802"/>
      <c r="I65" s="147"/>
      <c r="J65" s="147">
        <f t="shared" si="30"/>
        <v>0</v>
      </c>
      <c r="K65" s="169"/>
      <c r="L65" s="170"/>
      <c r="M65" s="808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805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835"/>
      <c r="BJ65" s="152"/>
      <c r="BK65" s="152"/>
      <c r="BL65" s="152"/>
      <c r="BM65" s="152"/>
      <c r="BN65" s="152"/>
      <c r="BO65" s="152"/>
      <c r="BP65" s="152"/>
      <c r="BS65" s="154"/>
      <c r="BT65" s="155"/>
      <c r="BU65" s="826" t="s">
        <v>92</v>
      </c>
    </row>
    <row r="66" spans="1:73" s="153" customFormat="1" ht="12" hidden="1" customHeight="1" outlineLevel="1" x14ac:dyDescent="0.35">
      <c r="A66" s="785"/>
      <c r="B66" s="800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788"/>
      <c r="H66" s="803"/>
      <c r="I66" s="147"/>
      <c r="J66" s="147">
        <f t="shared" si="30"/>
        <v>0</v>
      </c>
      <c r="K66" s="169"/>
      <c r="L66" s="170"/>
      <c r="M66" s="809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806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836"/>
      <c r="BJ66" s="152"/>
      <c r="BK66" s="152"/>
      <c r="BL66" s="152"/>
      <c r="BM66" s="152"/>
      <c r="BN66" s="152"/>
      <c r="BO66" s="152"/>
      <c r="BP66" s="152"/>
      <c r="BS66" s="154"/>
      <c r="BT66" s="155"/>
      <c r="BU66" s="827"/>
    </row>
    <row r="67" spans="1:73" s="165" customFormat="1" ht="12" hidden="1" customHeight="1" outlineLevel="1" x14ac:dyDescent="0.35">
      <c r="A67" s="785"/>
      <c r="B67" s="800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788"/>
      <c r="H67" s="804"/>
      <c r="I67" s="159">
        <f>I66</f>
        <v>0</v>
      </c>
      <c r="J67" s="159">
        <f t="shared" si="30"/>
        <v>0</v>
      </c>
      <c r="K67" s="169"/>
      <c r="L67" s="170"/>
      <c r="M67" s="810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807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837"/>
      <c r="BJ67" s="164"/>
      <c r="BK67" s="164"/>
      <c r="BL67" s="164"/>
      <c r="BM67" s="164"/>
      <c r="BN67" s="164"/>
      <c r="BO67" s="164"/>
      <c r="BP67" s="164"/>
      <c r="BS67" s="166"/>
      <c r="BT67" s="167"/>
      <c r="BU67" s="828"/>
    </row>
    <row r="68" spans="1:73" s="153" customFormat="1" ht="12" hidden="1" customHeight="1" outlineLevel="1" x14ac:dyDescent="0.35">
      <c r="A68" s="785"/>
      <c r="B68" s="800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788"/>
      <c r="H68" s="802"/>
      <c r="I68" s="147"/>
      <c r="J68" s="147">
        <f t="shared" si="30"/>
        <v>0</v>
      </c>
      <c r="K68" s="169"/>
      <c r="L68" s="170"/>
      <c r="M68" s="808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805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835"/>
      <c r="BJ68" s="152"/>
      <c r="BK68" s="152"/>
      <c r="BL68" s="152"/>
      <c r="BM68" s="152"/>
      <c r="BN68" s="152"/>
      <c r="BO68" s="152"/>
      <c r="BP68" s="152"/>
      <c r="BS68" s="154"/>
      <c r="BT68" s="155"/>
      <c r="BU68" s="826" t="s">
        <v>93</v>
      </c>
    </row>
    <row r="69" spans="1:73" s="153" customFormat="1" ht="12" hidden="1" customHeight="1" outlineLevel="1" x14ac:dyDescent="0.35">
      <c r="A69" s="785"/>
      <c r="B69" s="800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788"/>
      <c r="H69" s="803"/>
      <c r="I69" s="147"/>
      <c r="J69" s="147">
        <f t="shared" si="30"/>
        <v>0</v>
      </c>
      <c r="K69" s="169"/>
      <c r="L69" s="170"/>
      <c r="M69" s="809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806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836"/>
      <c r="BJ69" s="152"/>
      <c r="BK69" s="152"/>
      <c r="BL69" s="152"/>
      <c r="BM69" s="152"/>
      <c r="BN69" s="152"/>
      <c r="BO69" s="152"/>
      <c r="BP69" s="152"/>
      <c r="BS69" s="154"/>
      <c r="BT69" s="155"/>
      <c r="BU69" s="827"/>
    </row>
    <row r="70" spans="1:73" s="165" customFormat="1" ht="12" hidden="1" customHeight="1" outlineLevel="1" x14ac:dyDescent="0.35">
      <c r="A70" s="785"/>
      <c r="B70" s="800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788"/>
      <c r="H70" s="804"/>
      <c r="I70" s="159">
        <f>I69</f>
        <v>0</v>
      </c>
      <c r="J70" s="159">
        <f t="shared" si="30"/>
        <v>0</v>
      </c>
      <c r="K70" s="169"/>
      <c r="L70" s="170"/>
      <c r="M70" s="810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807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837"/>
      <c r="BJ70" s="164"/>
      <c r="BK70" s="164"/>
      <c r="BL70" s="164"/>
      <c r="BM70" s="164"/>
      <c r="BN70" s="164"/>
      <c r="BO70" s="164"/>
      <c r="BP70" s="164"/>
      <c r="BS70" s="166"/>
      <c r="BT70" s="167"/>
      <c r="BU70" s="828"/>
    </row>
    <row r="71" spans="1:73" s="153" customFormat="1" hidden="1" outlineLevel="1" x14ac:dyDescent="0.35">
      <c r="A71" s="785"/>
      <c r="B71" s="800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788"/>
      <c r="H71" s="802"/>
      <c r="I71" s="147"/>
      <c r="J71" s="147">
        <f t="shared" si="30"/>
        <v>0</v>
      </c>
      <c r="K71" s="169"/>
      <c r="L71" s="170"/>
      <c r="M71" s="808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805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835"/>
      <c r="BJ71" s="152"/>
      <c r="BK71" s="152"/>
      <c r="BL71" s="152"/>
      <c r="BM71" s="152"/>
      <c r="BN71" s="152"/>
      <c r="BO71" s="152"/>
      <c r="BP71" s="152"/>
      <c r="BS71" s="154"/>
      <c r="BT71" s="155"/>
      <c r="BU71" s="826" t="s">
        <v>94</v>
      </c>
    </row>
    <row r="72" spans="1:73" s="153" customFormat="1" hidden="1" outlineLevel="1" x14ac:dyDescent="0.35">
      <c r="A72" s="785"/>
      <c r="B72" s="800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788"/>
      <c r="H72" s="803"/>
      <c r="I72" s="147"/>
      <c r="J72" s="147">
        <f t="shared" si="30"/>
        <v>0</v>
      </c>
      <c r="K72" s="169"/>
      <c r="L72" s="170"/>
      <c r="M72" s="809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806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836"/>
      <c r="BJ72" s="152"/>
      <c r="BK72" s="152"/>
      <c r="BL72" s="152"/>
      <c r="BM72" s="152"/>
      <c r="BN72" s="152"/>
      <c r="BO72" s="152"/>
      <c r="BP72" s="152"/>
      <c r="BS72" s="154"/>
      <c r="BT72" s="155"/>
      <c r="BU72" s="827"/>
    </row>
    <row r="73" spans="1:73" s="165" customFormat="1" hidden="1" outlineLevel="1" x14ac:dyDescent="0.35">
      <c r="A73" s="785"/>
      <c r="B73" s="800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788"/>
      <c r="H73" s="804"/>
      <c r="I73" s="159">
        <f>I72</f>
        <v>0</v>
      </c>
      <c r="J73" s="159">
        <f t="shared" si="30"/>
        <v>0</v>
      </c>
      <c r="K73" s="169"/>
      <c r="L73" s="170"/>
      <c r="M73" s="810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807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837"/>
      <c r="BJ73" s="164"/>
      <c r="BK73" s="164"/>
      <c r="BL73" s="164"/>
      <c r="BM73" s="164"/>
      <c r="BN73" s="164"/>
      <c r="BO73" s="164"/>
      <c r="BP73" s="164"/>
      <c r="BS73" s="166"/>
      <c r="BT73" s="167"/>
      <c r="BU73" s="828"/>
    </row>
    <row r="74" spans="1:73" s="153" customFormat="1" hidden="1" outlineLevel="1" x14ac:dyDescent="0.35">
      <c r="A74" s="785"/>
      <c r="B74" s="800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788"/>
      <c r="H74" s="802"/>
      <c r="I74" s="147"/>
      <c r="J74" s="147">
        <f t="shared" si="30"/>
        <v>0</v>
      </c>
      <c r="K74" s="169"/>
      <c r="L74" s="170"/>
      <c r="M74" s="808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805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835"/>
      <c r="BJ74" s="152"/>
      <c r="BK74" s="152"/>
      <c r="BL74" s="152"/>
      <c r="BM74" s="152"/>
      <c r="BN74" s="152"/>
      <c r="BO74" s="152"/>
      <c r="BP74" s="152"/>
      <c r="BS74" s="154"/>
      <c r="BT74" s="155"/>
      <c r="BU74" s="826" t="s">
        <v>95</v>
      </c>
    </row>
    <row r="75" spans="1:73" s="153" customFormat="1" hidden="1" outlineLevel="1" x14ac:dyDescent="0.35">
      <c r="A75" s="785"/>
      <c r="B75" s="800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788"/>
      <c r="H75" s="803"/>
      <c r="I75" s="147"/>
      <c r="J75" s="147">
        <f t="shared" si="30"/>
        <v>0</v>
      </c>
      <c r="K75" s="169"/>
      <c r="L75" s="170"/>
      <c r="M75" s="809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806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836"/>
      <c r="BJ75" s="152"/>
      <c r="BK75" s="152"/>
      <c r="BL75" s="152"/>
      <c r="BM75" s="152"/>
      <c r="BN75" s="152"/>
      <c r="BO75" s="152"/>
      <c r="BP75" s="152"/>
      <c r="BS75" s="154"/>
      <c r="BT75" s="155"/>
      <c r="BU75" s="827"/>
    </row>
    <row r="76" spans="1:73" s="165" customFormat="1" hidden="1" outlineLevel="1" x14ac:dyDescent="0.35">
      <c r="A76" s="785"/>
      <c r="B76" s="800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788"/>
      <c r="H76" s="804"/>
      <c r="I76" s="159">
        <f>I75</f>
        <v>0</v>
      </c>
      <c r="J76" s="159">
        <f t="shared" si="30"/>
        <v>0</v>
      </c>
      <c r="K76" s="169"/>
      <c r="L76" s="170"/>
      <c r="M76" s="810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807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837"/>
      <c r="BJ76" s="164"/>
      <c r="BK76" s="164"/>
      <c r="BL76" s="164"/>
      <c r="BM76" s="164"/>
      <c r="BN76" s="164"/>
      <c r="BO76" s="164"/>
      <c r="BP76" s="164"/>
      <c r="BS76" s="166"/>
      <c r="BT76" s="167"/>
      <c r="BU76" s="828"/>
    </row>
    <row r="77" spans="1:73" s="153" customFormat="1" hidden="1" outlineLevel="1" x14ac:dyDescent="0.35">
      <c r="A77" s="785"/>
      <c r="B77" s="800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788"/>
      <c r="H77" s="805"/>
      <c r="I77" s="147"/>
      <c r="J77" s="147">
        <f t="shared" si="30"/>
        <v>0</v>
      </c>
      <c r="K77" s="182"/>
      <c r="L77" s="817"/>
      <c r="M77" s="808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805"/>
      <c r="S77" s="805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835"/>
      <c r="BJ77" s="152"/>
      <c r="BK77" s="152"/>
      <c r="BL77" s="152"/>
      <c r="BM77" s="152"/>
      <c r="BN77" s="152"/>
      <c r="BO77" s="152"/>
      <c r="BP77" s="152"/>
      <c r="BS77" s="154"/>
      <c r="BT77" s="155"/>
      <c r="BU77" s="826" t="s">
        <v>85</v>
      </c>
    </row>
    <row r="78" spans="1:73" s="153" customFormat="1" hidden="1" outlineLevel="1" x14ac:dyDescent="0.35">
      <c r="A78" s="785"/>
      <c r="B78" s="800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788"/>
      <c r="H78" s="806"/>
      <c r="I78" s="147"/>
      <c r="J78" s="147">
        <f t="shared" si="30"/>
        <v>0</v>
      </c>
      <c r="K78" s="182"/>
      <c r="L78" s="818"/>
      <c r="M78" s="809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806"/>
      <c r="S78" s="806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836"/>
      <c r="BJ78" s="152"/>
      <c r="BK78" s="152"/>
      <c r="BL78" s="152"/>
      <c r="BM78" s="152"/>
      <c r="BN78" s="152"/>
      <c r="BO78" s="152"/>
      <c r="BP78" s="152"/>
      <c r="BS78" s="154"/>
      <c r="BT78" s="155"/>
      <c r="BU78" s="827"/>
    </row>
    <row r="79" spans="1:73" s="165" customFormat="1" hidden="1" outlineLevel="1" x14ac:dyDescent="0.35">
      <c r="A79" s="785"/>
      <c r="B79" s="800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788"/>
      <c r="H79" s="807"/>
      <c r="I79" s="159">
        <f>I78</f>
        <v>0</v>
      </c>
      <c r="J79" s="159">
        <f t="shared" si="30"/>
        <v>0</v>
      </c>
      <c r="K79" s="182"/>
      <c r="L79" s="819"/>
      <c r="M79" s="810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807"/>
      <c r="S79" s="807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837"/>
      <c r="BJ79" s="164"/>
      <c r="BK79" s="164"/>
      <c r="BL79" s="164"/>
      <c r="BM79" s="164"/>
      <c r="BN79" s="164"/>
      <c r="BO79" s="164"/>
      <c r="BP79" s="164"/>
      <c r="BS79" s="166"/>
      <c r="BT79" s="167"/>
      <c r="BU79" s="828"/>
    </row>
    <row r="80" spans="1:73" s="153" customFormat="1" hidden="1" outlineLevel="1" x14ac:dyDescent="0.35">
      <c r="A80" s="785"/>
      <c r="B80" s="800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788"/>
      <c r="H80" s="805"/>
      <c r="I80" s="147"/>
      <c r="J80" s="147">
        <f t="shared" si="30"/>
        <v>0</v>
      </c>
      <c r="K80" s="182"/>
      <c r="L80" s="817"/>
      <c r="M80" s="808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805"/>
      <c r="S80" s="805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835"/>
      <c r="BJ80" s="152"/>
      <c r="BK80" s="152"/>
      <c r="BL80" s="152"/>
      <c r="BM80" s="152"/>
      <c r="BN80" s="152"/>
      <c r="BO80" s="152"/>
      <c r="BP80" s="152"/>
      <c r="BS80" s="154"/>
      <c r="BT80" s="155"/>
      <c r="BU80" s="826" t="s">
        <v>88</v>
      </c>
    </row>
    <row r="81" spans="1:73" s="153" customFormat="1" hidden="1" outlineLevel="1" x14ac:dyDescent="0.35">
      <c r="A81" s="785"/>
      <c r="B81" s="800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788"/>
      <c r="H81" s="806"/>
      <c r="I81" s="147"/>
      <c r="J81" s="147">
        <f t="shared" si="30"/>
        <v>0</v>
      </c>
      <c r="K81" s="182"/>
      <c r="L81" s="818"/>
      <c r="M81" s="809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806"/>
      <c r="S81" s="806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836"/>
      <c r="BJ81" s="152"/>
      <c r="BK81" s="152"/>
      <c r="BL81" s="152"/>
      <c r="BM81" s="152"/>
      <c r="BN81" s="152"/>
      <c r="BO81" s="152"/>
      <c r="BP81" s="152"/>
      <c r="BS81" s="154"/>
      <c r="BT81" s="155"/>
      <c r="BU81" s="827"/>
    </row>
    <row r="82" spans="1:73" s="165" customFormat="1" hidden="1" outlineLevel="1" x14ac:dyDescent="0.35">
      <c r="A82" s="785"/>
      <c r="B82" s="800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788"/>
      <c r="H82" s="807"/>
      <c r="I82" s="159">
        <f>I81</f>
        <v>0</v>
      </c>
      <c r="J82" s="159">
        <f t="shared" si="30"/>
        <v>0</v>
      </c>
      <c r="K82" s="182"/>
      <c r="L82" s="819"/>
      <c r="M82" s="810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807"/>
      <c r="S82" s="807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837"/>
      <c r="BJ82" s="164"/>
      <c r="BK82" s="164"/>
      <c r="BL82" s="164"/>
      <c r="BM82" s="164"/>
      <c r="BN82" s="164"/>
      <c r="BO82" s="164"/>
      <c r="BP82" s="164"/>
      <c r="BS82" s="166"/>
      <c r="BT82" s="167"/>
      <c r="BU82" s="828"/>
    </row>
    <row r="83" spans="1:73" s="153" customFormat="1" ht="12" hidden="1" customHeight="1" outlineLevel="1" x14ac:dyDescent="0.35">
      <c r="A83" s="785"/>
      <c r="B83" s="800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788"/>
      <c r="H83" s="805"/>
      <c r="I83" s="147"/>
      <c r="J83" s="147">
        <f t="shared" si="30"/>
        <v>0</v>
      </c>
      <c r="K83" s="182"/>
      <c r="L83" s="817"/>
      <c r="M83" s="808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805"/>
      <c r="S83" s="805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835"/>
      <c r="BJ83" s="152"/>
      <c r="BK83" s="152"/>
      <c r="BL83" s="152"/>
      <c r="BM83" s="152"/>
      <c r="BN83" s="152"/>
      <c r="BO83" s="152"/>
      <c r="BP83" s="152"/>
      <c r="BS83" s="154"/>
      <c r="BT83" s="155"/>
      <c r="BU83" s="826" t="s">
        <v>89</v>
      </c>
    </row>
    <row r="84" spans="1:73" s="153" customFormat="1" ht="12" hidden="1" customHeight="1" outlineLevel="1" x14ac:dyDescent="0.35">
      <c r="A84" s="785"/>
      <c r="B84" s="800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788"/>
      <c r="H84" s="806"/>
      <c r="I84" s="147"/>
      <c r="J84" s="147">
        <f t="shared" si="30"/>
        <v>0</v>
      </c>
      <c r="K84" s="182"/>
      <c r="L84" s="818"/>
      <c r="M84" s="809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806"/>
      <c r="S84" s="806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836"/>
      <c r="BJ84" s="152"/>
      <c r="BK84" s="152"/>
      <c r="BL84" s="152"/>
      <c r="BM84" s="152"/>
      <c r="BN84" s="152"/>
      <c r="BO84" s="152"/>
      <c r="BP84" s="152"/>
      <c r="BS84" s="154"/>
      <c r="BT84" s="155"/>
      <c r="BU84" s="827"/>
    </row>
    <row r="85" spans="1:73" s="165" customFormat="1" ht="12" hidden="1" customHeight="1" outlineLevel="1" x14ac:dyDescent="0.35">
      <c r="A85" s="785"/>
      <c r="B85" s="800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788"/>
      <c r="H85" s="807"/>
      <c r="I85" s="159">
        <f>I84</f>
        <v>0</v>
      </c>
      <c r="J85" s="159">
        <f t="shared" si="30"/>
        <v>0</v>
      </c>
      <c r="K85" s="182"/>
      <c r="L85" s="819"/>
      <c r="M85" s="810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807"/>
      <c r="S85" s="807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837"/>
      <c r="BJ85" s="164"/>
      <c r="BK85" s="164"/>
      <c r="BL85" s="164"/>
      <c r="BM85" s="164"/>
      <c r="BN85" s="164"/>
      <c r="BO85" s="164"/>
      <c r="BP85" s="164"/>
      <c r="BS85" s="166"/>
      <c r="BT85" s="167"/>
      <c r="BU85" s="828"/>
    </row>
    <row r="86" spans="1:73" s="153" customFormat="1" ht="12" hidden="1" customHeight="1" outlineLevel="1" x14ac:dyDescent="0.35">
      <c r="A86" s="785"/>
      <c r="B86" s="800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788"/>
      <c r="H86" s="805"/>
      <c r="I86" s="147"/>
      <c r="J86" s="147">
        <f t="shared" si="30"/>
        <v>0</v>
      </c>
      <c r="K86" s="182"/>
      <c r="L86" s="817"/>
      <c r="M86" s="808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805"/>
      <c r="S86" s="805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835"/>
      <c r="BJ86" s="152"/>
      <c r="BK86" s="152"/>
      <c r="BL86" s="152"/>
      <c r="BM86" s="152"/>
      <c r="BN86" s="152"/>
      <c r="BO86" s="152"/>
      <c r="BP86" s="152"/>
      <c r="BS86" s="154"/>
      <c r="BT86" s="155"/>
      <c r="BU86" s="826" t="s">
        <v>91</v>
      </c>
    </row>
    <row r="87" spans="1:73" s="153" customFormat="1" ht="12" hidden="1" customHeight="1" outlineLevel="1" x14ac:dyDescent="0.35">
      <c r="A87" s="785"/>
      <c r="B87" s="800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788"/>
      <c r="H87" s="806"/>
      <c r="I87" s="147"/>
      <c r="J87" s="147">
        <f t="shared" si="30"/>
        <v>0</v>
      </c>
      <c r="K87" s="182"/>
      <c r="L87" s="818"/>
      <c r="M87" s="809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806"/>
      <c r="S87" s="806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836"/>
      <c r="BJ87" s="152"/>
      <c r="BK87" s="152"/>
      <c r="BL87" s="152"/>
      <c r="BM87" s="152"/>
      <c r="BN87" s="152"/>
      <c r="BO87" s="152"/>
      <c r="BP87" s="152"/>
      <c r="BS87" s="154"/>
      <c r="BT87" s="155"/>
      <c r="BU87" s="827"/>
    </row>
    <row r="88" spans="1:73" s="165" customFormat="1" ht="12" hidden="1" customHeight="1" outlineLevel="1" x14ac:dyDescent="0.35">
      <c r="A88" s="785"/>
      <c r="B88" s="800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788"/>
      <c r="H88" s="807"/>
      <c r="I88" s="159">
        <f>I87</f>
        <v>0</v>
      </c>
      <c r="J88" s="159">
        <f t="shared" si="30"/>
        <v>0</v>
      </c>
      <c r="K88" s="182"/>
      <c r="L88" s="819"/>
      <c r="M88" s="810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807"/>
      <c r="S88" s="807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837"/>
      <c r="BJ88" s="164"/>
      <c r="BK88" s="164"/>
      <c r="BL88" s="164"/>
      <c r="BM88" s="164"/>
      <c r="BN88" s="164"/>
      <c r="BO88" s="164"/>
      <c r="BP88" s="164"/>
      <c r="BS88" s="166"/>
      <c r="BT88" s="167"/>
      <c r="BU88" s="828"/>
    </row>
    <row r="89" spans="1:73" s="153" customFormat="1" hidden="1" outlineLevel="1" x14ac:dyDescent="0.35">
      <c r="A89" s="785"/>
      <c r="B89" s="800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788"/>
      <c r="H89" s="805"/>
      <c r="I89" s="147"/>
      <c r="J89" s="147">
        <f t="shared" si="30"/>
        <v>0</v>
      </c>
      <c r="K89" s="182"/>
      <c r="L89" s="817"/>
      <c r="M89" s="808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805"/>
      <c r="S89" s="805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835"/>
      <c r="BJ89" s="152"/>
      <c r="BK89" s="152"/>
      <c r="BL89" s="152"/>
      <c r="BM89" s="152"/>
      <c r="BN89" s="152"/>
      <c r="BO89" s="152"/>
      <c r="BP89" s="152"/>
      <c r="BS89" s="154"/>
      <c r="BT89" s="155"/>
      <c r="BU89" s="826" t="s">
        <v>92</v>
      </c>
    </row>
    <row r="90" spans="1:73" s="153" customFormat="1" hidden="1" outlineLevel="1" x14ac:dyDescent="0.35">
      <c r="A90" s="785"/>
      <c r="B90" s="800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788"/>
      <c r="H90" s="806"/>
      <c r="I90" s="147"/>
      <c r="J90" s="147">
        <f t="shared" si="30"/>
        <v>0</v>
      </c>
      <c r="K90" s="182"/>
      <c r="L90" s="818"/>
      <c r="M90" s="809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806"/>
      <c r="S90" s="806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836"/>
      <c r="BJ90" s="152"/>
      <c r="BK90" s="152"/>
      <c r="BL90" s="152"/>
      <c r="BM90" s="152"/>
      <c r="BN90" s="152"/>
      <c r="BO90" s="152"/>
      <c r="BP90" s="152"/>
      <c r="BS90" s="154"/>
      <c r="BT90" s="155"/>
      <c r="BU90" s="827"/>
    </row>
    <row r="91" spans="1:73" s="165" customFormat="1" hidden="1" outlineLevel="1" x14ac:dyDescent="0.35">
      <c r="A91" s="785"/>
      <c r="B91" s="800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788"/>
      <c r="H91" s="807"/>
      <c r="I91" s="159">
        <f>I90</f>
        <v>0</v>
      </c>
      <c r="J91" s="159">
        <f t="shared" si="30"/>
        <v>0</v>
      </c>
      <c r="K91" s="182"/>
      <c r="L91" s="819"/>
      <c r="M91" s="810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807"/>
      <c r="S91" s="807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837"/>
      <c r="BJ91" s="164"/>
      <c r="BK91" s="164"/>
      <c r="BL91" s="164"/>
      <c r="BM91" s="164"/>
      <c r="BN91" s="164"/>
      <c r="BO91" s="164"/>
      <c r="BP91" s="164"/>
      <c r="BS91" s="166"/>
      <c r="BT91" s="167"/>
      <c r="BU91" s="828"/>
    </row>
    <row r="92" spans="1:73" s="153" customFormat="1" hidden="1" outlineLevel="1" x14ac:dyDescent="0.35">
      <c r="A92" s="785"/>
      <c r="B92" s="800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788"/>
      <c r="H92" s="805"/>
      <c r="I92" s="147"/>
      <c r="J92" s="147">
        <f t="shared" si="30"/>
        <v>0</v>
      </c>
      <c r="K92" s="182"/>
      <c r="L92" s="817"/>
      <c r="M92" s="808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805"/>
      <c r="S92" s="805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835"/>
      <c r="BJ92" s="152"/>
      <c r="BK92" s="152"/>
      <c r="BL92" s="152"/>
      <c r="BM92" s="152"/>
      <c r="BN92" s="152"/>
      <c r="BO92" s="152"/>
      <c r="BP92" s="152"/>
      <c r="BS92" s="154"/>
      <c r="BT92" s="155"/>
      <c r="BU92" s="826" t="s">
        <v>95</v>
      </c>
    </row>
    <row r="93" spans="1:73" s="153" customFormat="1" hidden="1" outlineLevel="1" x14ac:dyDescent="0.35">
      <c r="A93" s="785"/>
      <c r="B93" s="800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788"/>
      <c r="H93" s="806"/>
      <c r="I93" s="147"/>
      <c r="J93" s="147">
        <f t="shared" si="30"/>
        <v>0</v>
      </c>
      <c r="K93" s="182"/>
      <c r="L93" s="818"/>
      <c r="M93" s="809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806"/>
      <c r="S93" s="806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836"/>
      <c r="BJ93" s="152"/>
      <c r="BK93" s="152"/>
      <c r="BL93" s="152"/>
      <c r="BM93" s="152"/>
      <c r="BN93" s="152"/>
      <c r="BO93" s="152"/>
      <c r="BP93" s="152"/>
      <c r="BS93" s="154"/>
      <c r="BT93" s="155"/>
      <c r="BU93" s="827"/>
    </row>
    <row r="94" spans="1:73" s="165" customFormat="1" hidden="1" outlineLevel="1" x14ac:dyDescent="0.35">
      <c r="A94" s="785"/>
      <c r="B94" s="800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788"/>
      <c r="H94" s="807"/>
      <c r="I94" s="159">
        <f>I93</f>
        <v>0</v>
      </c>
      <c r="J94" s="159">
        <f t="shared" si="30"/>
        <v>0</v>
      </c>
      <c r="K94" s="182"/>
      <c r="L94" s="819"/>
      <c r="M94" s="810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807"/>
      <c r="S94" s="807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837"/>
      <c r="BJ94" s="164"/>
      <c r="BK94" s="164"/>
      <c r="BL94" s="164"/>
      <c r="BM94" s="164"/>
      <c r="BN94" s="164"/>
      <c r="BO94" s="164"/>
      <c r="BP94" s="164"/>
      <c r="BS94" s="166"/>
      <c r="BT94" s="167"/>
      <c r="BU94" s="828"/>
    </row>
    <row r="95" spans="1:73" s="153" customFormat="1" ht="13" hidden="1" customHeight="1" outlineLevel="1" x14ac:dyDescent="0.35">
      <c r="A95" s="785"/>
      <c r="B95" s="800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788"/>
      <c r="H95" s="805"/>
      <c r="I95" s="147"/>
      <c r="J95" s="147">
        <f t="shared" si="30"/>
        <v>0</v>
      </c>
      <c r="K95" s="814"/>
      <c r="L95" s="817"/>
      <c r="M95" s="808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805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835"/>
      <c r="BJ95" s="152"/>
      <c r="BK95" s="152"/>
      <c r="BL95" s="152"/>
      <c r="BM95" s="152"/>
      <c r="BN95" s="152"/>
      <c r="BO95" s="152"/>
      <c r="BP95" s="152"/>
      <c r="BS95" s="154"/>
      <c r="BT95" s="155"/>
      <c r="BU95" s="826" t="s">
        <v>86</v>
      </c>
    </row>
    <row r="96" spans="1:73" s="153" customFormat="1" ht="13" hidden="1" customHeight="1" outlineLevel="1" x14ac:dyDescent="0.35">
      <c r="A96" s="785"/>
      <c r="B96" s="800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788"/>
      <c r="H96" s="806"/>
      <c r="I96" s="147"/>
      <c r="J96" s="147">
        <f t="shared" si="30"/>
        <v>0</v>
      </c>
      <c r="K96" s="815"/>
      <c r="L96" s="818"/>
      <c r="M96" s="809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806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836"/>
      <c r="BJ96" s="152"/>
      <c r="BK96" s="152"/>
      <c r="BL96" s="152"/>
      <c r="BM96" s="152"/>
      <c r="BN96" s="152"/>
      <c r="BO96" s="152"/>
      <c r="BP96" s="152"/>
      <c r="BS96" s="154"/>
      <c r="BT96" s="155"/>
      <c r="BU96" s="827"/>
    </row>
    <row r="97" spans="1:73" s="165" customFormat="1" ht="13" hidden="1" customHeight="1" outlineLevel="1" x14ac:dyDescent="0.35">
      <c r="A97" s="785"/>
      <c r="B97" s="800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788"/>
      <c r="H97" s="807"/>
      <c r="I97" s="159">
        <f>I96</f>
        <v>0</v>
      </c>
      <c r="J97" s="159">
        <f t="shared" si="30"/>
        <v>0</v>
      </c>
      <c r="K97" s="816"/>
      <c r="L97" s="819"/>
      <c r="M97" s="810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807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837"/>
      <c r="BJ97" s="164"/>
      <c r="BK97" s="164"/>
      <c r="BL97" s="164"/>
      <c r="BM97" s="164"/>
      <c r="BN97" s="164"/>
      <c r="BO97" s="164"/>
      <c r="BP97" s="164"/>
      <c r="BS97" s="166"/>
      <c r="BT97" s="167"/>
      <c r="BU97" s="828"/>
    </row>
    <row r="98" spans="1:73" s="153" customFormat="1" ht="13" hidden="1" customHeight="1" outlineLevel="1" x14ac:dyDescent="0.35">
      <c r="A98" s="785"/>
      <c r="B98" s="800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788"/>
      <c r="H98" s="805"/>
      <c r="I98" s="147"/>
      <c r="J98" s="147">
        <f t="shared" si="30"/>
        <v>0</v>
      </c>
      <c r="K98" s="814"/>
      <c r="L98" s="817"/>
      <c r="M98" s="808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805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835"/>
      <c r="BJ98" s="152"/>
      <c r="BK98" s="152"/>
      <c r="BL98" s="152"/>
      <c r="BM98" s="152"/>
      <c r="BN98" s="152"/>
      <c r="BO98" s="152"/>
      <c r="BP98" s="152"/>
      <c r="BS98" s="154"/>
      <c r="BT98" s="155"/>
      <c r="BU98" s="826" t="s">
        <v>87</v>
      </c>
    </row>
    <row r="99" spans="1:73" s="153" customFormat="1" ht="13" hidden="1" customHeight="1" outlineLevel="1" x14ac:dyDescent="0.35">
      <c r="A99" s="785"/>
      <c r="B99" s="800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788"/>
      <c r="H99" s="806"/>
      <c r="I99" s="147"/>
      <c r="J99" s="147">
        <f t="shared" si="30"/>
        <v>0</v>
      </c>
      <c r="K99" s="815"/>
      <c r="L99" s="818"/>
      <c r="M99" s="809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806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836"/>
      <c r="BJ99" s="152"/>
      <c r="BK99" s="152"/>
      <c r="BL99" s="152"/>
      <c r="BM99" s="152"/>
      <c r="BN99" s="152"/>
      <c r="BO99" s="152"/>
      <c r="BP99" s="152"/>
      <c r="BS99" s="154"/>
      <c r="BT99" s="155"/>
      <c r="BU99" s="827"/>
    </row>
    <row r="100" spans="1:73" s="165" customFormat="1" ht="13" hidden="1" customHeight="1" outlineLevel="1" x14ac:dyDescent="0.35">
      <c r="A100" s="785"/>
      <c r="B100" s="800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788"/>
      <c r="H100" s="807"/>
      <c r="I100" s="159">
        <f>I99</f>
        <v>0</v>
      </c>
      <c r="J100" s="159">
        <f t="shared" si="30"/>
        <v>0</v>
      </c>
      <c r="K100" s="816"/>
      <c r="L100" s="819"/>
      <c r="M100" s="810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807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837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828"/>
    </row>
    <row r="101" spans="1:73" s="103" customFormat="1" ht="12.75" hidden="1" customHeight="1" outlineLevel="1" x14ac:dyDescent="0.35">
      <c r="A101" s="785"/>
      <c r="B101" s="800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788"/>
      <c r="H101" s="838"/>
      <c r="I101" s="147"/>
      <c r="J101" s="147">
        <f>I101*1.12</f>
        <v>0</v>
      </c>
      <c r="K101" s="814"/>
      <c r="L101" s="817"/>
      <c r="M101" s="773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779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776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826" t="s">
        <v>89</v>
      </c>
    </row>
    <row r="102" spans="1:73" s="103" customFormat="1" ht="13" hidden="1" customHeight="1" outlineLevel="1" x14ac:dyDescent="0.35">
      <c r="A102" s="785"/>
      <c r="B102" s="800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788"/>
      <c r="H102" s="839"/>
      <c r="I102" s="147"/>
      <c r="J102" s="147">
        <f>I102*1.12</f>
        <v>0</v>
      </c>
      <c r="K102" s="815"/>
      <c r="L102" s="818"/>
      <c r="M102" s="774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780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777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827"/>
    </row>
    <row r="103" spans="1:73" ht="13" hidden="1" customHeight="1" outlineLevel="1" x14ac:dyDescent="0.35">
      <c r="A103" s="785"/>
      <c r="B103" s="800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788"/>
      <c r="H103" s="840"/>
      <c r="I103" s="159">
        <f>I102</f>
        <v>0</v>
      </c>
      <c r="J103" s="159">
        <f>J102</f>
        <v>0</v>
      </c>
      <c r="K103" s="816"/>
      <c r="L103" s="819"/>
      <c r="M103" s="775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781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778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828"/>
    </row>
    <row r="104" spans="1:73" s="103" customFormat="1" ht="12.75" hidden="1" customHeight="1" outlineLevel="1" x14ac:dyDescent="0.35">
      <c r="A104" s="785"/>
      <c r="B104" s="800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788"/>
      <c r="H104" s="838"/>
      <c r="I104" s="147"/>
      <c r="J104" s="147">
        <f>I104*1.12</f>
        <v>0</v>
      </c>
      <c r="K104" s="814"/>
      <c r="L104" s="817"/>
      <c r="M104" s="773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779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776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826" t="s">
        <v>91</v>
      </c>
    </row>
    <row r="105" spans="1:73" s="103" customFormat="1" ht="13" hidden="1" customHeight="1" outlineLevel="1" x14ac:dyDescent="0.35">
      <c r="A105" s="785"/>
      <c r="B105" s="800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788"/>
      <c r="H105" s="839"/>
      <c r="I105" s="147"/>
      <c r="J105" s="147">
        <f>I105*1.12</f>
        <v>0</v>
      </c>
      <c r="K105" s="815"/>
      <c r="L105" s="818"/>
      <c r="M105" s="774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780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777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827"/>
    </row>
    <row r="106" spans="1:73" ht="13" hidden="1" customHeight="1" outlineLevel="1" x14ac:dyDescent="0.35">
      <c r="A106" s="785"/>
      <c r="B106" s="800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788"/>
      <c r="H106" s="840"/>
      <c r="I106" s="159">
        <f>I105</f>
        <v>0</v>
      </c>
      <c r="J106" s="159">
        <f>J105</f>
        <v>0</v>
      </c>
      <c r="K106" s="816"/>
      <c r="L106" s="819"/>
      <c r="M106" s="775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781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778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828"/>
    </row>
    <row r="107" spans="1:73" s="103" customFormat="1" hidden="1" outlineLevel="1" x14ac:dyDescent="0.35">
      <c r="A107" s="785"/>
      <c r="B107" s="800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788"/>
      <c r="H107" s="123"/>
      <c r="I107" s="147"/>
      <c r="J107" s="147">
        <f t="shared" ref="J107:J108" si="45">I107*1.12</f>
        <v>0</v>
      </c>
      <c r="K107" s="767"/>
      <c r="L107" s="770"/>
      <c r="M107" s="773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776"/>
      <c r="S107" s="779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776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785"/>
      <c r="B108" s="800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788"/>
      <c r="H108" s="123"/>
      <c r="I108" s="147"/>
      <c r="J108" s="147">
        <f t="shared" si="45"/>
        <v>0</v>
      </c>
      <c r="K108" s="768"/>
      <c r="L108" s="771"/>
      <c r="M108" s="774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777"/>
      <c r="S108" s="780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777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785"/>
      <c r="B109" s="800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788"/>
      <c r="H109" s="130"/>
      <c r="I109" s="159">
        <f t="shared" ref="I109:J109" si="47">I108</f>
        <v>0</v>
      </c>
      <c r="J109" s="159">
        <f t="shared" si="47"/>
        <v>0</v>
      </c>
      <c r="K109" s="769"/>
      <c r="L109" s="772"/>
      <c r="M109" s="775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778"/>
      <c r="S109" s="781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778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785"/>
      <c r="B110" s="800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788"/>
      <c r="H110" s="123"/>
      <c r="I110" s="147"/>
      <c r="J110" s="147">
        <f t="shared" ref="J110:J111" si="48">I110*1.12</f>
        <v>0</v>
      </c>
      <c r="K110" s="767"/>
      <c r="L110" s="770"/>
      <c r="M110" s="773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776"/>
      <c r="S110" s="779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776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785"/>
      <c r="B111" s="800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788"/>
      <c r="H111" s="123"/>
      <c r="I111" s="147"/>
      <c r="J111" s="147">
        <f t="shared" si="48"/>
        <v>0</v>
      </c>
      <c r="K111" s="768"/>
      <c r="L111" s="771"/>
      <c r="M111" s="774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777"/>
      <c r="S111" s="780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777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785"/>
      <c r="B112" s="800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788"/>
      <c r="H112" s="130"/>
      <c r="I112" s="159">
        <f t="shared" ref="I112:J112" si="49">I111</f>
        <v>0</v>
      </c>
      <c r="J112" s="159">
        <f t="shared" si="49"/>
        <v>0</v>
      </c>
      <c r="K112" s="769"/>
      <c r="L112" s="771"/>
      <c r="M112" s="775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777"/>
      <c r="S112" s="781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778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785"/>
      <c r="B113" s="800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788"/>
      <c r="H113" s="123"/>
      <c r="I113" s="147"/>
      <c r="J113" s="147">
        <f t="shared" ref="J113:J114" si="50">I113*1.12</f>
        <v>0</v>
      </c>
      <c r="K113" s="767"/>
      <c r="L113" s="771"/>
      <c r="M113" s="773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777"/>
      <c r="S113" s="779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776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785"/>
      <c r="B114" s="800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788"/>
      <c r="H114" s="123"/>
      <c r="I114" s="147"/>
      <c r="J114" s="147">
        <f t="shared" si="50"/>
        <v>0</v>
      </c>
      <c r="K114" s="768"/>
      <c r="L114" s="771"/>
      <c r="M114" s="774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777"/>
      <c r="S114" s="780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777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786"/>
      <c r="B115" s="801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789"/>
      <c r="H115" s="130"/>
      <c r="I115" s="159">
        <f t="shared" ref="I115:J115" si="51">I114</f>
        <v>0</v>
      </c>
      <c r="J115" s="159">
        <f t="shared" si="51"/>
        <v>0</v>
      </c>
      <c r="K115" s="769"/>
      <c r="L115" s="772"/>
      <c r="M115" s="775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778"/>
      <c r="S115" s="781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778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784">
        <v>2</v>
      </c>
      <c r="B116" s="770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52"/>
      <c r="H116" s="838"/>
      <c r="I116" s="193"/>
      <c r="J116" s="193">
        <f>I116*1.12</f>
        <v>0</v>
      </c>
      <c r="K116" s="793"/>
      <c r="L116" s="796"/>
      <c r="M116" s="773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776"/>
      <c r="S116" s="779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841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785"/>
      <c r="B117" s="771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53"/>
      <c r="H117" s="839"/>
      <c r="I117" s="193">
        <f>I116</f>
        <v>0</v>
      </c>
      <c r="J117" s="193">
        <f>I117*1.12</f>
        <v>0</v>
      </c>
      <c r="K117" s="794"/>
      <c r="L117" s="797"/>
      <c r="M117" s="774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777"/>
      <c r="S117" s="780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842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786"/>
      <c r="B118" s="772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54"/>
      <c r="H118" s="840"/>
      <c r="I118" s="195">
        <f>I117</f>
        <v>0</v>
      </c>
      <c r="J118" s="195">
        <f>J117</f>
        <v>0</v>
      </c>
      <c r="K118" s="795"/>
      <c r="L118" s="798"/>
      <c r="M118" s="775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778"/>
      <c r="S118" s="781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843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44">
        <v>2</v>
      </c>
      <c r="B119" s="847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845"/>
      <c r="B120" s="848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845"/>
      <c r="B121" s="848"/>
      <c r="C121" s="850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846"/>
      <c r="B122" s="849"/>
      <c r="C122" s="851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784"/>
      <c r="B123" s="770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787"/>
      <c r="H123" s="779">
        <f>100-100</f>
        <v>0</v>
      </c>
      <c r="I123" s="124"/>
      <c r="J123" s="124">
        <f t="shared" ref="J123:J134" si="62">I123*1.12</f>
        <v>0</v>
      </c>
      <c r="K123" s="767"/>
      <c r="L123" s="770"/>
      <c r="M123" s="773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855"/>
      <c r="S123" s="779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79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785"/>
      <c r="B124" s="771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788"/>
      <c r="H124" s="780"/>
      <c r="I124" s="124"/>
      <c r="J124" s="124">
        <f t="shared" si="62"/>
        <v>0</v>
      </c>
      <c r="K124" s="768"/>
      <c r="L124" s="771"/>
      <c r="M124" s="774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856"/>
      <c r="S124" s="780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79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786"/>
      <c r="B125" s="772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789"/>
      <c r="H125" s="781"/>
      <c r="I125" s="131">
        <f>I124</f>
        <v>0</v>
      </c>
      <c r="J125" s="124">
        <f t="shared" si="62"/>
        <v>0</v>
      </c>
      <c r="K125" s="769"/>
      <c r="L125" s="772"/>
      <c r="M125" s="775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857"/>
      <c r="S125" s="781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792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784"/>
      <c r="B126" s="770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787"/>
      <c r="H126" s="779">
        <f>71-71</f>
        <v>0</v>
      </c>
      <c r="I126" s="124"/>
      <c r="J126" s="124">
        <f t="shared" si="62"/>
        <v>0</v>
      </c>
      <c r="K126" s="767"/>
      <c r="L126" s="770"/>
      <c r="M126" s="773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858"/>
      <c r="S126" s="779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79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785"/>
      <c r="B127" s="771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788"/>
      <c r="H127" s="780"/>
      <c r="I127" s="124"/>
      <c r="J127" s="124">
        <f t="shared" si="62"/>
        <v>0</v>
      </c>
      <c r="K127" s="768"/>
      <c r="L127" s="771"/>
      <c r="M127" s="774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859"/>
      <c r="S127" s="780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79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786"/>
      <c r="B128" s="772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789"/>
      <c r="H128" s="781"/>
      <c r="I128" s="131">
        <f>I127</f>
        <v>0</v>
      </c>
      <c r="J128" s="124">
        <f t="shared" si="62"/>
        <v>0</v>
      </c>
      <c r="K128" s="769"/>
      <c r="L128" s="772"/>
      <c r="M128" s="775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860"/>
      <c r="S128" s="781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792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784"/>
      <c r="B129" s="770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787"/>
      <c r="H129" s="779"/>
      <c r="I129" s="123"/>
      <c r="J129" s="124">
        <f t="shared" si="62"/>
        <v>0</v>
      </c>
      <c r="K129" s="865"/>
      <c r="L129" s="817"/>
      <c r="M129" s="773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776" t="s">
        <v>99</v>
      </c>
      <c r="S129" s="779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79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785"/>
      <c r="B130" s="771"/>
      <c r="C130" s="122" t="s">
        <v>75</v>
      </c>
      <c r="D130" s="122" t="s">
        <v>76</v>
      </c>
      <c r="E130" s="123"/>
      <c r="F130" s="123">
        <f t="shared" si="66"/>
        <v>0</v>
      </c>
      <c r="G130" s="788"/>
      <c r="H130" s="780"/>
      <c r="I130" s="123"/>
      <c r="J130" s="124">
        <f t="shared" si="62"/>
        <v>0</v>
      </c>
      <c r="K130" s="866"/>
      <c r="L130" s="818"/>
      <c r="M130" s="774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777"/>
      <c r="S130" s="780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79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786"/>
      <c r="B131" s="772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789"/>
      <c r="H131" s="781"/>
      <c r="I131" s="131">
        <f>I130</f>
        <v>0</v>
      </c>
      <c r="J131" s="131">
        <f t="shared" si="62"/>
        <v>0</v>
      </c>
      <c r="K131" s="867"/>
      <c r="L131" s="819"/>
      <c r="M131" s="775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778"/>
      <c r="S131" s="781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792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784"/>
      <c r="B132" s="770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787"/>
      <c r="H132" s="779"/>
      <c r="I132" s="124"/>
      <c r="J132" s="124">
        <f t="shared" si="62"/>
        <v>0</v>
      </c>
      <c r="K132" s="767"/>
      <c r="L132" s="770"/>
      <c r="M132" s="773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776"/>
      <c r="S132" s="779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79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785"/>
      <c r="B133" s="771"/>
      <c r="C133" s="122" t="s">
        <v>75</v>
      </c>
      <c r="D133" s="122" t="s">
        <v>76</v>
      </c>
      <c r="E133" s="123"/>
      <c r="F133" s="123">
        <f t="shared" si="66"/>
        <v>0</v>
      </c>
      <c r="G133" s="788"/>
      <c r="H133" s="780"/>
      <c r="I133" s="124"/>
      <c r="J133" s="124">
        <f t="shared" si="62"/>
        <v>0</v>
      </c>
      <c r="K133" s="768"/>
      <c r="L133" s="771"/>
      <c r="M133" s="774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777"/>
      <c r="S133" s="780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79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786"/>
      <c r="B134" s="772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789"/>
      <c r="H134" s="781"/>
      <c r="I134" s="131">
        <f>I133</f>
        <v>0</v>
      </c>
      <c r="J134" s="131">
        <f t="shared" si="62"/>
        <v>0</v>
      </c>
      <c r="K134" s="769"/>
      <c r="L134" s="772"/>
      <c r="M134" s="775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778"/>
      <c r="S134" s="781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792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861">
        <v>3</v>
      </c>
      <c r="B135" s="783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 t="shared" si="75"/>
        <v>7776483</v>
      </c>
      <c r="AD135" s="93">
        <f t="shared" si="75"/>
        <v>8709660.9600000009</v>
      </c>
      <c r="AE135" s="93">
        <f>AE400+AE138+AE146+AE175+AE183+AE203+AE223+AE234+AE245+AE262+AE285+AE308+AE331+AE354+AE377</f>
        <v>685</v>
      </c>
      <c r="AF135" s="93">
        <f>AF400+AF138+AF146+AF175+AF183+AF203+AF223+AF234+AF245+AF262+AF285+AF308+AF331+AF354+AF377</f>
        <v>3700567.9406118835</v>
      </c>
      <c r="AG135" s="93">
        <f t="shared" si="75"/>
        <v>4144636.0934853097</v>
      </c>
      <c r="AH135" s="93">
        <f>AH400+AH138+AH146+AH175+AH183+AH203+AH223+AH234+AH245+AH262+AH285+AH308+AH331+AH354+AH377</f>
        <v>0</v>
      </c>
      <c r="AI135" s="93">
        <f t="shared" si="75"/>
        <v>-4075915.0593881165</v>
      </c>
      <c r="AJ135" s="93">
        <f t="shared" si="75"/>
        <v>-4565024.8665146902</v>
      </c>
      <c r="AK135" s="93">
        <f t="shared" si="75"/>
        <v>-342</v>
      </c>
      <c r="AL135" s="205">
        <f t="shared" si="37"/>
        <v>0.47586652483029712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862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861"/>
      <c r="B136" s="783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9136927</v>
      </c>
      <c r="AD136" s="93">
        <f>AD401+AD139+AD147+AD176+AD184+AD204+AD224+AD235+AD246+AD263+AD286+AD309+AD332+AD355+AD378</f>
        <v>10233358.24</v>
      </c>
      <c r="AE136" s="93"/>
      <c r="AF136" s="93">
        <f>AF401+AF139+AF147+AF176+AF184+AF204+AF224+AF235+AF246+AF263+AF286+AF309+AF332+AF355+AF378</f>
        <v>5767430.8144422397</v>
      </c>
      <c r="AG136" s="93">
        <f>AG401+AG139+AG147+AG176+AG184+AG204+AG224+AG235+AG246+AG263+AG286+AG309+AG332+AG355+AG378</f>
        <v>6459522.5121753095</v>
      </c>
      <c r="AH136" s="93"/>
      <c r="AI136" s="93">
        <f>AI401+AI139+AI147+AI176+AI184+AI204+AI224+AI235+AI246+AI263+AI286+AI309+AI332+AI355+AI378</f>
        <v>-3384847.5251024021</v>
      </c>
      <c r="AJ136" s="93">
        <f>AJ401+AJ139+AJ147+AJ176+AJ184+AJ204+AJ224+AJ235+AJ246+AJ263+AJ286+AJ309+AJ332+AJ355+AJ378</f>
        <v>-3791029.2281146911</v>
      </c>
      <c r="AK136" s="93"/>
      <c r="AL136" s="99">
        <f t="shared" si="37"/>
        <v>0.631222161941563</v>
      </c>
      <c r="AM136" s="93">
        <f>AM401+AM139+AM147+AM176+AM184+AM204+AM224+AM235+AM246+AM263+AM286+AM309+AM332+AM355+AM378</f>
        <v>0</v>
      </c>
      <c r="AN136" s="93">
        <f t="shared" si="76"/>
        <v>5752079.474897597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863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861"/>
      <c r="B137" s="783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9136927</v>
      </c>
      <c r="AD137" s="111">
        <f>AD136</f>
        <v>10233358.24</v>
      </c>
      <c r="AE137" s="111"/>
      <c r="AF137" s="111">
        <f>AF136</f>
        <v>5767430.8144422397</v>
      </c>
      <c r="AG137" s="111">
        <f>AG136</f>
        <v>6459522.5121753095</v>
      </c>
      <c r="AH137" s="111"/>
      <c r="AI137" s="111">
        <f>AI136</f>
        <v>-3384847.5251024021</v>
      </c>
      <c r="AJ137" s="111">
        <f>AJ136</f>
        <v>-3791029.2281146911</v>
      </c>
      <c r="AK137" s="111"/>
      <c r="AL137" s="116">
        <f t="shared" si="37"/>
        <v>0.631222161941563</v>
      </c>
      <c r="AM137" s="111">
        <f t="shared" ref="AM137:BH137" si="78">AM136</f>
        <v>0</v>
      </c>
      <c r="AN137" s="111">
        <f t="shared" si="78"/>
        <v>5752079.474897597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864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784"/>
      <c r="B138" s="770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71" t="s">
        <v>102</v>
      </c>
      <c r="L138" s="872"/>
      <c r="M138" s="875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7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785"/>
      <c r="B139" s="771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73"/>
      <c r="L139" s="874"/>
      <c r="M139" s="876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8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785"/>
      <c r="B140" s="771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52"/>
      <c r="H140" s="838"/>
      <c r="I140" s="223"/>
      <c r="J140" s="223">
        <f>I140*1.12</f>
        <v>0</v>
      </c>
      <c r="K140" s="868"/>
      <c r="L140" s="770"/>
      <c r="M140" s="799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770"/>
      <c r="S140" s="779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785"/>
      <c r="B141" s="771"/>
      <c r="C141" s="122" t="s">
        <v>75</v>
      </c>
      <c r="D141" s="122" t="s">
        <v>76</v>
      </c>
      <c r="E141" s="189"/>
      <c r="F141" s="189">
        <f>E141*1.12</f>
        <v>0</v>
      </c>
      <c r="G141" s="853"/>
      <c r="H141" s="839"/>
      <c r="I141" s="193"/>
      <c r="J141" s="193">
        <f>I141*1.12</f>
        <v>0</v>
      </c>
      <c r="K141" s="869"/>
      <c r="L141" s="771"/>
      <c r="M141" s="800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771"/>
      <c r="S141" s="780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785"/>
      <c r="B142" s="771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53"/>
      <c r="H142" s="839"/>
      <c r="I142" s="195">
        <f>I141</f>
        <v>0</v>
      </c>
      <c r="J142" s="195">
        <f>J141</f>
        <v>0</v>
      </c>
      <c r="K142" s="870"/>
      <c r="L142" s="772"/>
      <c r="M142" s="801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772"/>
      <c r="S142" s="781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785"/>
      <c r="B143" s="771"/>
      <c r="C143" s="221" t="s">
        <v>73</v>
      </c>
      <c r="D143" s="221" t="s">
        <v>74</v>
      </c>
      <c r="E143" s="222"/>
      <c r="F143" s="222"/>
      <c r="G143" s="853"/>
      <c r="H143" s="839"/>
      <c r="I143" s="223"/>
      <c r="J143" s="223"/>
      <c r="K143" s="868"/>
      <c r="L143" s="770"/>
      <c r="M143" s="799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770"/>
      <c r="S143" s="779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785"/>
      <c r="B144" s="771"/>
      <c r="C144" s="122" t="s">
        <v>75</v>
      </c>
      <c r="D144" s="122" t="s">
        <v>76</v>
      </c>
      <c r="E144" s="189"/>
      <c r="F144" s="189"/>
      <c r="G144" s="853"/>
      <c r="H144" s="839"/>
      <c r="I144" s="193"/>
      <c r="J144" s="193"/>
      <c r="K144" s="869"/>
      <c r="L144" s="771"/>
      <c r="M144" s="800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771"/>
      <c r="S144" s="780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786"/>
      <c r="B145" s="772"/>
      <c r="C145" s="129" t="s">
        <v>75</v>
      </c>
      <c r="D145" s="129" t="s">
        <v>77</v>
      </c>
      <c r="E145" s="191"/>
      <c r="F145" s="191"/>
      <c r="G145" s="854"/>
      <c r="H145" s="840"/>
      <c r="I145" s="195"/>
      <c r="J145" s="195"/>
      <c r="K145" s="870"/>
      <c r="L145" s="772"/>
      <c r="M145" s="801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772"/>
      <c r="S145" s="781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784">
        <v>2</v>
      </c>
      <c r="B146" s="879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882" t="s">
        <v>104</v>
      </c>
      <c r="L146" s="883"/>
      <c r="M146" s="886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7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785"/>
      <c r="B147" s="880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884"/>
      <c r="L147" s="885"/>
      <c r="M147" s="887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8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785"/>
      <c r="B148" s="880"/>
      <c r="C148" s="221" t="s">
        <v>73</v>
      </c>
      <c r="D148" s="221" t="s">
        <v>74</v>
      </c>
      <c r="E148" s="222"/>
      <c r="F148" s="222">
        <f>E148*1.12</f>
        <v>0</v>
      </c>
      <c r="G148" s="852"/>
      <c r="H148" s="838"/>
      <c r="I148" s="223"/>
      <c r="J148" s="223">
        <f>I148*1.12</f>
        <v>0</v>
      </c>
      <c r="K148" s="868"/>
      <c r="L148" s="770"/>
      <c r="M148" s="799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770"/>
      <c r="S148" s="779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785"/>
      <c r="B149" s="880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53"/>
      <c r="H149" s="839"/>
      <c r="I149" s="193"/>
      <c r="J149" s="193">
        <f>J150</f>
        <v>0</v>
      </c>
      <c r="K149" s="869"/>
      <c r="L149" s="771"/>
      <c r="M149" s="800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771"/>
      <c r="S149" s="780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785"/>
      <c r="B150" s="880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53"/>
      <c r="H150" s="839"/>
      <c r="I150" s="195">
        <f>I149</f>
        <v>0</v>
      </c>
      <c r="J150" s="195">
        <f>I150*1.12</f>
        <v>0</v>
      </c>
      <c r="K150" s="870"/>
      <c r="L150" s="772"/>
      <c r="M150" s="801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772"/>
      <c r="S150" s="781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785"/>
      <c r="B151" s="880"/>
      <c r="C151" s="221" t="s">
        <v>73</v>
      </c>
      <c r="D151" s="221" t="s">
        <v>74</v>
      </c>
      <c r="E151" s="222"/>
      <c r="F151" s="222"/>
      <c r="G151" s="853"/>
      <c r="H151" s="839"/>
      <c r="I151" s="223"/>
      <c r="J151" s="223"/>
      <c r="K151" s="868"/>
      <c r="L151" s="770"/>
      <c r="M151" s="799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770"/>
      <c r="S151" s="779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785"/>
      <c r="B152" s="880"/>
      <c r="C152" s="122" t="s">
        <v>75</v>
      </c>
      <c r="D152" s="122" t="s">
        <v>76</v>
      </c>
      <c r="E152" s="189"/>
      <c r="F152" s="189"/>
      <c r="G152" s="853"/>
      <c r="H152" s="839"/>
      <c r="I152" s="193"/>
      <c r="J152" s="193"/>
      <c r="K152" s="869"/>
      <c r="L152" s="771"/>
      <c r="M152" s="800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771"/>
      <c r="S152" s="780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785"/>
      <c r="B153" s="880"/>
      <c r="C153" s="129" t="s">
        <v>75</v>
      </c>
      <c r="D153" s="129" t="s">
        <v>77</v>
      </c>
      <c r="E153" s="191"/>
      <c r="F153" s="191"/>
      <c r="G153" s="853"/>
      <c r="H153" s="839"/>
      <c r="I153" s="195"/>
      <c r="J153" s="195"/>
      <c r="K153" s="870"/>
      <c r="L153" s="772"/>
      <c r="M153" s="801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772"/>
      <c r="S153" s="781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785"/>
      <c r="B154" s="880"/>
      <c r="C154" s="221" t="s">
        <v>73</v>
      </c>
      <c r="D154" s="221" t="s">
        <v>74</v>
      </c>
      <c r="E154" s="222"/>
      <c r="F154" s="222"/>
      <c r="G154" s="853"/>
      <c r="H154" s="839"/>
      <c r="I154" s="223"/>
      <c r="J154" s="223"/>
      <c r="K154" s="868"/>
      <c r="L154" s="770"/>
      <c r="M154" s="799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770"/>
      <c r="S154" s="779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785"/>
      <c r="B155" s="880"/>
      <c r="C155" s="122" t="s">
        <v>75</v>
      </c>
      <c r="D155" s="122" t="s">
        <v>76</v>
      </c>
      <c r="E155" s="189"/>
      <c r="F155" s="189"/>
      <c r="G155" s="853"/>
      <c r="H155" s="839"/>
      <c r="I155" s="193"/>
      <c r="J155" s="193"/>
      <c r="K155" s="869"/>
      <c r="L155" s="771"/>
      <c r="M155" s="800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771"/>
      <c r="S155" s="780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785"/>
      <c r="B156" s="880"/>
      <c r="C156" s="129" t="s">
        <v>75</v>
      </c>
      <c r="D156" s="129" t="s">
        <v>77</v>
      </c>
      <c r="E156" s="191"/>
      <c r="F156" s="191"/>
      <c r="G156" s="853"/>
      <c r="H156" s="839"/>
      <c r="I156" s="195"/>
      <c r="J156" s="195"/>
      <c r="K156" s="870"/>
      <c r="L156" s="772"/>
      <c r="M156" s="801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772"/>
      <c r="S156" s="781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785"/>
      <c r="B157" s="880"/>
      <c r="C157" s="221" t="s">
        <v>73</v>
      </c>
      <c r="D157" s="221" t="s">
        <v>74</v>
      </c>
      <c r="E157" s="222"/>
      <c r="F157" s="222"/>
      <c r="G157" s="853"/>
      <c r="H157" s="839"/>
      <c r="I157" s="223"/>
      <c r="J157" s="223"/>
      <c r="K157" s="868"/>
      <c r="L157" s="770"/>
      <c r="M157" s="799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770"/>
      <c r="S157" s="779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785"/>
      <c r="B158" s="880"/>
      <c r="C158" s="122" t="s">
        <v>75</v>
      </c>
      <c r="D158" s="122" t="s">
        <v>76</v>
      </c>
      <c r="E158" s="189"/>
      <c r="F158" s="189"/>
      <c r="G158" s="853"/>
      <c r="H158" s="839"/>
      <c r="I158" s="193"/>
      <c r="J158" s="193"/>
      <c r="K158" s="869"/>
      <c r="L158" s="771"/>
      <c r="M158" s="800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771"/>
      <c r="S158" s="780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785"/>
      <c r="B159" s="880"/>
      <c r="C159" s="129" t="s">
        <v>75</v>
      </c>
      <c r="D159" s="129" t="s">
        <v>77</v>
      </c>
      <c r="E159" s="191"/>
      <c r="F159" s="191"/>
      <c r="G159" s="853"/>
      <c r="H159" s="839"/>
      <c r="I159" s="195"/>
      <c r="J159" s="195"/>
      <c r="K159" s="870"/>
      <c r="L159" s="772"/>
      <c r="M159" s="801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772"/>
      <c r="S159" s="781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785"/>
      <c r="B160" s="880"/>
      <c r="C160" s="221" t="s">
        <v>73</v>
      </c>
      <c r="D160" s="221" t="s">
        <v>74</v>
      </c>
      <c r="E160" s="222"/>
      <c r="F160" s="222"/>
      <c r="G160" s="853"/>
      <c r="H160" s="839"/>
      <c r="I160" s="223"/>
      <c r="J160" s="238"/>
      <c r="K160" s="868"/>
      <c r="L160" s="770"/>
      <c r="M160" s="799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770"/>
      <c r="S160" s="779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785"/>
      <c r="B161" s="880"/>
      <c r="C161" s="122" t="s">
        <v>75</v>
      </c>
      <c r="D161" s="122" t="s">
        <v>76</v>
      </c>
      <c r="E161" s="189"/>
      <c r="F161" s="189"/>
      <c r="G161" s="853"/>
      <c r="H161" s="839"/>
      <c r="I161" s="193"/>
      <c r="J161" s="240"/>
      <c r="K161" s="869"/>
      <c r="L161" s="771"/>
      <c r="M161" s="800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771"/>
      <c r="S161" s="780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785"/>
      <c r="B162" s="880"/>
      <c r="C162" s="129" t="s">
        <v>75</v>
      </c>
      <c r="D162" s="129" t="s">
        <v>77</v>
      </c>
      <c r="E162" s="191"/>
      <c r="F162" s="191"/>
      <c r="G162" s="853"/>
      <c r="H162" s="839"/>
      <c r="I162" s="195"/>
      <c r="J162" s="242"/>
      <c r="K162" s="870"/>
      <c r="L162" s="772"/>
      <c r="M162" s="801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772"/>
      <c r="S162" s="781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785"/>
      <c r="B163" s="880"/>
      <c r="C163" s="221" t="s">
        <v>73</v>
      </c>
      <c r="D163" s="221" t="s">
        <v>74</v>
      </c>
      <c r="E163" s="222"/>
      <c r="F163" s="222"/>
      <c r="G163" s="853"/>
      <c r="H163" s="839"/>
      <c r="I163" s="223"/>
      <c r="J163" s="238"/>
      <c r="K163" s="868"/>
      <c r="L163" s="770"/>
      <c r="M163" s="799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770"/>
      <c r="S163" s="779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785"/>
      <c r="B164" s="880"/>
      <c r="C164" s="122" t="s">
        <v>75</v>
      </c>
      <c r="D164" s="122" t="s">
        <v>76</v>
      </c>
      <c r="E164" s="189"/>
      <c r="F164" s="189"/>
      <c r="G164" s="853"/>
      <c r="H164" s="839"/>
      <c r="I164" s="193"/>
      <c r="J164" s="240"/>
      <c r="K164" s="869"/>
      <c r="L164" s="771"/>
      <c r="M164" s="800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771"/>
      <c r="S164" s="780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785"/>
      <c r="B165" s="880"/>
      <c r="C165" s="129" t="s">
        <v>75</v>
      </c>
      <c r="D165" s="129" t="s">
        <v>77</v>
      </c>
      <c r="E165" s="191"/>
      <c r="F165" s="191"/>
      <c r="G165" s="853"/>
      <c r="H165" s="839"/>
      <c r="I165" s="195"/>
      <c r="J165" s="242"/>
      <c r="K165" s="870"/>
      <c r="L165" s="772"/>
      <c r="M165" s="801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772"/>
      <c r="S165" s="781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785"/>
      <c r="B166" s="880"/>
      <c r="C166" s="221" t="s">
        <v>73</v>
      </c>
      <c r="D166" s="221" t="s">
        <v>74</v>
      </c>
      <c r="E166" s="222"/>
      <c r="F166" s="222"/>
      <c r="G166" s="853"/>
      <c r="H166" s="839"/>
      <c r="I166" s="223"/>
      <c r="J166" s="238"/>
      <c r="K166" s="868"/>
      <c r="L166" s="770"/>
      <c r="M166" s="799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770"/>
      <c r="S166" s="779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785"/>
      <c r="B167" s="880"/>
      <c r="C167" s="122" t="s">
        <v>75</v>
      </c>
      <c r="D167" s="122" t="s">
        <v>76</v>
      </c>
      <c r="E167" s="189"/>
      <c r="F167" s="189"/>
      <c r="G167" s="853"/>
      <c r="H167" s="839"/>
      <c r="I167" s="193"/>
      <c r="J167" s="240"/>
      <c r="K167" s="869"/>
      <c r="L167" s="771"/>
      <c r="M167" s="800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771"/>
      <c r="S167" s="780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785"/>
      <c r="B168" s="880"/>
      <c r="C168" s="129" t="s">
        <v>75</v>
      </c>
      <c r="D168" s="129" t="s">
        <v>77</v>
      </c>
      <c r="E168" s="191"/>
      <c r="F168" s="191"/>
      <c r="G168" s="853"/>
      <c r="H168" s="839"/>
      <c r="I168" s="195"/>
      <c r="J168" s="242"/>
      <c r="K168" s="870"/>
      <c r="L168" s="772"/>
      <c r="M168" s="801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772"/>
      <c r="S168" s="781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785"/>
      <c r="B169" s="880"/>
      <c r="C169" s="221" t="s">
        <v>73</v>
      </c>
      <c r="D169" s="221" t="s">
        <v>74</v>
      </c>
      <c r="E169" s="222"/>
      <c r="F169" s="222"/>
      <c r="G169" s="853"/>
      <c r="H169" s="839"/>
      <c r="I169" s="223"/>
      <c r="J169" s="238"/>
      <c r="K169" s="868"/>
      <c r="L169" s="770"/>
      <c r="M169" s="799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770"/>
      <c r="S169" s="779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785"/>
      <c r="B170" s="880"/>
      <c r="C170" s="122" t="s">
        <v>75</v>
      </c>
      <c r="D170" s="122" t="s">
        <v>76</v>
      </c>
      <c r="E170" s="189"/>
      <c r="F170" s="189"/>
      <c r="G170" s="853"/>
      <c r="H170" s="839"/>
      <c r="I170" s="193"/>
      <c r="J170" s="240"/>
      <c r="K170" s="869"/>
      <c r="L170" s="771"/>
      <c r="M170" s="800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771"/>
      <c r="S170" s="780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785"/>
      <c r="B171" s="880"/>
      <c r="C171" s="129" t="s">
        <v>75</v>
      </c>
      <c r="D171" s="129" t="s">
        <v>77</v>
      </c>
      <c r="E171" s="191"/>
      <c r="F171" s="188"/>
      <c r="G171" s="853"/>
      <c r="H171" s="839"/>
      <c r="I171" s="195"/>
      <c r="J171" s="242"/>
      <c r="K171" s="870"/>
      <c r="L171" s="772"/>
      <c r="M171" s="801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772"/>
      <c r="S171" s="781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785"/>
      <c r="B172" s="880"/>
      <c r="C172" s="221" t="s">
        <v>73</v>
      </c>
      <c r="D172" s="221" t="s">
        <v>74</v>
      </c>
      <c r="E172" s="222"/>
      <c r="F172" s="222"/>
      <c r="G172" s="853"/>
      <c r="H172" s="839"/>
      <c r="I172" s="223"/>
      <c r="J172" s="238"/>
      <c r="K172" s="868"/>
      <c r="L172" s="770"/>
      <c r="M172" s="799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770"/>
      <c r="S172" s="779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785"/>
      <c r="B173" s="880"/>
      <c r="C173" s="122" t="s">
        <v>75</v>
      </c>
      <c r="D173" s="122" t="s">
        <v>76</v>
      </c>
      <c r="E173" s="189"/>
      <c r="F173" s="189"/>
      <c r="G173" s="853"/>
      <c r="H173" s="839"/>
      <c r="I173" s="193"/>
      <c r="J173" s="240"/>
      <c r="K173" s="869"/>
      <c r="L173" s="771"/>
      <c r="M173" s="800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771"/>
      <c r="S173" s="780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786"/>
      <c r="B174" s="881"/>
      <c r="C174" s="129" t="s">
        <v>75</v>
      </c>
      <c r="D174" s="129" t="s">
        <v>77</v>
      </c>
      <c r="E174" s="191"/>
      <c r="F174" s="188"/>
      <c r="G174" s="854"/>
      <c r="H174" s="840"/>
      <c r="I174" s="195"/>
      <c r="J174" s="242"/>
      <c r="K174" s="870"/>
      <c r="L174" s="772"/>
      <c r="M174" s="801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772"/>
      <c r="S174" s="781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784"/>
      <c r="B175" s="770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71" t="s">
        <v>106</v>
      </c>
      <c r="L175" s="872"/>
      <c r="M175" s="875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7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785"/>
      <c r="B176" s="771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73"/>
      <c r="L176" s="874"/>
      <c r="M176" s="876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8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785"/>
      <c r="B177" s="771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52"/>
      <c r="H177" s="838"/>
      <c r="I177" s="223"/>
      <c r="J177" s="223">
        <f>I177*1.12</f>
        <v>0</v>
      </c>
      <c r="K177" s="868"/>
      <c r="L177" s="770"/>
      <c r="M177" s="799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770"/>
      <c r="S177" s="779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785"/>
      <c r="B178" s="771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53"/>
      <c r="H178" s="839"/>
      <c r="I178" s="193">
        <f>I177</f>
        <v>0</v>
      </c>
      <c r="J178" s="193">
        <f>I178*1.12</f>
        <v>0</v>
      </c>
      <c r="K178" s="869"/>
      <c r="L178" s="771"/>
      <c r="M178" s="800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771"/>
      <c r="S178" s="780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785"/>
      <c r="B179" s="771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53"/>
      <c r="H179" s="839"/>
      <c r="I179" s="195">
        <f>I178</f>
        <v>0</v>
      </c>
      <c r="J179" s="195">
        <f>J178</f>
        <v>0</v>
      </c>
      <c r="K179" s="870"/>
      <c r="L179" s="772"/>
      <c r="M179" s="801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772"/>
      <c r="S179" s="781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785"/>
      <c r="B180" s="771"/>
      <c r="C180" s="221" t="s">
        <v>73</v>
      </c>
      <c r="D180" s="221" t="s">
        <v>74</v>
      </c>
      <c r="E180" s="222"/>
      <c r="F180" s="222"/>
      <c r="G180" s="853"/>
      <c r="H180" s="839"/>
      <c r="I180" s="223"/>
      <c r="J180" s="223"/>
      <c r="K180" s="868"/>
      <c r="L180" s="770"/>
      <c r="M180" s="799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770"/>
      <c r="S180" s="779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785"/>
      <c r="B181" s="771"/>
      <c r="C181" s="122" t="s">
        <v>75</v>
      </c>
      <c r="D181" s="122" t="s">
        <v>76</v>
      </c>
      <c r="E181" s="189"/>
      <c r="F181" s="189"/>
      <c r="G181" s="853"/>
      <c r="H181" s="839"/>
      <c r="I181" s="193"/>
      <c r="J181" s="193"/>
      <c r="K181" s="869"/>
      <c r="L181" s="771"/>
      <c r="M181" s="800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771"/>
      <c r="S181" s="780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786"/>
      <c r="B182" s="772"/>
      <c r="C182" s="129" t="s">
        <v>75</v>
      </c>
      <c r="D182" s="129" t="s">
        <v>77</v>
      </c>
      <c r="E182" s="191"/>
      <c r="F182" s="191"/>
      <c r="G182" s="854"/>
      <c r="H182" s="840"/>
      <c r="I182" s="195"/>
      <c r="J182" s="195"/>
      <c r="K182" s="870"/>
      <c r="L182" s="772"/>
      <c r="M182" s="801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772"/>
      <c r="S182" s="781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784">
        <v>4</v>
      </c>
      <c r="B183" s="770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71" t="s">
        <v>108</v>
      </c>
      <c r="L183" s="872"/>
      <c r="M183" s="875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7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785"/>
      <c r="B184" s="771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73"/>
      <c r="L184" s="874"/>
      <c r="M184" s="876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8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785"/>
      <c r="B185" s="771"/>
      <c r="C185" s="221" t="s">
        <v>73</v>
      </c>
      <c r="D185" s="221" t="s">
        <v>74</v>
      </c>
      <c r="E185" s="222"/>
      <c r="F185" s="222">
        <f>E185*1.12</f>
        <v>0</v>
      </c>
      <c r="G185" s="852"/>
      <c r="H185" s="838"/>
      <c r="I185" s="223"/>
      <c r="J185" s="223">
        <f>I185*1.12</f>
        <v>0</v>
      </c>
      <c r="K185" s="868"/>
      <c r="L185" s="770"/>
      <c r="M185" s="799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770"/>
      <c r="S185" s="779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785"/>
      <c r="B186" s="771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53"/>
      <c r="H186" s="839"/>
      <c r="I186" s="193"/>
      <c r="J186" s="193">
        <f>I186*1.12</f>
        <v>0</v>
      </c>
      <c r="K186" s="869"/>
      <c r="L186" s="771"/>
      <c r="M186" s="800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771"/>
      <c r="S186" s="780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785"/>
      <c r="B187" s="771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53"/>
      <c r="H187" s="839"/>
      <c r="I187" s="195">
        <f>I186</f>
        <v>0</v>
      </c>
      <c r="J187" s="195">
        <f>J186</f>
        <v>0</v>
      </c>
      <c r="K187" s="870"/>
      <c r="L187" s="772"/>
      <c r="M187" s="801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772"/>
      <c r="S187" s="781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785"/>
      <c r="B188" s="771"/>
      <c r="C188" s="221" t="s">
        <v>73</v>
      </c>
      <c r="D188" s="221" t="s">
        <v>74</v>
      </c>
      <c r="E188" s="222"/>
      <c r="F188" s="222"/>
      <c r="G188" s="853"/>
      <c r="H188" s="839"/>
      <c r="I188" s="223"/>
      <c r="J188" s="223"/>
      <c r="K188" s="868"/>
      <c r="L188" s="770"/>
      <c r="M188" s="799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770"/>
      <c r="S188" s="779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785"/>
      <c r="B189" s="771"/>
      <c r="C189" s="122" t="s">
        <v>75</v>
      </c>
      <c r="D189" s="122" t="s">
        <v>76</v>
      </c>
      <c r="E189" s="189"/>
      <c r="F189" s="189"/>
      <c r="G189" s="853"/>
      <c r="H189" s="839"/>
      <c r="I189" s="193"/>
      <c r="J189" s="193"/>
      <c r="K189" s="869"/>
      <c r="L189" s="771"/>
      <c r="M189" s="800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771"/>
      <c r="S189" s="780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785"/>
      <c r="B190" s="771"/>
      <c r="C190" s="129" t="s">
        <v>75</v>
      </c>
      <c r="D190" s="129" t="s">
        <v>77</v>
      </c>
      <c r="E190" s="191"/>
      <c r="F190" s="191"/>
      <c r="G190" s="853"/>
      <c r="H190" s="839"/>
      <c r="I190" s="195"/>
      <c r="J190" s="195"/>
      <c r="K190" s="870"/>
      <c r="L190" s="772"/>
      <c r="M190" s="801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772"/>
      <c r="S190" s="781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785"/>
      <c r="B191" s="771"/>
      <c r="C191" s="221" t="s">
        <v>73</v>
      </c>
      <c r="D191" s="221" t="s">
        <v>74</v>
      </c>
      <c r="E191" s="222"/>
      <c r="F191" s="222">
        <f>E191*1.12</f>
        <v>0</v>
      </c>
      <c r="G191" s="853"/>
      <c r="H191" s="839"/>
      <c r="I191" s="223"/>
      <c r="J191" s="223"/>
      <c r="K191" s="868"/>
      <c r="L191" s="770"/>
      <c r="M191" s="799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770"/>
      <c r="S191" s="779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785"/>
      <c r="B192" s="771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53"/>
      <c r="H192" s="839"/>
      <c r="I192" s="193"/>
      <c r="J192" s="193">
        <f>I192*1.12</f>
        <v>0</v>
      </c>
      <c r="K192" s="869"/>
      <c r="L192" s="771"/>
      <c r="M192" s="800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771"/>
      <c r="S192" s="780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785"/>
      <c r="B193" s="771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53"/>
      <c r="H193" s="839"/>
      <c r="I193" s="195">
        <f>I192</f>
        <v>0</v>
      </c>
      <c r="J193" s="195">
        <f>J192</f>
        <v>0</v>
      </c>
      <c r="K193" s="870"/>
      <c r="L193" s="772"/>
      <c r="M193" s="801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772"/>
      <c r="S193" s="781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785"/>
      <c r="B194" s="771"/>
      <c r="C194" s="221" t="s">
        <v>73</v>
      </c>
      <c r="D194" s="221" t="s">
        <v>74</v>
      </c>
      <c r="E194" s="222"/>
      <c r="F194" s="222"/>
      <c r="G194" s="853"/>
      <c r="H194" s="839"/>
      <c r="I194" s="223"/>
      <c r="J194" s="223"/>
      <c r="K194" s="868"/>
      <c r="L194" s="770"/>
      <c r="M194" s="799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770"/>
      <c r="S194" s="779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785"/>
      <c r="B195" s="771"/>
      <c r="C195" s="122" t="s">
        <v>75</v>
      </c>
      <c r="D195" s="122" t="s">
        <v>76</v>
      </c>
      <c r="E195" s="189"/>
      <c r="F195" s="189"/>
      <c r="G195" s="853"/>
      <c r="H195" s="839"/>
      <c r="I195" s="193"/>
      <c r="J195" s="193"/>
      <c r="K195" s="869"/>
      <c r="L195" s="771"/>
      <c r="M195" s="800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771"/>
      <c r="S195" s="780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785"/>
      <c r="B196" s="771"/>
      <c r="C196" s="129" t="s">
        <v>75</v>
      </c>
      <c r="D196" s="129" t="s">
        <v>77</v>
      </c>
      <c r="E196" s="191"/>
      <c r="F196" s="191"/>
      <c r="G196" s="853"/>
      <c r="H196" s="839"/>
      <c r="I196" s="195"/>
      <c r="J196" s="195"/>
      <c r="K196" s="870"/>
      <c r="L196" s="772"/>
      <c r="M196" s="801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772"/>
      <c r="S196" s="781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785"/>
      <c r="B197" s="771"/>
      <c r="C197" s="221" t="s">
        <v>73</v>
      </c>
      <c r="D197" s="221" t="s">
        <v>74</v>
      </c>
      <c r="E197" s="222"/>
      <c r="F197" s="222"/>
      <c r="G197" s="853"/>
      <c r="H197" s="839"/>
      <c r="I197" s="223"/>
      <c r="J197" s="223"/>
      <c r="K197" s="868"/>
      <c r="L197" s="770"/>
      <c r="M197" s="799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770"/>
      <c r="S197" s="779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785"/>
      <c r="B198" s="771"/>
      <c r="C198" s="122" t="s">
        <v>75</v>
      </c>
      <c r="D198" s="122" t="s">
        <v>76</v>
      </c>
      <c r="E198" s="189"/>
      <c r="F198" s="189"/>
      <c r="G198" s="853"/>
      <c r="H198" s="839"/>
      <c r="I198" s="193"/>
      <c r="J198" s="193"/>
      <c r="K198" s="869"/>
      <c r="L198" s="771"/>
      <c r="M198" s="800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771"/>
      <c r="S198" s="780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785"/>
      <c r="B199" s="771"/>
      <c r="C199" s="129" t="s">
        <v>75</v>
      </c>
      <c r="D199" s="129" t="s">
        <v>77</v>
      </c>
      <c r="E199" s="191"/>
      <c r="F199" s="191"/>
      <c r="G199" s="853"/>
      <c r="H199" s="839"/>
      <c r="I199" s="195"/>
      <c r="J199" s="195"/>
      <c r="K199" s="870"/>
      <c r="L199" s="772"/>
      <c r="M199" s="801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772"/>
      <c r="S199" s="781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785"/>
      <c r="B200" s="771"/>
      <c r="C200" s="221" t="s">
        <v>73</v>
      </c>
      <c r="D200" s="221" t="s">
        <v>74</v>
      </c>
      <c r="E200" s="222"/>
      <c r="F200" s="222"/>
      <c r="G200" s="853"/>
      <c r="H200" s="839"/>
      <c r="I200" s="223"/>
      <c r="J200" s="223"/>
      <c r="K200" s="868"/>
      <c r="L200" s="770"/>
      <c r="M200" s="799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770"/>
      <c r="S200" s="779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785"/>
      <c r="B201" s="771"/>
      <c r="C201" s="122" t="s">
        <v>75</v>
      </c>
      <c r="D201" s="122" t="s">
        <v>76</v>
      </c>
      <c r="E201" s="189"/>
      <c r="F201" s="189"/>
      <c r="G201" s="853"/>
      <c r="H201" s="839"/>
      <c r="I201" s="193"/>
      <c r="J201" s="193"/>
      <c r="K201" s="869"/>
      <c r="L201" s="771"/>
      <c r="M201" s="800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771"/>
      <c r="S201" s="780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786"/>
      <c r="B202" s="772"/>
      <c r="C202" s="129" t="s">
        <v>75</v>
      </c>
      <c r="D202" s="129" t="s">
        <v>77</v>
      </c>
      <c r="E202" s="191"/>
      <c r="F202" s="191"/>
      <c r="G202" s="854"/>
      <c r="H202" s="840"/>
      <c r="I202" s="195"/>
      <c r="J202" s="195"/>
      <c r="K202" s="870"/>
      <c r="L202" s="772"/>
      <c r="M202" s="801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772"/>
      <c r="S202" s="781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784">
        <v>5</v>
      </c>
      <c r="B203" s="770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71" t="s">
        <v>110</v>
      </c>
      <c r="L203" s="872"/>
      <c r="M203" s="875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7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785"/>
      <c r="B204" s="771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73"/>
      <c r="L204" s="874"/>
      <c r="M204" s="876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8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785"/>
      <c r="B205" s="771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52"/>
      <c r="H205" s="838"/>
      <c r="I205" s="223"/>
      <c r="J205" s="223">
        <f>I205*1.12</f>
        <v>0</v>
      </c>
      <c r="K205" s="868"/>
      <c r="L205" s="770"/>
      <c r="M205" s="799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770"/>
      <c r="S205" s="779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785"/>
      <c r="B206" s="771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53"/>
      <c r="H206" s="839"/>
      <c r="I206" s="193">
        <f>I205</f>
        <v>0</v>
      </c>
      <c r="J206" s="193">
        <f>I206*1.12</f>
        <v>0</v>
      </c>
      <c r="K206" s="869"/>
      <c r="L206" s="771"/>
      <c r="M206" s="800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771"/>
      <c r="S206" s="780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785"/>
      <c r="B207" s="771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53"/>
      <c r="H207" s="839"/>
      <c r="I207" s="195">
        <f>I206</f>
        <v>0</v>
      </c>
      <c r="J207" s="195">
        <f>J206</f>
        <v>0</v>
      </c>
      <c r="K207" s="870"/>
      <c r="L207" s="772"/>
      <c r="M207" s="801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772"/>
      <c r="S207" s="781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785"/>
      <c r="B208" s="771"/>
      <c r="C208" s="221" t="s">
        <v>73</v>
      </c>
      <c r="D208" s="221" t="s">
        <v>74</v>
      </c>
      <c r="E208" s="222"/>
      <c r="F208" s="222"/>
      <c r="G208" s="853"/>
      <c r="H208" s="839"/>
      <c r="I208" s="223"/>
      <c r="J208" s="223"/>
      <c r="K208" s="868"/>
      <c r="L208" s="770"/>
      <c r="M208" s="799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770"/>
      <c r="S208" s="779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785"/>
      <c r="B209" s="771"/>
      <c r="C209" s="122" t="s">
        <v>75</v>
      </c>
      <c r="D209" s="122" t="s">
        <v>76</v>
      </c>
      <c r="E209" s="189"/>
      <c r="F209" s="189"/>
      <c r="G209" s="853"/>
      <c r="H209" s="839"/>
      <c r="I209" s="193"/>
      <c r="J209" s="193"/>
      <c r="K209" s="869"/>
      <c r="L209" s="771"/>
      <c r="M209" s="800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771"/>
      <c r="S209" s="780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785"/>
      <c r="B210" s="771"/>
      <c r="C210" s="129" t="s">
        <v>75</v>
      </c>
      <c r="D210" s="129" t="s">
        <v>77</v>
      </c>
      <c r="E210" s="191"/>
      <c r="F210" s="191"/>
      <c r="G210" s="853"/>
      <c r="H210" s="839"/>
      <c r="I210" s="195"/>
      <c r="J210" s="195"/>
      <c r="K210" s="870"/>
      <c r="L210" s="772"/>
      <c r="M210" s="801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772"/>
      <c r="S210" s="781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785"/>
      <c r="B211" s="771"/>
      <c r="C211" s="221" t="s">
        <v>73</v>
      </c>
      <c r="D211" s="221" t="s">
        <v>74</v>
      </c>
      <c r="E211" s="222"/>
      <c r="F211" s="222">
        <f>E211*1.12</f>
        <v>0</v>
      </c>
      <c r="G211" s="853"/>
      <c r="H211" s="839"/>
      <c r="I211" s="223"/>
      <c r="J211" s="223"/>
      <c r="K211" s="868"/>
      <c r="L211" s="770"/>
      <c r="M211" s="799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770"/>
      <c r="S211" s="779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785"/>
      <c r="B212" s="771"/>
      <c r="C212" s="122" t="s">
        <v>75</v>
      </c>
      <c r="D212" s="122" t="s">
        <v>76</v>
      </c>
      <c r="E212" s="189"/>
      <c r="F212" s="189">
        <f>E212*1.12</f>
        <v>0</v>
      </c>
      <c r="G212" s="853"/>
      <c r="H212" s="839"/>
      <c r="I212" s="193"/>
      <c r="J212" s="193">
        <f>I212*1.12</f>
        <v>0</v>
      </c>
      <c r="K212" s="869"/>
      <c r="L212" s="771"/>
      <c r="M212" s="800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771"/>
      <c r="S212" s="780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785"/>
      <c r="B213" s="771"/>
      <c r="C213" s="129" t="s">
        <v>75</v>
      </c>
      <c r="D213" s="129" t="s">
        <v>77</v>
      </c>
      <c r="E213" s="191"/>
      <c r="F213" s="191">
        <f>E213*1.12</f>
        <v>0</v>
      </c>
      <c r="G213" s="853"/>
      <c r="H213" s="839"/>
      <c r="I213" s="195"/>
      <c r="J213" s="195">
        <f>J212</f>
        <v>0</v>
      </c>
      <c r="K213" s="870"/>
      <c r="L213" s="772"/>
      <c r="M213" s="801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772"/>
      <c r="S213" s="781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785"/>
      <c r="B214" s="771"/>
      <c r="C214" s="221" t="s">
        <v>73</v>
      </c>
      <c r="D214" s="221" t="s">
        <v>74</v>
      </c>
      <c r="E214" s="222"/>
      <c r="F214" s="222"/>
      <c r="G214" s="853"/>
      <c r="H214" s="839"/>
      <c r="I214" s="223"/>
      <c r="J214" s="223"/>
      <c r="K214" s="868"/>
      <c r="L214" s="770"/>
      <c r="M214" s="799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770"/>
      <c r="S214" s="779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785"/>
      <c r="B215" s="771"/>
      <c r="C215" s="122" t="s">
        <v>75</v>
      </c>
      <c r="D215" s="122" t="s">
        <v>76</v>
      </c>
      <c r="E215" s="189"/>
      <c r="F215" s="189"/>
      <c r="G215" s="853"/>
      <c r="H215" s="839"/>
      <c r="I215" s="193"/>
      <c r="J215" s="193"/>
      <c r="K215" s="869"/>
      <c r="L215" s="771"/>
      <c r="M215" s="800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771"/>
      <c r="S215" s="780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785"/>
      <c r="B216" s="771"/>
      <c r="C216" s="129" t="s">
        <v>75</v>
      </c>
      <c r="D216" s="129" t="s">
        <v>77</v>
      </c>
      <c r="E216" s="191"/>
      <c r="F216" s="191"/>
      <c r="G216" s="853"/>
      <c r="H216" s="839"/>
      <c r="I216" s="195"/>
      <c r="J216" s="195"/>
      <c r="K216" s="870"/>
      <c r="L216" s="772"/>
      <c r="M216" s="801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772"/>
      <c r="S216" s="781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785"/>
      <c r="B217" s="771"/>
      <c r="C217" s="221" t="s">
        <v>73</v>
      </c>
      <c r="D217" s="221" t="s">
        <v>74</v>
      </c>
      <c r="E217" s="222"/>
      <c r="F217" s="222"/>
      <c r="G217" s="853"/>
      <c r="H217" s="839"/>
      <c r="I217" s="223"/>
      <c r="J217" s="223"/>
      <c r="K217" s="868"/>
      <c r="L217" s="770"/>
      <c r="M217" s="799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770"/>
      <c r="S217" s="779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785"/>
      <c r="B218" s="771"/>
      <c r="C218" s="122" t="s">
        <v>75</v>
      </c>
      <c r="D218" s="122" t="s">
        <v>76</v>
      </c>
      <c r="E218" s="189"/>
      <c r="F218" s="189"/>
      <c r="G218" s="853"/>
      <c r="H218" s="839"/>
      <c r="I218" s="193"/>
      <c r="J218" s="193"/>
      <c r="K218" s="869"/>
      <c r="L218" s="771"/>
      <c r="M218" s="800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771"/>
      <c r="S218" s="780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785"/>
      <c r="B219" s="771"/>
      <c r="C219" s="129" t="s">
        <v>75</v>
      </c>
      <c r="D219" s="129" t="s">
        <v>77</v>
      </c>
      <c r="E219" s="191"/>
      <c r="F219" s="191"/>
      <c r="G219" s="853"/>
      <c r="H219" s="839"/>
      <c r="I219" s="195"/>
      <c r="J219" s="195"/>
      <c r="K219" s="870"/>
      <c r="L219" s="772"/>
      <c r="M219" s="801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772"/>
      <c r="S219" s="781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785"/>
      <c r="B220" s="771"/>
      <c r="C220" s="221" t="s">
        <v>73</v>
      </c>
      <c r="D220" s="221" t="s">
        <v>74</v>
      </c>
      <c r="E220" s="222"/>
      <c r="F220" s="222"/>
      <c r="G220" s="853"/>
      <c r="H220" s="839"/>
      <c r="I220" s="223"/>
      <c r="J220" s="223"/>
      <c r="K220" s="868"/>
      <c r="L220" s="770"/>
      <c r="M220" s="799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770"/>
      <c r="S220" s="779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785"/>
      <c r="B221" s="771"/>
      <c r="C221" s="122" t="s">
        <v>75</v>
      </c>
      <c r="D221" s="122" t="s">
        <v>76</v>
      </c>
      <c r="E221" s="189"/>
      <c r="F221" s="189"/>
      <c r="G221" s="853"/>
      <c r="H221" s="839"/>
      <c r="I221" s="193"/>
      <c r="J221" s="193"/>
      <c r="K221" s="869"/>
      <c r="L221" s="771"/>
      <c r="M221" s="800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771"/>
      <c r="S221" s="780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786"/>
      <c r="B222" s="772"/>
      <c r="C222" s="129" t="s">
        <v>75</v>
      </c>
      <c r="D222" s="129" t="s">
        <v>77</v>
      </c>
      <c r="E222" s="191"/>
      <c r="F222" s="191"/>
      <c r="G222" s="854"/>
      <c r="H222" s="840"/>
      <c r="I222" s="195"/>
      <c r="J222" s="195"/>
      <c r="K222" s="870"/>
      <c r="L222" s="772"/>
      <c r="M222" s="801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772"/>
      <c r="S222" s="781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784"/>
      <c r="B223" s="770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71" t="s">
        <v>112</v>
      </c>
      <c r="L223" s="872"/>
      <c r="M223" s="875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7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785"/>
      <c r="B224" s="771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73"/>
      <c r="L224" s="874"/>
      <c r="M224" s="876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8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785"/>
      <c r="B225" s="771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52">
        <v>1919</v>
      </c>
      <c r="H225" s="838"/>
      <c r="I225" s="223"/>
      <c r="J225" s="223">
        <f>I225*1.12</f>
        <v>0</v>
      </c>
      <c r="K225" s="888" t="s">
        <v>113</v>
      </c>
      <c r="L225" s="891" t="s">
        <v>114</v>
      </c>
      <c r="M225" s="799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770" t="s">
        <v>115</v>
      </c>
      <c r="S225" s="779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785"/>
      <c r="B226" s="771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53"/>
      <c r="H226" s="839"/>
      <c r="I226" s="193">
        <f>I225</f>
        <v>0</v>
      </c>
      <c r="J226" s="193">
        <f>I226*1.12</f>
        <v>0</v>
      </c>
      <c r="K226" s="889"/>
      <c r="L226" s="892"/>
      <c r="M226" s="800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771"/>
      <c r="S226" s="780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785"/>
      <c r="B227" s="771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53"/>
      <c r="H227" s="839"/>
      <c r="I227" s="195">
        <f>I226</f>
        <v>0</v>
      </c>
      <c r="J227" s="195">
        <f>J226</f>
        <v>0</v>
      </c>
      <c r="K227" s="890"/>
      <c r="L227" s="893"/>
      <c r="M227" s="801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772"/>
      <c r="S227" s="781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785"/>
      <c r="B228" s="771"/>
      <c r="C228" s="221" t="s">
        <v>73</v>
      </c>
      <c r="D228" s="221" t="s">
        <v>74</v>
      </c>
      <c r="E228" s="222"/>
      <c r="F228" s="222"/>
      <c r="G228" s="853"/>
      <c r="H228" s="839"/>
      <c r="I228" s="223"/>
      <c r="J228" s="223"/>
      <c r="K228" s="888" t="s">
        <v>116</v>
      </c>
      <c r="L228" s="891" t="s">
        <v>117</v>
      </c>
      <c r="M228" s="799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770" t="s">
        <v>115</v>
      </c>
      <c r="S228" s="779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785"/>
      <c r="B229" s="771"/>
      <c r="C229" s="122" t="s">
        <v>75</v>
      </c>
      <c r="D229" s="122" t="s">
        <v>76</v>
      </c>
      <c r="E229" s="189"/>
      <c r="F229" s="189"/>
      <c r="G229" s="853"/>
      <c r="H229" s="839"/>
      <c r="I229" s="193"/>
      <c r="J229" s="193"/>
      <c r="K229" s="889"/>
      <c r="L229" s="892"/>
      <c r="M229" s="800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771"/>
      <c r="S229" s="780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785"/>
      <c r="B230" s="771"/>
      <c r="C230" s="129" t="s">
        <v>75</v>
      </c>
      <c r="D230" s="129" t="s">
        <v>77</v>
      </c>
      <c r="E230" s="191"/>
      <c r="F230" s="191"/>
      <c r="G230" s="853"/>
      <c r="H230" s="839"/>
      <c r="I230" s="195"/>
      <c r="J230" s="195"/>
      <c r="K230" s="890"/>
      <c r="L230" s="893"/>
      <c r="M230" s="801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772"/>
      <c r="S230" s="781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785"/>
      <c r="B231" s="771"/>
      <c r="C231" s="221" t="s">
        <v>73</v>
      </c>
      <c r="D231" s="221" t="s">
        <v>74</v>
      </c>
      <c r="E231" s="222"/>
      <c r="F231" s="222"/>
      <c r="G231" s="853"/>
      <c r="H231" s="839"/>
      <c r="I231" s="223"/>
      <c r="J231" s="223"/>
      <c r="K231" s="888" t="s">
        <v>118</v>
      </c>
      <c r="L231" s="891" t="s">
        <v>119</v>
      </c>
      <c r="M231" s="799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770" t="s">
        <v>115</v>
      </c>
      <c r="S231" s="779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785"/>
      <c r="B232" s="771"/>
      <c r="C232" s="122" t="s">
        <v>75</v>
      </c>
      <c r="D232" s="122" t="s">
        <v>76</v>
      </c>
      <c r="E232" s="189"/>
      <c r="F232" s="189"/>
      <c r="G232" s="853"/>
      <c r="H232" s="839"/>
      <c r="I232" s="193"/>
      <c r="J232" s="193"/>
      <c r="K232" s="889"/>
      <c r="L232" s="892"/>
      <c r="M232" s="800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771"/>
      <c r="S232" s="780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786"/>
      <c r="B233" s="772"/>
      <c r="C233" s="129" t="s">
        <v>75</v>
      </c>
      <c r="D233" s="129" t="s">
        <v>77</v>
      </c>
      <c r="E233" s="191"/>
      <c r="F233" s="191"/>
      <c r="G233" s="854"/>
      <c r="H233" s="840"/>
      <c r="I233" s="195"/>
      <c r="J233" s="195"/>
      <c r="K233" s="890"/>
      <c r="L233" s="893"/>
      <c r="M233" s="801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772"/>
      <c r="S233" s="781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784"/>
      <c r="B234" s="770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71" t="s">
        <v>121</v>
      </c>
      <c r="L234" s="872"/>
      <c r="M234" s="875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7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785"/>
      <c r="B235" s="771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73"/>
      <c r="L235" s="874"/>
      <c r="M235" s="876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8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785"/>
      <c r="B236" s="771"/>
      <c r="C236" s="221" t="s">
        <v>73</v>
      </c>
      <c r="D236" s="221" t="s">
        <v>74</v>
      </c>
      <c r="E236" s="222"/>
      <c r="F236" s="222">
        <f>E236*1.12</f>
        <v>0</v>
      </c>
      <c r="G236" s="852"/>
      <c r="H236" s="838"/>
      <c r="I236" s="223"/>
      <c r="J236" s="223">
        <f>I236*1.12</f>
        <v>0</v>
      </c>
      <c r="K236" s="868"/>
      <c r="L236" s="770"/>
      <c r="M236" s="799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770"/>
      <c r="S236" s="779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785"/>
      <c r="B237" s="771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53"/>
      <c r="H237" s="839"/>
      <c r="I237" s="193"/>
      <c r="J237" s="193">
        <f>I237*1.12</f>
        <v>0</v>
      </c>
      <c r="K237" s="869"/>
      <c r="L237" s="771"/>
      <c r="M237" s="800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771"/>
      <c r="S237" s="780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785"/>
      <c r="B238" s="771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53"/>
      <c r="H238" s="839"/>
      <c r="I238" s="195">
        <f>I237</f>
        <v>0</v>
      </c>
      <c r="J238" s="195">
        <f>J237</f>
        <v>0</v>
      </c>
      <c r="K238" s="870"/>
      <c r="L238" s="772"/>
      <c r="M238" s="801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772"/>
      <c r="S238" s="781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785"/>
      <c r="B239" s="771"/>
      <c r="C239" s="221" t="s">
        <v>73</v>
      </c>
      <c r="D239" s="221" t="s">
        <v>74</v>
      </c>
      <c r="E239" s="222"/>
      <c r="F239" s="222"/>
      <c r="G239" s="853"/>
      <c r="H239" s="839"/>
      <c r="I239" s="223"/>
      <c r="J239" s="223"/>
      <c r="K239" s="868"/>
      <c r="L239" s="770"/>
      <c r="M239" s="799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770"/>
      <c r="S239" s="779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785"/>
      <c r="B240" s="771"/>
      <c r="C240" s="122" t="s">
        <v>75</v>
      </c>
      <c r="D240" s="122" t="s">
        <v>76</v>
      </c>
      <c r="E240" s="189"/>
      <c r="F240" s="189"/>
      <c r="G240" s="853"/>
      <c r="H240" s="839"/>
      <c r="I240" s="193"/>
      <c r="J240" s="193"/>
      <c r="K240" s="869"/>
      <c r="L240" s="771"/>
      <c r="M240" s="800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771"/>
      <c r="S240" s="780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785"/>
      <c r="B241" s="771"/>
      <c r="C241" s="129" t="s">
        <v>75</v>
      </c>
      <c r="D241" s="129" t="s">
        <v>77</v>
      </c>
      <c r="E241" s="191"/>
      <c r="F241" s="191"/>
      <c r="G241" s="853"/>
      <c r="H241" s="839"/>
      <c r="I241" s="195"/>
      <c r="J241" s="195"/>
      <c r="K241" s="870"/>
      <c r="L241" s="772"/>
      <c r="M241" s="801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772"/>
      <c r="S241" s="781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785"/>
      <c r="B242" s="771"/>
      <c r="C242" s="221" t="s">
        <v>73</v>
      </c>
      <c r="D242" s="221" t="s">
        <v>74</v>
      </c>
      <c r="E242" s="222"/>
      <c r="F242" s="222"/>
      <c r="G242" s="853"/>
      <c r="H242" s="839"/>
      <c r="I242" s="223"/>
      <c r="J242" s="223"/>
      <c r="K242" s="868"/>
      <c r="L242" s="770"/>
      <c r="M242" s="799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770"/>
      <c r="S242" s="779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785"/>
      <c r="B243" s="771"/>
      <c r="C243" s="122" t="s">
        <v>75</v>
      </c>
      <c r="D243" s="122" t="s">
        <v>76</v>
      </c>
      <c r="E243" s="189"/>
      <c r="F243" s="189"/>
      <c r="G243" s="853"/>
      <c r="H243" s="839"/>
      <c r="I243" s="193"/>
      <c r="J243" s="193"/>
      <c r="K243" s="869"/>
      <c r="L243" s="771"/>
      <c r="M243" s="800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771"/>
      <c r="S243" s="780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786"/>
      <c r="B244" s="772"/>
      <c r="C244" s="129" t="s">
        <v>75</v>
      </c>
      <c r="D244" s="129" t="s">
        <v>77</v>
      </c>
      <c r="E244" s="191"/>
      <c r="F244" s="191"/>
      <c r="G244" s="854"/>
      <c r="H244" s="840"/>
      <c r="I244" s="195"/>
      <c r="J244" s="195"/>
      <c r="K244" s="870"/>
      <c r="L244" s="772"/>
      <c r="M244" s="801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772"/>
      <c r="S244" s="781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784"/>
      <c r="B245" s="770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71" t="s">
        <v>123</v>
      </c>
      <c r="L245" s="872"/>
      <c r="M245" s="875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7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785"/>
      <c r="B246" s="771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73"/>
      <c r="L246" s="874"/>
      <c r="M246" s="876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8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785"/>
      <c r="B247" s="771"/>
      <c r="C247" s="221" t="s">
        <v>73</v>
      </c>
      <c r="D247" s="221" t="s">
        <v>74</v>
      </c>
      <c r="E247" s="222"/>
      <c r="F247" s="222">
        <f>E247*1.12</f>
        <v>0</v>
      </c>
      <c r="G247" s="852"/>
      <c r="H247" s="838"/>
      <c r="I247" s="223"/>
      <c r="J247" s="223">
        <f>I247*1.12</f>
        <v>0</v>
      </c>
      <c r="K247" s="868"/>
      <c r="L247" s="770"/>
      <c r="M247" s="799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770"/>
      <c r="S247" s="779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785"/>
      <c r="B248" s="771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53"/>
      <c r="H248" s="839"/>
      <c r="I248" s="193"/>
      <c r="J248" s="193">
        <f>I248*1.12</f>
        <v>0</v>
      </c>
      <c r="K248" s="869"/>
      <c r="L248" s="771"/>
      <c r="M248" s="800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771"/>
      <c r="S248" s="780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785"/>
      <c r="B249" s="771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53"/>
      <c r="H249" s="839"/>
      <c r="I249" s="195">
        <f>I248</f>
        <v>0</v>
      </c>
      <c r="J249" s="195">
        <f>J248</f>
        <v>0</v>
      </c>
      <c r="K249" s="870"/>
      <c r="L249" s="772"/>
      <c r="M249" s="801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772"/>
      <c r="S249" s="781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785"/>
      <c r="B250" s="771"/>
      <c r="C250" s="221" t="s">
        <v>73</v>
      </c>
      <c r="D250" s="221" t="s">
        <v>74</v>
      </c>
      <c r="E250" s="222"/>
      <c r="F250" s="222"/>
      <c r="G250" s="853"/>
      <c r="H250" s="839"/>
      <c r="I250" s="223"/>
      <c r="J250" s="223"/>
      <c r="K250" s="868"/>
      <c r="L250" s="770"/>
      <c r="M250" s="799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770"/>
      <c r="S250" s="779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785"/>
      <c r="B251" s="771"/>
      <c r="C251" s="122" t="s">
        <v>75</v>
      </c>
      <c r="D251" s="122" t="s">
        <v>76</v>
      </c>
      <c r="E251" s="189"/>
      <c r="F251" s="189"/>
      <c r="G251" s="853"/>
      <c r="H251" s="839"/>
      <c r="I251" s="193"/>
      <c r="J251" s="193"/>
      <c r="K251" s="869"/>
      <c r="L251" s="771"/>
      <c r="M251" s="800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771"/>
      <c r="S251" s="780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785"/>
      <c r="B252" s="771"/>
      <c r="C252" s="129" t="s">
        <v>75</v>
      </c>
      <c r="D252" s="129" t="s">
        <v>77</v>
      </c>
      <c r="E252" s="191"/>
      <c r="F252" s="191"/>
      <c r="G252" s="853"/>
      <c r="H252" s="839"/>
      <c r="I252" s="195"/>
      <c r="J252" s="195"/>
      <c r="K252" s="870"/>
      <c r="L252" s="772"/>
      <c r="M252" s="801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772"/>
      <c r="S252" s="781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785"/>
      <c r="B253" s="771"/>
      <c r="C253" s="221" t="s">
        <v>73</v>
      </c>
      <c r="D253" s="221" t="s">
        <v>74</v>
      </c>
      <c r="E253" s="222"/>
      <c r="F253" s="222"/>
      <c r="G253" s="853"/>
      <c r="H253" s="839"/>
      <c r="I253" s="223"/>
      <c r="J253" s="223"/>
      <c r="K253" s="868"/>
      <c r="L253" s="770"/>
      <c r="M253" s="799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770"/>
      <c r="S253" s="779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785"/>
      <c r="B254" s="771"/>
      <c r="C254" s="122" t="s">
        <v>75</v>
      </c>
      <c r="D254" s="122" t="s">
        <v>76</v>
      </c>
      <c r="E254" s="189"/>
      <c r="F254" s="189"/>
      <c r="G254" s="853"/>
      <c r="H254" s="839"/>
      <c r="I254" s="193"/>
      <c r="J254" s="193"/>
      <c r="K254" s="869"/>
      <c r="L254" s="771"/>
      <c r="M254" s="800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771"/>
      <c r="S254" s="780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785"/>
      <c r="B255" s="771"/>
      <c r="C255" s="129" t="s">
        <v>75</v>
      </c>
      <c r="D255" s="129" t="s">
        <v>77</v>
      </c>
      <c r="E255" s="191"/>
      <c r="F255" s="191"/>
      <c r="G255" s="853"/>
      <c r="H255" s="839"/>
      <c r="I255" s="195"/>
      <c r="J255" s="195"/>
      <c r="K255" s="870"/>
      <c r="L255" s="772"/>
      <c r="M255" s="801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772"/>
      <c r="S255" s="781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785"/>
      <c r="B256" s="771"/>
      <c r="C256" s="221" t="s">
        <v>73</v>
      </c>
      <c r="D256" s="221" t="s">
        <v>74</v>
      </c>
      <c r="E256" s="222"/>
      <c r="F256" s="222"/>
      <c r="G256" s="853"/>
      <c r="H256" s="839"/>
      <c r="I256" s="223"/>
      <c r="J256" s="223"/>
      <c r="K256" s="868"/>
      <c r="L256" s="770"/>
      <c r="M256" s="799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770"/>
      <c r="S256" s="779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785"/>
      <c r="B257" s="771"/>
      <c r="C257" s="122" t="s">
        <v>75</v>
      </c>
      <c r="D257" s="122" t="s">
        <v>76</v>
      </c>
      <c r="E257" s="189"/>
      <c r="F257" s="189"/>
      <c r="G257" s="853"/>
      <c r="H257" s="839"/>
      <c r="I257" s="193"/>
      <c r="J257" s="193"/>
      <c r="K257" s="869"/>
      <c r="L257" s="771"/>
      <c r="M257" s="800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771"/>
      <c r="S257" s="780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785"/>
      <c r="B258" s="771"/>
      <c r="C258" s="129" t="s">
        <v>75</v>
      </c>
      <c r="D258" s="129" t="s">
        <v>77</v>
      </c>
      <c r="E258" s="191"/>
      <c r="F258" s="191"/>
      <c r="G258" s="853"/>
      <c r="H258" s="839"/>
      <c r="I258" s="195"/>
      <c r="J258" s="195"/>
      <c r="K258" s="870"/>
      <c r="L258" s="772"/>
      <c r="M258" s="801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772"/>
      <c r="S258" s="781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785"/>
      <c r="B259" s="771"/>
      <c r="C259" s="221" t="s">
        <v>73</v>
      </c>
      <c r="D259" s="221" t="s">
        <v>74</v>
      </c>
      <c r="E259" s="222"/>
      <c r="F259" s="222"/>
      <c r="G259" s="853"/>
      <c r="H259" s="839"/>
      <c r="I259" s="223"/>
      <c r="J259" s="223"/>
      <c r="K259" s="868"/>
      <c r="L259" s="770"/>
      <c r="M259" s="799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770"/>
      <c r="S259" s="779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785"/>
      <c r="B260" s="771"/>
      <c r="C260" s="122" t="s">
        <v>75</v>
      </c>
      <c r="D260" s="122" t="s">
        <v>76</v>
      </c>
      <c r="E260" s="189"/>
      <c r="F260" s="189"/>
      <c r="G260" s="853"/>
      <c r="H260" s="839"/>
      <c r="I260" s="193"/>
      <c r="J260" s="193"/>
      <c r="K260" s="869"/>
      <c r="L260" s="771"/>
      <c r="M260" s="800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771"/>
      <c r="S260" s="780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786"/>
      <c r="B261" s="772"/>
      <c r="C261" s="129" t="s">
        <v>75</v>
      </c>
      <c r="D261" s="129" t="s">
        <v>77</v>
      </c>
      <c r="E261" s="191"/>
      <c r="F261" s="191"/>
      <c r="G261" s="854"/>
      <c r="H261" s="840"/>
      <c r="I261" s="195"/>
      <c r="J261" s="195"/>
      <c r="K261" s="870"/>
      <c r="L261" s="772"/>
      <c r="M261" s="801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772"/>
      <c r="S261" s="781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784"/>
      <c r="B262" s="770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71" t="s">
        <v>125</v>
      </c>
      <c r="L262" s="872"/>
      <c r="M262" s="875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7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785"/>
      <c r="B263" s="771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73"/>
      <c r="L263" s="874"/>
      <c r="M263" s="876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8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785"/>
      <c r="B264" s="771"/>
      <c r="C264" s="221" t="s">
        <v>73</v>
      </c>
      <c r="D264" s="221" t="s">
        <v>74</v>
      </c>
      <c r="E264" s="222"/>
      <c r="F264" s="222">
        <f>E264*1.12</f>
        <v>0</v>
      </c>
      <c r="G264" s="852"/>
      <c r="H264" s="838"/>
      <c r="I264" s="223"/>
      <c r="J264" s="223">
        <f>I264*1.12</f>
        <v>0</v>
      </c>
      <c r="K264" s="868"/>
      <c r="L264" s="770"/>
      <c r="M264" s="799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770"/>
      <c r="S264" s="779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785"/>
      <c r="B265" s="771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53"/>
      <c r="H265" s="839"/>
      <c r="I265" s="193"/>
      <c r="J265" s="193">
        <f>I265*1.12</f>
        <v>0</v>
      </c>
      <c r="K265" s="869"/>
      <c r="L265" s="771"/>
      <c r="M265" s="800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771"/>
      <c r="S265" s="780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785"/>
      <c r="B266" s="771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53"/>
      <c r="H266" s="839"/>
      <c r="I266" s="195">
        <f>I265</f>
        <v>0</v>
      </c>
      <c r="J266" s="195">
        <f>J265</f>
        <v>0</v>
      </c>
      <c r="K266" s="870"/>
      <c r="L266" s="772"/>
      <c r="M266" s="801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772"/>
      <c r="S266" s="781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785"/>
      <c r="B267" s="771"/>
      <c r="C267" s="221" t="s">
        <v>73</v>
      </c>
      <c r="D267" s="221" t="s">
        <v>74</v>
      </c>
      <c r="E267" s="222"/>
      <c r="F267" s="222"/>
      <c r="G267" s="853"/>
      <c r="H267" s="839"/>
      <c r="I267" s="223"/>
      <c r="J267" s="223"/>
      <c r="K267" s="868"/>
      <c r="L267" s="770"/>
      <c r="M267" s="799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770"/>
      <c r="S267" s="779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785"/>
      <c r="B268" s="771"/>
      <c r="C268" s="122" t="s">
        <v>75</v>
      </c>
      <c r="D268" s="122" t="s">
        <v>76</v>
      </c>
      <c r="E268" s="189"/>
      <c r="F268" s="189"/>
      <c r="G268" s="853"/>
      <c r="H268" s="839"/>
      <c r="I268" s="193"/>
      <c r="J268" s="193"/>
      <c r="K268" s="869"/>
      <c r="L268" s="771"/>
      <c r="M268" s="800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771"/>
      <c r="S268" s="780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785"/>
      <c r="B269" s="771"/>
      <c r="C269" s="129" t="s">
        <v>75</v>
      </c>
      <c r="D269" s="129" t="s">
        <v>77</v>
      </c>
      <c r="E269" s="191"/>
      <c r="F269" s="191"/>
      <c r="G269" s="853"/>
      <c r="H269" s="839"/>
      <c r="I269" s="195"/>
      <c r="J269" s="195"/>
      <c r="K269" s="870"/>
      <c r="L269" s="772"/>
      <c r="M269" s="801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772"/>
      <c r="S269" s="781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785"/>
      <c r="B270" s="771"/>
      <c r="C270" s="221" t="s">
        <v>73</v>
      </c>
      <c r="D270" s="221" t="s">
        <v>74</v>
      </c>
      <c r="E270" s="222"/>
      <c r="F270" s="222"/>
      <c r="G270" s="853"/>
      <c r="H270" s="839"/>
      <c r="I270" s="223"/>
      <c r="J270" s="223"/>
      <c r="K270" s="868"/>
      <c r="L270" s="770"/>
      <c r="M270" s="799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770"/>
      <c r="S270" s="779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785"/>
      <c r="B271" s="771"/>
      <c r="C271" s="122" t="s">
        <v>75</v>
      </c>
      <c r="D271" s="122" t="s">
        <v>76</v>
      </c>
      <c r="E271" s="189"/>
      <c r="F271" s="189"/>
      <c r="G271" s="853"/>
      <c r="H271" s="839"/>
      <c r="I271" s="193"/>
      <c r="J271" s="193"/>
      <c r="K271" s="869"/>
      <c r="L271" s="771"/>
      <c r="M271" s="800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771"/>
      <c r="S271" s="780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785"/>
      <c r="B272" s="771"/>
      <c r="C272" s="129" t="s">
        <v>75</v>
      </c>
      <c r="D272" s="129" t="s">
        <v>77</v>
      </c>
      <c r="E272" s="191"/>
      <c r="F272" s="191"/>
      <c r="G272" s="853"/>
      <c r="H272" s="839"/>
      <c r="I272" s="195"/>
      <c r="J272" s="195"/>
      <c r="K272" s="870"/>
      <c r="L272" s="772"/>
      <c r="M272" s="801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772"/>
      <c r="S272" s="781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785"/>
      <c r="B273" s="771"/>
      <c r="C273" s="221" t="s">
        <v>73</v>
      </c>
      <c r="D273" s="221" t="s">
        <v>74</v>
      </c>
      <c r="E273" s="222"/>
      <c r="F273" s="222"/>
      <c r="G273" s="853"/>
      <c r="H273" s="839"/>
      <c r="I273" s="223"/>
      <c r="J273" s="223"/>
      <c r="K273" s="868"/>
      <c r="L273" s="770"/>
      <c r="M273" s="799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770"/>
      <c r="S273" s="779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785"/>
      <c r="B274" s="771"/>
      <c r="C274" s="122" t="s">
        <v>75</v>
      </c>
      <c r="D274" s="122" t="s">
        <v>76</v>
      </c>
      <c r="E274" s="189"/>
      <c r="F274" s="189"/>
      <c r="G274" s="853"/>
      <c r="H274" s="839"/>
      <c r="I274" s="193"/>
      <c r="J274" s="193"/>
      <c r="K274" s="869"/>
      <c r="L274" s="771"/>
      <c r="M274" s="800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771"/>
      <c r="S274" s="780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785"/>
      <c r="B275" s="771"/>
      <c r="C275" s="129" t="s">
        <v>75</v>
      </c>
      <c r="D275" s="129" t="s">
        <v>77</v>
      </c>
      <c r="E275" s="191"/>
      <c r="F275" s="191"/>
      <c r="G275" s="853"/>
      <c r="H275" s="839"/>
      <c r="I275" s="195"/>
      <c r="J275" s="195"/>
      <c r="K275" s="870"/>
      <c r="L275" s="772"/>
      <c r="M275" s="801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772"/>
      <c r="S275" s="781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785"/>
      <c r="B276" s="771"/>
      <c r="C276" s="221" t="s">
        <v>73</v>
      </c>
      <c r="D276" s="221" t="s">
        <v>74</v>
      </c>
      <c r="E276" s="222"/>
      <c r="F276" s="222"/>
      <c r="G276" s="853"/>
      <c r="H276" s="839"/>
      <c r="I276" s="223"/>
      <c r="J276" s="223"/>
      <c r="K276" s="868"/>
      <c r="L276" s="770"/>
      <c r="M276" s="799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770"/>
      <c r="S276" s="779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785"/>
      <c r="B277" s="771"/>
      <c r="C277" s="122" t="s">
        <v>75</v>
      </c>
      <c r="D277" s="122" t="s">
        <v>76</v>
      </c>
      <c r="E277" s="189"/>
      <c r="F277" s="189"/>
      <c r="G277" s="853"/>
      <c r="H277" s="839"/>
      <c r="I277" s="193"/>
      <c r="J277" s="193"/>
      <c r="K277" s="869"/>
      <c r="L277" s="771"/>
      <c r="M277" s="800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771"/>
      <c r="S277" s="780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785"/>
      <c r="B278" s="771"/>
      <c r="C278" s="129" t="s">
        <v>75</v>
      </c>
      <c r="D278" s="129" t="s">
        <v>77</v>
      </c>
      <c r="E278" s="191"/>
      <c r="F278" s="191"/>
      <c r="G278" s="853"/>
      <c r="H278" s="839"/>
      <c r="I278" s="195"/>
      <c r="J278" s="195"/>
      <c r="K278" s="870"/>
      <c r="L278" s="772"/>
      <c r="M278" s="801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772"/>
      <c r="S278" s="781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785"/>
      <c r="B279" s="771"/>
      <c r="C279" s="221" t="s">
        <v>73</v>
      </c>
      <c r="D279" s="221" t="s">
        <v>74</v>
      </c>
      <c r="E279" s="222"/>
      <c r="F279" s="222"/>
      <c r="G279" s="853"/>
      <c r="H279" s="839"/>
      <c r="I279" s="223"/>
      <c r="J279" s="223"/>
      <c r="K279" s="868"/>
      <c r="L279" s="770"/>
      <c r="M279" s="799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770"/>
      <c r="S279" s="779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785"/>
      <c r="B280" s="771"/>
      <c r="C280" s="122" t="s">
        <v>75</v>
      </c>
      <c r="D280" s="122" t="s">
        <v>76</v>
      </c>
      <c r="E280" s="189"/>
      <c r="F280" s="189"/>
      <c r="G280" s="853"/>
      <c r="H280" s="839"/>
      <c r="I280" s="193"/>
      <c r="J280" s="193"/>
      <c r="K280" s="869"/>
      <c r="L280" s="771"/>
      <c r="M280" s="800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771"/>
      <c r="S280" s="780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785"/>
      <c r="B281" s="771"/>
      <c r="C281" s="129" t="s">
        <v>75</v>
      </c>
      <c r="D281" s="129" t="s">
        <v>77</v>
      </c>
      <c r="E281" s="191"/>
      <c r="F281" s="191"/>
      <c r="G281" s="853"/>
      <c r="H281" s="839"/>
      <c r="I281" s="195"/>
      <c r="J281" s="195"/>
      <c r="K281" s="870"/>
      <c r="L281" s="772"/>
      <c r="M281" s="801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772"/>
      <c r="S281" s="781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785"/>
      <c r="B282" s="771"/>
      <c r="C282" s="221" t="s">
        <v>73</v>
      </c>
      <c r="D282" s="221" t="s">
        <v>74</v>
      </c>
      <c r="E282" s="222"/>
      <c r="F282" s="222"/>
      <c r="G282" s="853"/>
      <c r="H282" s="839"/>
      <c r="I282" s="223"/>
      <c r="J282" s="223"/>
      <c r="K282" s="868"/>
      <c r="L282" s="770"/>
      <c r="M282" s="799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770"/>
      <c r="S282" s="779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785"/>
      <c r="B283" s="771"/>
      <c r="C283" s="122" t="s">
        <v>75</v>
      </c>
      <c r="D283" s="122" t="s">
        <v>76</v>
      </c>
      <c r="E283" s="189"/>
      <c r="F283" s="189"/>
      <c r="G283" s="853"/>
      <c r="H283" s="839"/>
      <c r="I283" s="193"/>
      <c r="J283" s="193"/>
      <c r="K283" s="869"/>
      <c r="L283" s="771"/>
      <c r="M283" s="800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771"/>
      <c r="S283" s="780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786"/>
      <c r="B284" s="772"/>
      <c r="C284" s="129" t="s">
        <v>75</v>
      </c>
      <c r="D284" s="129" t="s">
        <v>77</v>
      </c>
      <c r="E284" s="191"/>
      <c r="F284" s="191"/>
      <c r="G284" s="854"/>
      <c r="H284" s="840"/>
      <c r="I284" s="195"/>
      <c r="J284" s="195"/>
      <c r="K284" s="870"/>
      <c r="L284" s="772"/>
      <c r="M284" s="801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772"/>
      <c r="S284" s="781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784"/>
      <c r="B285" s="770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71"/>
      <c r="L285" s="872"/>
      <c r="M285" s="875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7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785"/>
      <c r="B286" s="771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73"/>
      <c r="L286" s="874"/>
      <c r="M286" s="876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8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785"/>
      <c r="B287" s="771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52">
        <v>2022</v>
      </c>
      <c r="H287" s="838">
        <v>718</v>
      </c>
      <c r="I287" s="223">
        <v>0</v>
      </c>
      <c r="J287" s="223">
        <f>I287*1.12</f>
        <v>0</v>
      </c>
      <c r="K287" s="868" t="s">
        <v>127</v>
      </c>
      <c r="L287" s="770" t="s">
        <v>128</v>
      </c>
      <c r="M287" s="799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770"/>
      <c r="S287" s="779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785"/>
      <c r="B288" s="771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53"/>
      <c r="H288" s="839"/>
      <c r="I288" s="193">
        <v>3265510</v>
      </c>
      <c r="J288" s="193">
        <f>I288*1.12</f>
        <v>3657371.2</v>
      </c>
      <c r="K288" s="869"/>
      <c r="L288" s="771"/>
      <c r="M288" s="800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771"/>
      <c r="S288" s="780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785"/>
      <c r="B289" s="771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53"/>
      <c r="H289" s="839"/>
      <c r="I289" s="195">
        <f>I288</f>
        <v>3265510</v>
      </c>
      <c r="J289" s="195">
        <f>J288</f>
        <v>3657371.2</v>
      </c>
      <c r="K289" s="870"/>
      <c r="L289" s="772"/>
      <c r="M289" s="801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772"/>
      <c r="S289" s="781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785"/>
      <c r="B290" s="771"/>
      <c r="C290" s="221" t="s">
        <v>73</v>
      </c>
      <c r="D290" s="221" t="s">
        <v>74</v>
      </c>
      <c r="E290" s="222"/>
      <c r="F290" s="222"/>
      <c r="G290" s="853"/>
      <c r="H290" s="839"/>
      <c r="I290" s="223"/>
      <c r="J290" s="223"/>
      <c r="K290" s="868"/>
      <c r="L290" s="770"/>
      <c r="M290" s="799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770"/>
      <c r="S290" s="779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785"/>
      <c r="B291" s="771"/>
      <c r="C291" s="122" t="s">
        <v>75</v>
      </c>
      <c r="D291" s="122" t="s">
        <v>76</v>
      </c>
      <c r="E291" s="189"/>
      <c r="F291" s="189"/>
      <c r="G291" s="853"/>
      <c r="H291" s="839"/>
      <c r="I291" s="193"/>
      <c r="J291" s="193"/>
      <c r="K291" s="869"/>
      <c r="L291" s="771"/>
      <c r="M291" s="800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771"/>
      <c r="S291" s="780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785"/>
      <c r="B292" s="771"/>
      <c r="C292" s="129" t="s">
        <v>75</v>
      </c>
      <c r="D292" s="129" t="s">
        <v>77</v>
      </c>
      <c r="E292" s="191"/>
      <c r="F292" s="191"/>
      <c r="G292" s="853"/>
      <c r="H292" s="839"/>
      <c r="I292" s="195"/>
      <c r="J292" s="195"/>
      <c r="K292" s="870"/>
      <c r="L292" s="772"/>
      <c r="M292" s="801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772"/>
      <c r="S292" s="781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785"/>
      <c r="B293" s="771"/>
      <c r="C293" s="221" t="s">
        <v>73</v>
      </c>
      <c r="D293" s="221" t="s">
        <v>74</v>
      </c>
      <c r="E293" s="222"/>
      <c r="F293" s="222"/>
      <c r="G293" s="853"/>
      <c r="H293" s="839"/>
      <c r="I293" s="223"/>
      <c r="J293" s="223"/>
      <c r="K293" s="868"/>
      <c r="L293" s="770"/>
      <c r="M293" s="799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770"/>
      <c r="S293" s="779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785"/>
      <c r="B294" s="771"/>
      <c r="C294" s="122" t="s">
        <v>75</v>
      </c>
      <c r="D294" s="122" t="s">
        <v>76</v>
      </c>
      <c r="E294" s="189"/>
      <c r="F294" s="189"/>
      <c r="G294" s="853"/>
      <c r="H294" s="839"/>
      <c r="I294" s="193"/>
      <c r="J294" s="193"/>
      <c r="K294" s="869"/>
      <c r="L294" s="771"/>
      <c r="M294" s="800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771"/>
      <c r="S294" s="780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785"/>
      <c r="B295" s="771"/>
      <c r="C295" s="129" t="s">
        <v>75</v>
      </c>
      <c r="D295" s="129" t="s">
        <v>77</v>
      </c>
      <c r="E295" s="191"/>
      <c r="F295" s="191"/>
      <c r="G295" s="853"/>
      <c r="H295" s="839"/>
      <c r="I295" s="195"/>
      <c r="J295" s="195"/>
      <c r="K295" s="870"/>
      <c r="L295" s="772"/>
      <c r="M295" s="801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772"/>
      <c r="S295" s="781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785"/>
      <c r="B296" s="771"/>
      <c r="C296" s="221" t="s">
        <v>73</v>
      </c>
      <c r="D296" s="221" t="s">
        <v>74</v>
      </c>
      <c r="E296" s="222"/>
      <c r="F296" s="222"/>
      <c r="G296" s="853"/>
      <c r="H296" s="839"/>
      <c r="I296" s="223"/>
      <c r="J296" s="223"/>
      <c r="K296" s="868"/>
      <c r="L296" s="770"/>
      <c r="M296" s="799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770"/>
      <c r="S296" s="779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785"/>
      <c r="B297" s="771"/>
      <c r="C297" s="122" t="s">
        <v>75</v>
      </c>
      <c r="D297" s="122" t="s">
        <v>76</v>
      </c>
      <c r="E297" s="189"/>
      <c r="F297" s="189"/>
      <c r="G297" s="853"/>
      <c r="H297" s="839"/>
      <c r="I297" s="193"/>
      <c r="J297" s="193"/>
      <c r="K297" s="869"/>
      <c r="L297" s="771"/>
      <c r="M297" s="800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771"/>
      <c r="S297" s="780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785"/>
      <c r="B298" s="771"/>
      <c r="C298" s="129" t="s">
        <v>75</v>
      </c>
      <c r="D298" s="129" t="s">
        <v>77</v>
      </c>
      <c r="E298" s="191"/>
      <c r="F298" s="191"/>
      <c r="G298" s="853"/>
      <c r="H298" s="839"/>
      <c r="I298" s="195"/>
      <c r="J298" s="195"/>
      <c r="K298" s="870"/>
      <c r="L298" s="772"/>
      <c r="M298" s="801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772"/>
      <c r="S298" s="781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785"/>
      <c r="B299" s="771"/>
      <c r="C299" s="221" t="s">
        <v>73</v>
      </c>
      <c r="D299" s="221" t="s">
        <v>74</v>
      </c>
      <c r="E299" s="222"/>
      <c r="F299" s="222"/>
      <c r="G299" s="853"/>
      <c r="H299" s="839"/>
      <c r="I299" s="223"/>
      <c r="J299" s="223"/>
      <c r="K299" s="868"/>
      <c r="L299" s="770"/>
      <c r="M299" s="799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770"/>
      <c r="S299" s="779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785"/>
      <c r="B300" s="771"/>
      <c r="C300" s="122" t="s">
        <v>75</v>
      </c>
      <c r="D300" s="122" t="s">
        <v>76</v>
      </c>
      <c r="E300" s="189"/>
      <c r="F300" s="189"/>
      <c r="G300" s="853"/>
      <c r="H300" s="839"/>
      <c r="I300" s="193"/>
      <c r="J300" s="193"/>
      <c r="K300" s="869"/>
      <c r="L300" s="771"/>
      <c r="M300" s="800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771"/>
      <c r="S300" s="780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785"/>
      <c r="B301" s="771"/>
      <c r="C301" s="129" t="s">
        <v>75</v>
      </c>
      <c r="D301" s="129" t="s">
        <v>77</v>
      </c>
      <c r="E301" s="191"/>
      <c r="F301" s="191"/>
      <c r="G301" s="853"/>
      <c r="H301" s="839"/>
      <c r="I301" s="195"/>
      <c r="J301" s="195"/>
      <c r="K301" s="870"/>
      <c r="L301" s="772"/>
      <c r="M301" s="801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772"/>
      <c r="S301" s="781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785"/>
      <c r="B302" s="771"/>
      <c r="C302" s="221" t="s">
        <v>73</v>
      </c>
      <c r="D302" s="221" t="s">
        <v>74</v>
      </c>
      <c r="E302" s="222"/>
      <c r="F302" s="222"/>
      <c r="G302" s="853"/>
      <c r="H302" s="839"/>
      <c r="I302" s="223"/>
      <c r="J302" s="223"/>
      <c r="K302" s="868"/>
      <c r="L302" s="770"/>
      <c r="M302" s="799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770"/>
      <c r="S302" s="779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785"/>
      <c r="B303" s="771"/>
      <c r="C303" s="122" t="s">
        <v>75</v>
      </c>
      <c r="D303" s="122" t="s">
        <v>76</v>
      </c>
      <c r="E303" s="189"/>
      <c r="F303" s="189"/>
      <c r="G303" s="853"/>
      <c r="H303" s="839"/>
      <c r="I303" s="193"/>
      <c r="J303" s="193"/>
      <c r="K303" s="869"/>
      <c r="L303" s="771"/>
      <c r="M303" s="800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771"/>
      <c r="S303" s="780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785"/>
      <c r="B304" s="771"/>
      <c r="C304" s="129" t="s">
        <v>75</v>
      </c>
      <c r="D304" s="129" t="s">
        <v>77</v>
      </c>
      <c r="E304" s="191"/>
      <c r="F304" s="191"/>
      <c r="G304" s="853"/>
      <c r="H304" s="839"/>
      <c r="I304" s="195"/>
      <c r="J304" s="195"/>
      <c r="K304" s="870"/>
      <c r="L304" s="772"/>
      <c r="M304" s="801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772"/>
      <c r="S304" s="781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785"/>
      <c r="B305" s="771"/>
      <c r="C305" s="221" t="s">
        <v>73</v>
      </c>
      <c r="D305" s="221" t="s">
        <v>74</v>
      </c>
      <c r="E305" s="222"/>
      <c r="F305" s="222"/>
      <c r="G305" s="853"/>
      <c r="H305" s="839"/>
      <c r="I305" s="223"/>
      <c r="J305" s="223"/>
      <c r="K305" s="868"/>
      <c r="L305" s="770"/>
      <c r="M305" s="799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770"/>
      <c r="S305" s="779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785"/>
      <c r="B306" s="771"/>
      <c r="C306" s="122" t="s">
        <v>75</v>
      </c>
      <c r="D306" s="122" t="s">
        <v>76</v>
      </c>
      <c r="E306" s="189"/>
      <c r="F306" s="189"/>
      <c r="G306" s="853"/>
      <c r="H306" s="839"/>
      <c r="I306" s="193"/>
      <c r="J306" s="193"/>
      <c r="K306" s="869"/>
      <c r="L306" s="771"/>
      <c r="M306" s="800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771"/>
      <c r="S306" s="780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786"/>
      <c r="B307" s="772"/>
      <c r="C307" s="129" t="s">
        <v>75</v>
      </c>
      <c r="D307" s="129" t="s">
        <v>77</v>
      </c>
      <c r="E307" s="191"/>
      <c r="F307" s="191"/>
      <c r="G307" s="854"/>
      <c r="H307" s="840"/>
      <c r="I307" s="195"/>
      <c r="J307" s="195"/>
      <c r="K307" s="870"/>
      <c r="L307" s="772"/>
      <c r="M307" s="801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772"/>
      <c r="S307" s="781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784"/>
      <c r="B308" s="770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71" t="s">
        <v>110</v>
      </c>
      <c r="L308" s="872"/>
      <c r="M308" s="875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7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785"/>
      <c r="B309" s="771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73"/>
      <c r="L309" s="874"/>
      <c r="M309" s="876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8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785"/>
      <c r="B310" s="771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52">
        <v>2020</v>
      </c>
      <c r="H310" s="838"/>
      <c r="I310" s="223"/>
      <c r="J310" s="223">
        <f>I310*1.12</f>
        <v>0</v>
      </c>
      <c r="K310" s="868" t="s">
        <v>130</v>
      </c>
      <c r="L310" s="770" t="s">
        <v>131</v>
      </c>
      <c r="M310" s="799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770" t="s">
        <v>132</v>
      </c>
      <c r="S310" s="779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785"/>
      <c r="B311" s="771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53"/>
      <c r="H311" s="839"/>
      <c r="I311" s="193">
        <f>I310</f>
        <v>0</v>
      </c>
      <c r="J311" s="193">
        <f>I311*1.12</f>
        <v>0</v>
      </c>
      <c r="K311" s="869"/>
      <c r="L311" s="771"/>
      <c r="M311" s="800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771"/>
      <c r="S311" s="780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785"/>
      <c r="B312" s="771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53"/>
      <c r="H312" s="839"/>
      <c r="I312" s="195">
        <f>I311</f>
        <v>0</v>
      </c>
      <c r="J312" s="195">
        <f>J311</f>
        <v>0</v>
      </c>
      <c r="K312" s="870"/>
      <c r="L312" s="772"/>
      <c r="M312" s="801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772"/>
      <c r="S312" s="781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785"/>
      <c r="B313" s="771"/>
      <c r="C313" s="221" t="s">
        <v>73</v>
      </c>
      <c r="D313" s="221" t="s">
        <v>74</v>
      </c>
      <c r="E313" s="222"/>
      <c r="F313" s="222"/>
      <c r="G313" s="853"/>
      <c r="H313" s="839"/>
      <c r="I313" s="223"/>
      <c r="J313" s="223"/>
      <c r="K313" s="868"/>
      <c r="L313" s="770"/>
      <c r="M313" s="799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770"/>
      <c r="S313" s="779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785"/>
      <c r="B314" s="771"/>
      <c r="C314" s="122" t="s">
        <v>75</v>
      </c>
      <c r="D314" s="122" t="s">
        <v>76</v>
      </c>
      <c r="E314" s="189"/>
      <c r="F314" s="189"/>
      <c r="G314" s="853"/>
      <c r="H314" s="839"/>
      <c r="I314" s="193"/>
      <c r="J314" s="193"/>
      <c r="K314" s="869"/>
      <c r="L314" s="771"/>
      <c r="M314" s="800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771"/>
      <c r="S314" s="780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785"/>
      <c r="B315" s="771"/>
      <c r="C315" s="129" t="s">
        <v>75</v>
      </c>
      <c r="D315" s="129" t="s">
        <v>77</v>
      </c>
      <c r="E315" s="191"/>
      <c r="F315" s="191"/>
      <c r="G315" s="853"/>
      <c r="H315" s="839"/>
      <c r="I315" s="195"/>
      <c r="J315" s="195"/>
      <c r="K315" s="870"/>
      <c r="L315" s="772"/>
      <c r="M315" s="801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772"/>
      <c r="S315" s="781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785"/>
      <c r="B316" s="771"/>
      <c r="C316" s="221" t="s">
        <v>73</v>
      </c>
      <c r="D316" s="221" t="s">
        <v>74</v>
      </c>
      <c r="E316" s="222"/>
      <c r="F316" s="222"/>
      <c r="G316" s="853"/>
      <c r="H316" s="839"/>
      <c r="I316" s="223"/>
      <c r="J316" s="223"/>
      <c r="K316" s="868"/>
      <c r="L316" s="770"/>
      <c r="M316" s="799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770"/>
      <c r="S316" s="779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785"/>
      <c r="B317" s="771"/>
      <c r="C317" s="122" t="s">
        <v>75</v>
      </c>
      <c r="D317" s="122" t="s">
        <v>76</v>
      </c>
      <c r="E317" s="189"/>
      <c r="F317" s="189"/>
      <c r="G317" s="853"/>
      <c r="H317" s="839"/>
      <c r="I317" s="193"/>
      <c r="J317" s="193"/>
      <c r="K317" s="869"/>
      <c r="L317" s="771"/>
      <c r="M317" s="800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771"/>
      <c r="S317" s="780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785"/>
      <c r="B318" s="771"/>
      <c r="C318" s="129" t="s">
        <v>75</v>
      </c>
      <c r="D318" s="129" t="s">
        <v>77</v>
      </c>
      <c r="E318" s="191"/>
      <c r="F318" s="191"/>
      <c r="G318" s="853"/>
      <c r="H318" s="839"/>
      <c r="I318" s="195"/>
      <c r="J318" s="195"/>
      <c r="K318" s="870"/>
      <c r="L318" s="772"/>
      <c r="M318" s="801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772"/>
      <c r="S318" s="781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785"/>
      <c r="B319" s="771"/>
      <c r="C319" s="221" t="s">
        <v>73</v>
      </c>
      <c r="D319" s="221" t="s">
        <v>74</v>
      </c>
      <c r="E319" s="222"/>
      <c r="F319" s="222"/>
      <c r="G319" s="853"/>
      <c r="H319" s="839"/>
      <c r="I319" s="223"/>
      <c r="J319" s="223"/>
      <c r="K319" s="868"/>
      <c r="L319" s="770"/>
      <c r="M319" s="799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770"/>
      <c r="S319" s="779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785"/>
      <c r="B320" s="771"/>
      <c r="C320" s="122" t="s">
        <v>75</v>
      </c>
      <c r="D320" s="122" t="s">
        <v>76</v>
      </c>
      <c r="E320" s="189"/>
      <c r="F320" s="189"/>
      <c r="G320" s="853"/>
      <c r="H320" s="839"/>
      <c r="I320" s="193"/>
      <c r="J320" s="193"/>
      <c r="K320" s="869"/>
      <c r="L320" s="771"/>
      <c r="M320" s="800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771"/>
      <c r="S320" s="780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785"/>
      <c r="B321" s="771"/>
      <c r="C321" s="129" t="s">
        <v>75</v>
      </c>
      <c r="D321" s="129" t="s">
        <v>77</v>
      </c>
      <c r="E321" s="191"/>
      <c r="F321" s="191"/>
      <c r="G321" s="853"/>
      <c r="H321" s="839"/>
      <c r="I321" s="195"/>
      <c r="J321" s="195"/>
      <c r="K321" s="870"/>
      <c r="L321" s="772"/>
      <c r="M321" s="801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772"/>
      <c r="S321" s="781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785"/>
      <c r="B322" s="771"/>
      <c r="C322" s="221" t="s">
        <v>73</v>
      </c>
      <c r="D322" s="221" t="s">
        <v>74</v>
      </c>
      <c r="E322" s="222"/>
      <c r="F322" s="222"/>
      <c r="G322" s="853"/>
      <c r="H322" s="839"/>
      <c r="I322" s="223"/>
      <c r="J322" s="223"/>
      <c r="K322" s="868"/>
      <c r="L322" s="770"/>
      <c r="M322" s="799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770"/>
      <c r="S322" s="779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785"/>
      <c r="B323" s="771"/>
      <c r="C323" s="122" t="s">
        <v>75</v>
      </c>
      <c r="D323" s="122" t="s">
        <v>76</v>
      </c>
      <c r="E323" s="189"/>
      <c r="F323" s="189"/>
      <c r="G323" s="853"/>
      <c r="H323" s="839"/>
      <c r="I323" s="193"/>
      <c r="J323" s="193"/>
      <c r="K323" s="869"/>
      <c r="L323" s="771"/>
      <c r="M323" s="800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771"/>
      <c r="S323" s="780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785"/>
      <c r="B324" s="771"/>
      <c r="C324" s="129" t="s">
        <v>75</v>
      </c>
      <c r="D324" s="129" t="s">
        <v>77</v>
      </c>
      <c r="E324" s="191"/>
      <c r="F324" s="191"/>
      <c r="G324" s="853"/>
      <c r="H324" s="839"/>
      <c r="I324" s="195"/>
      <c r="J324" s="195"/>
      <c r="K324" s="870"/>
      <c r="L324" s="772"/>
      <c r="M324" s="801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772"/>
      <c r="S324" s="781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785"/>
      <c r="B325" s="771"/>
      <c r="C325" s="221" t="s">
        <v>73</v>
      </c>
      <c r="D325" s="221" t="s">
        <v>74</v>
      </c>
      <c r="E325" s="222"/>
      <c r="F325" s="222"/>
      <c r="G325" s="853"/>
      <c r="H325" s="839"/>
      <c r="I325" s="223"/>
      <c r="J325" s="223"/>
      <c r="K325" s="868"/>
      <c r="L325" s="770"/>
      <c r="M325" s="799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770"/>
      <c r="S325" s="779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785"/>
      <c r="B326" s="771"/>
      <c r="C326" s="122" t="s">
        <v>75</v>
      </c>
      <c r="D326" s="122" t="s">
        <v>76</v>
      </c>
      <c r="E326" s="189"/>
      <c r="F326" s="189"/>
      <c r="G326" s="853"/>
      <c r="H326" s="839"/>
      <c r="I326" s="193"/>
      <c r="J326" s="193"/>
      <c r="K326" s="869"/>
      <c r="L326" s="771"/>
      <c r="M326" s="800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771"/>
      <c r="S326" s="780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785"/>
      <c r="B327" s="771"/>
      <c r="C327" s="129" t="s">
        <v>75</v>
      </c>
      <c r="D327" s="129" t="s">
        <v>77</v>
      </c>
      <c r="E327" s="191"/>
      <c r="F327" s="191"/>
      <c r="G327" s="853"/>
      <c r="H327" s="839"/>
      <c r="I327" s="195"/>
      <c r="J327" s="195"/>
      <c r="K327" s="870"/>
      <c r="L327" s="772"/>
      <c r="M327" s="801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772"/>
      <c r="S327" s="781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785"/>
      <c r="B328" s="771"/>
      <c r="C328" s="221" t="s">
        <v>73</v>
      </c>
      <c r="D328" s="221" t="s">
        <v>74</v>
      </c>
      <c r="E328" s="222"/>
      <c r="F328" s="222"/>
      <c r="G328" s="853"/>
      <c r="H328" s="839"/>
      <c r="I328" s="223"/>
      <c r="J328" s="223"/>
      <c r="K328" s="868"/>
      <c r="L328" s="770"/>
      <c r="M328" s="799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770"/>
      <c r="S328" s="779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785"/>
      <c r="B329" s="771"/>
      <c r="C329" s="122" t="s">
        <v>75</v>
      </c>
      <c r="D329" s="122" t="s">
        <v>76</v>
      </c>
      <c r="E329" s="189"/>
      <c r="F329" s="189"/>
      <c r="G329" s="853"/>
      <c r="H329" s="839"/>
      <c r="I329" s="193"/>
      <c r="J329" s="193"/>
      <c r="K329" s="869"/>
      <c r="L329" s="771"/>
      <c r="M329" s="800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771"/>
      <c r="S329" s="780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786"/>
      <c r="B330" s="772"/>
      <c r="C330" s="129" t="s">
        <v>75</v>
      </c>
      <c r="D330" s="129" t="s">
        <v>77</v>
      </c>
      <c r="E330" s="191"/>
      <c r="F330" s="191"/>
      <c r="G330" s="854"/>
      <c r="H330" s="840"/>
      <c r="I330" s="195"/>
      <c r="J330" s="195"/>
      <c r="K330" s="870"/>
      <c r="L330" s="772"/>
      <c r="M330" s="801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772"/>
      <c r="S330" s="781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784"/>
      <c r="B331" s="894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897" t="s">
        <v>134</v>
      </c>
      <c r="L331" s="898"/>
      <c r="M331" s="875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7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6594041</v>
      </c>
      <c r="AD331" s="207">
        <f t="shared" si="190"/>
        <v>7385325.9200000009</v>
      </c>
      <c r="AE331" s="207">
        <f t="shared" si="190"/>
        <v>579</v>
      </c>
      <c r="AF331" s="207">
        <f>AF333+AF336+AF351+AF339+AF342+AF345+AF348</f>
        <v>3700567.9406118835</v>
      </c>
      <c r="AG331" s="207">
        <f t="shared" ref="AG331" si="191">AG333+AG336+AG351+AG339+AG342+AG345+AG348</f>
        <v>4144636.0934853097</v>
      </c>
      <c r="AH331" s="207"/>
      <c r="AI331" s="207">
        <f t="shared" si="190"/>
        <v>-2893473.0593881165</v>
      </c>
      <c r="AJ331" s="207">
        <f t="shared" si="190"/>
        <v>-3240689.8265146906</v>
      </c>
      <c r="AK331" s="207">
        <f t="shared" si="190"/>
        <v>-236</v>
      </c>
      <c r="AL331" s="211">
        <f t="shared" si="174"/>
        <v>0.56119880671228517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901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785"/>
      <c r="B332" s="895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899"/>
      <c r="L332" s="900"/>
      <c r="M332" s="876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8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5011244</v>
      </c>
      <c r="AD332" s="207">
        <f>AD334+AD337+AD352+AD340+AD343+AD346+AD349</f>
        <v>5612593.2800000003</v>
      </c>
      <c r="AE332" s="220"/>
      <c r="AF332" s="207">
        <f>AF334+AF337+AF352+AF340+AF343+AF346+AF349</f>
        <v>3700567.9406118835</v>
      </c>
      <c r="AG332" s="207">
        <f>AG334+AG337+AG352+AG340+AG343+AG346+AG349</f>
        <v>4144636.0934853097</v>
      </c>
      <c r="AH332" s="220"/>
      <c r="AI332" s="207">
        <f>AI334+AI337+AI352+AI340+AI343+AI346+AI349</f>
        <v>-1310676.0593881165</v>
      </c>
      <c r="AJ332" s="207">
        <f>AJ334+AJ337+AJ352+AJ340+AJ343+AJ346+AJ349</f>
        <v>-1467957.1865146905</v>
      </c>
      <c r="AK332" s="220"/>
      <c r="AL332" s="211">
        <f t="shared" si="174"/>
        <v>0.73845295511690978</v>
      </c>
      <c r="AM332" s="207">
        <f>AM334+AM337+AM352+AM340+AM343+AM346+AM349</f>
        <v>0</v>
      </c>
      <c r="AN332" s="207">
        <f t="shared" si="192"/>
        <v>3700567.9406118835</v>
      </c>
      <c r="AO332" s="207">
        <f t="shared" si="192"/>
        <v>0</v>
      </c>
      <c r="AP332" s="207"/>
      <c r="AQ332" s="902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785"/>
      <c r="B333" s="895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52">
        <v>2023</v>
      </c>
      <c r="H333" s="838">
        <v>1469</v>
      </c>
      <c r="I333" s="223">
        <v>16727345</v>
      </c>
      <c r="J333" s="223">
        <f>I333*1.12</f>
        <v>18734626.400000002</v>
      </c>
      <c r="K333" s="868" t="s">
        <v>130</v>
      </c>
      <c r="L333" s="770" t="s">
        <v>135</v>
      </c>
      <c r="M333" s="799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770" t="s">
        <v>132</v>
      </c>
      <c r="S333" s="779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6594041</v>
      </c>
      <c r="AD333" s="225">
        <f>AC333*1.12</f>
        <v>7385325.9200000009</v>
      </c>
      <c r="AE333" s="225">
        <v>579</v>
      </c>
      <c r="AF333" s="93">
        <v>3700567.9406118835</v>
      </c>
      <c r="AG333" s="225">
        <f>AF333*1.12</f>
        <v>4144636.0934853097</v>
      </c>
      <c r="AH333" s="93">
        <v>343</v>
      </c>
      <c r="AI333" s="123">
        <f>AF333+AF336+AF339+AF342+AF345+AF348+AF351-AC333</f>
        <v>-2893473.0593881165</v>
      </c>
      <c r="AJ333" s="226">
        <f>AI333*1.12</f>
        <v>-3240689.8265146906</v>
      </c>
      <c r="AK333" s="222">
        <f>AH333-AE333</f>
        <v>-236</v>
      </c>
      <c r="AL333" s="227">
        <f t="shared" si="174"/>
        <v>0.56119880671228517</v>
      </c>
      <c r="AM333" s="228"/>
      <c r="AN333" s="228"/>
      <c r="AO333" s="228"/>
      <c r="AP333" s="228"/>
      <c r="AQ333" s="902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785"/>
      <c r="B334" s="895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53"/>
      <c r="H334" s="839"/>
      <c r="I334" s="193">
        <v>16044202</v>
      </c>
      <c r="J334" s="193">
        <f>I334*1.12</f>
        <v>17969506.240000002</v>
      </c>
      <c r="K334" s="869"/>
      <c r="L334" s="771"/>
      <c r="M334" s="800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771"/>
      <c r="S334" s="780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5011244</v>
      </c>
      <c r="AD334" s="124">
        <f>AC334*1.12</f>
        <v>5612593.2800000003</v>
      </c>
      <c r="AE334" s="124"/>
      <c r="AF334" s="93">
        <v>3700567.9406118835</v>
      </c>
      <c r="AG334" s="123">
        <f>AF334*1.12</f>
        <v>4144636.0934853097</v>
      </c>
      <c r="AH334" s="124"/>
      <c r="AI334" s="123">
        <f>AF334+AF337+AF340+AF343+AF346+AF349+AF352-AC334</f>
        <v>-1310676.0593881165</v>
      </c>
      <c r="AJ334" s="123">
        <f>AI334*1.12</f>
        <v>-1467957.1865146905</v>
      </c>
      <c r="AK334" s="123"/>
      <c r="AL334" s="126">
        <f>IF(AC334=0,"",AF334/AC334)</f>
        <v>0.73845295511690978</v>
      </c>
      <c r="AM334" s="127"/>
      <c r="AN334" s="134">
        <f>AF334</f>
        <v>3700567.9406118835</v>
      </c>
      <c r="AO334" s="127"/>
      <c r="AP334" s="127"/>
      <c r="AQ334" s="902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785"/>
      <c r="B335" s="895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53"/>
      <c r="H335" s="839"/>
      <c r="I335" s="195">
        <f>I334</f>
        <v>16044202</v>
      </c>
      <c r="J335" s="195">
        <f>J334</f>
        <v>17969506.240000002</v>
      </c>
      <c r="K335" s="870"/>
      <c r="L335" s="772"/>
      <c r="M335" s="801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772"/>
      <c r="S335" s="781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5011244</v>
      </c>
      <c r="AD335" s="131">
        <f>AD334</f>
        <v>5612593.2800000003</v>
      </c>
      <c r="AE335" s="131"/>
      <c r="AF335" s="131"/>
      <c r="AG335" s="123"/>
      <c r="AH335" s="131"/>
      <c r="AI335" s="130">
        <f>AI334</f>
        <v>-1310676.0593881165</v>
      </c>
      <c r="AJ335" s="130">
        <f>AJ334</f>
        <v>-1467957.1865146905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2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785"/>
      <c r="B336" s="895"/>
      <c r="C336" s="221" t="s">
        <v>73</v>
      </c>
      <c r="D336" s="221" t="s">
        <v>74</v>
      </c>
      <c r="E336" s="222"/>
      <c r="F336" s="222"/>
      <c r="G336" s="853"/>
      <c r="H336" s="839"/>
      <c r="I336" s="223"/>
      <c r="J336" s="223"/>
      <c r="K336" s="868"/>
      <c r="L336" s="770"/>
      <c r="M336" s="799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770"/>
      <c r="S336" s="779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2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785"/>
      <c r="B337" s="895"/>
      <c r="C337" s="122" t="s">
        <v>75</v>
      </c>
      <c r="D337" s="122" t="s">
        <v>76</v>
      </c>
      <c r="E337" s="189"/>
      <c r="F337" s="189"/>
      <c r="G337" s="853"/>
      <c r="H337" s="839"/>
      <c r="I337" s="193"/>
      <c r="J337" s="193"/>
      <c r="K337" s="869"/>
      <c r="L337" s="771"/>
      <c r="M337" s="800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771"/>
      <c r="S337" s="780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2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785"/>
      <c r="B338" s="895"/>
      <c r="C338" s="129" t="s">
        <v>75</v>
      </c>
      <c r="D338" s="129" t="s">
        <v>77</v>
      </c>
      <c r="E338" s="191"/>
      <c r="F338" s="191"/>
      <c r="G338" s="853"/>
      <c r="H338" s="839"/>
      <c r="I338" s="195"/>
      <c r="J338" s="195"/>
      <c r="K338" s="870"/>
      <c r="L338" s="772"/>
      <c r="M338" s="801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772"/>
      <c r="S338" s="781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2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785"/>
      <c r="B339" s="895"/>
      <c r="C339" s="221" t="s">
        <v>73</v>
      </c>
      <c r="D339" s="221" t="s">
        <v>74</v>
      </c>
      <c r="E339" s="222"/>
      <c r="F339" s="222"/>
      <c r="G339" s="853"/>
      <c r="H339" s="839"/>
      <c r="I339" s="223"/>
      <c r="J339" s="223"/>
      <c r="K339" s="868"/>
      <c r="L339" s="770"/>
      <c r="M339" s="799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770"/>
      <c r="S339" s="779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2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785"/>
      <c r="B340" s="895"/>
      <c r="C340" s="122" t="s">
        <v>75</v>
      </c>
      <c r="D340" s="122" t="s">
        <v>76</v>
      </c>
      <c r="E340" s="189"/>
      <c r="F340" s="189"/>
      <c r="G340" s="853"/>
      <c r="H340" s="839"/>
      <c r="I340" s="193"/>
      <c r="J340" s="193"/>
      <c r="K340" s="869"/>
      <c r="L340" s="771"/>
      <c r="M340" s="800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771"/>
      <c r="S340" s="780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2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785"/>
      <c r="B341" s="895"/>
      <c r="C341" s="129" t="s">
        <v>75</v>
      </c>
      <c r="D341" s="129" t="s">
        <v>77</v>
      </c>
      <c r="E341" s="191"/>
      <c r="F341" s="191"/>
      <c r="G341" s="853"/>
      <c r="H341" s="839"/>
      <c r="I341" s="195"/>
      <c r="J341" s="195"/>
      <c r="K341" s="870"/>
      <c r="L341" s="772"/>
      <c r="M341" s="801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772"/>
      <c r="S341" s="781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2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785"/>
      <c r="B342" s="895"/>
      <c r="C342" s="221" t="s">
        <v>73</v>
      </c>
      <c r="D342" s="221" t="s">
        <v>74</v>
      </c>
      <c r="E342" s="222"/>
      <c r="F342" s="222"/>
      <c r="G342" s="853"/>
      <c r="H342" s="839"/>
      <c r="I342" s="223"/>
      <c r="J342" s="223"/>
      <c r="K342" s="868"/>
      <c r="L342" s="770"/>
      <c r="M342" s="799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770"/>
      <c r="S342" s="779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2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785"/>
      <c r="B343" s="895"/>
      <c r="C343" s="122" t="s">
        <v>75</v>
      </c>
      <c r="D343" s="122" t="s">
        <v>76</v>
      </c>
      <c r="E343" s="189"/>
      <c r="F343" s="189"/>
      <c r="G343" s="853"/>
      <c r="H343" s="839"/>
      <c r="I343" s="193"/>
      <c r="J343" s="193"/>
      <c r="K343" s="869"/>
      <c r="L343" s="771"/>
      <c r="M343" s="800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771"/>
      <c r="S343" s="780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2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785"/>
      <c r="B344" s="895"/>
      <c r="C344" s="129" t="s">
        <v>75</v>
      </c>
      <c r="D344" s="129" t="s">
        <v>77</v>
      </c>
      <c r="E344" s="191"/>
      <c r="F344" s="191"/>
      <c r="G344" s="853"/>
      <c r="H344" s="839"/>
      <c r="I344" s="195"/>
      <c r="J344" s="195"/>
      <c r="K344" s="870"/>
      <c r="L344" s="772"/>
      <c r="M344" s="801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772"/>
      <c r="S344" s="781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2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785"/>
      <c r="B345" s="895"/>
      <c r="C345" s="221" t="s">
        <v>73</v>
      </c>
      <c r="D345" s="221" t="s">
        <v>74</v>
      </c>
      <c r="E345" s="222"/>
      <c r="F345" s="222"/>
      <c r="G345" s="853"/>
      <c r="H345" s="839"/>
      <c r="I345" s="223"/>
      <c r="J345" s="223"/>
      <c r="K345" s="868"/>
      <c r="L345" s="770"/>
      <c r="M345" s="799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770"/>
      <c r="S345" s="779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2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785"/>
      <c r="B346" s="895"/>
      <c r="C346" s="122" t="s">
        <v>75</v>
      </c>
      <c r="D346" s="122" t="s">
        <v>76</v>
      </c>
      <c r="E346" s="189"/>
      <c r="F346" s="189"/>
      <c r="G346" s="853"/>
      <c r="H346" s="839"/>
      <c r="I346" s="193"/>
      <c r="J346" s="193"/>
      <c r="K346" s="869"/>
      <c r="L346" s="771"/>
      <c r="M346" s="800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771"/>
      <c r="S346" s="780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2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785"/>
      <c r="B347" s="895"/>
      <c r="C347" s="129" t="s">
        <v>75</v>
      </c>
      <c r="D347" s="129" t="s">
        <v>77</v>
      </c>
      <c r="E347" s="191"/>
      <c r="F347" s="191"/>
      <c r="G347" s="853"/>
      <c r="H347" s="839"/>
      <c r="I347" s="195"/>
      <c r="J347" s="195"/>
      <c r="K347" s="870"/>
      <c r="L347" s="772"/>
      <c r="M347" s="801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772"/>
      <c r="S347" s="781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2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785"/>
      <c r="B348" s="895"/>
      <c r="C348" s="221" t="s">
        <v>73</v>
      </c>
      <c r="D348" s="221" t="s">
        <v>74</v>
      </c>
      <c r="E348" s="222"/>
      <c r="F348" s="222"/>
      <c r="G348" s="853"/>
      <c r="H348" s="839"/>
      <c r="I348" s="223"/>
      <c r="J348" s="223"/>
      <c r="K348" s="868"/>
      <c r="L348" s="770"/>
      <c r="M348" s="799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770"/>
      <c r="S348" s="779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2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785"/>
      <c r="B349" s="895"/>
      <c r="C349" s="122" t="s">
        <v>75</v>
      </c>
      <c r="D349" s="122" t="s">
        <v>76</v>
      </c>
      <c r="E349" s="189"/>
      <c r="F349" s="189"/>
      <c r="G349" s="853"/>
      <c r="H349" s="839"/>
      <c r="I349" s="193"/>
      <c r="J349" s="193"/>
      <c r="K349" s="869"/>
      <c r="L349" s="771"/>
      <c r="M349" s="800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771"/>
      <c r="S349" s="780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2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785"/>
      <c r="B350" s="895"/>
      <c r="C350" s="129" t="s">
        <v>75</v>
      </c>
      <c r="D350" s="129" t="s">
        <v>77</v>
      </c>
      <c r="E350" s="191"/>
      <c r="F350" s="191"/>
      <c r="G350" s="853"/>
      <c r="H350" s="839"/>
      <c r="I350" s="195"/>
      <c r="J350" s="195"/>
      <c r="K350" s="870"/>
      <c r="L350" s="772"/>
      <c r="M350" s="801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772"/>
      <c r="S350" s="781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2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785"/>
      <c r="B351" s="895"/>
      <c r="C351" s="221" t="s">
        <v>73</v>
      </c>
      <c r="D351" s="221" t="s">
        <v>74</v>
      </c>
      <c r="E351" s="222"/>
      <c r="F351" s="222"/>
      <c r="G351" s="853"/>
      <c r="H351" s="839"/>
      <c r="I351" s="223"/>
      <c r="J351" s="223"/>
      <c r="K351" s="868"/>
      <c r="L351" s="770"/>
      <c r="M351" s="799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770"/>
      <c r="S351" s="779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2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785"/>
      <c r="B352" s="895"/>
      <c r="C352" s="122" t="s">
        <v>75</v>
      </c>
      <c r="D352" s="122" t="s">
        <v>76</v>
      </c>
      <c r="E352" s="189"/>
      <c r="F352" s="189"/>
      <c r="G352" s="853"/>
      <c r="H352" s="839"/>
      <c r="I352" s="193"/>
      <c r="J352" s="193"/>
      <c r="K352" s="869"/>
      <c r="L352" s="771"/>
      <c r="M352" s="800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771"/>
      <c r="S352" s="780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2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786"/>
      <c r="B353" s="896"/>
      <c r="C353" s="129" t="s">
        <v>75</v>
      </c>
      <c r="D353" s="129" t="s">
        <v>77</v>
      </c>
      <c r="E353" s="191"/>
      <c r="F353" s="191"/>
      <c r="G353" s="854"/>
      <c r="H353" s="840"/>
      <c r="I353" s="195"/>
      <c r="J353" s="195"/>
      <c r="K353" s="870"/>
      <c r="L353" s="772"/>
      <c r="M353" s="801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772"/>
      <c r="S353" s="781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2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784"/>
      <c r="B354" s="894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71" t="s">
        <v>137</v>
      </c>
      <c r="L354" s="872"/>
      <c r="M354" s="875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7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2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785"/>
      <c r="B355" s="895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73"/>
      <c r="L355" s="874"/>
      <c r="M355" s="876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8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2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785"/>
      <c r="B356" s="895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52">
        <v>2022</v>
      </c>
      <c r="H356" s="838">
        <v>641</v>
      </c>
      <c r="I356" s="223">
        <v>0</v>
      </c>
      <c r="J356" s="223">
        <f>I356*1.12</f>
        <v>0</v>
      </c>
      <c r="K356" s="868" t="s">
        <v>138</v>
      </c>
      <c r="L356" s="770" t="s">
        <v>135</v>
      </c>
      <c r="M356" s="799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770" t="s">
        <v>132</v>
      </c>
      <c r="S356" s="779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2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785"/>
      <c r="B357" s="895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53"/>
      <c r="H357" s="839"/>
      <c r="I357" s="195">
        <v>860173</v>
      </c>
      <c r="J357" s="193">
        <f>I357*1.12</f>
        <v>963393.76000000013</v>
      </c>
      <c r="K357" s="869"/>
      <c r="L357" s="771"/>
      <c r="M357" s="800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771"/>
      <c r="S357" s="780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2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21.75" customHeight="1" x14ac:dyDescent="0.35">
      <c r="A358" s="785"/>
      <c r="B358" s="895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53"/>
      <c r="H358" s="839"/>
      <c r="I358" s="195">
        <f>I357</f>
        <v>860173</v>
      </c>
      <c r="J358" s="195">
        <f>J357</f>
        <v>963393.76000000013</v>
      </c>
      <c r="K358" s="870"/>
      <c r="L358" s="772"/>
      <c r="M358" s="801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772"/>
      <c r="S358" s="781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3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785"/>
      <c r="B359" s="895"/>
      <c r="C359" s="221" t="s">
        <v>73</v>
      </c>
      <c r="D359" s="221" t="s">
        <v>74</v>
      </c>
      <c r="E359" s="222"/>
      <c r="F359" s="222"/>
      <c r="G359" s="853"/>
      <c r="H359" s="839"/>
      <c r="I359" s="223"/>
      <c r="J359" s="223"/>
      <c r="K359" s="868"/>
      <c r="L359" s="770"/>
      <c r="M359" s="799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770"/>
      <c r="S359" s="779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785"/>
      <c r="B360" s="895"/>
      <c r="C360" s="122" t="s">
        <v>75</v>
      </c>
      <c r="D360" s="122" t="s">
        <v>76</v>
      </c>
      <c r="E360" s="189"/>
      <c r="F360" s="189"/>
      <c r="G360" s="853"/>
      <c r="H360" s="839"/>
      <c r="I360" s="193"/>
      <c r="J360" s="193"/>
      <c r="K360" s="869"/>
      <c r="L360" s="771"/>
      <c r="M360" s="800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771"/>
      <c r="S360" s="780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785"/>
      <c r="B361" s="895"/>
      <c r="C361" s="129" t="s">
        <v>75</v>
      </c>
      <c r="D361" s="129" t="s">
        <v>77</v>
      </c>
      <c r="E361" s="191"/>
      <c r="F361" s="191"/>
      <c r="G361" s="853"/>
      <c r="H361" s="839"/>
      <c r="I361" s="195"/>
      <c r="J361" s="195"/>
      <c r="K361" s="870"/>
      <c r="L361" s="772"/>
      <c r="M361" s="801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772"/>
      <c r="S361" s="781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785"/>
      <c r="B362" s="895"/>
      <c r="C362" s="221" t="s">
        <v>73</v>
      </c>
      <c r="D362" s="221" t="s">
        <v>74</v>
      </c>
      <c r="E362" s="222"/>
      <c r="F362" s="222"/>
      <c r="G362" s="853"/>
      <c r="H362" s="839"/>
      <c r="I362" s="223"/>
      <c r="J362" s="223"/>
      <c r="K362" s="868"/>
      <c r="L362" s="770"/>
      <c r="M362" s="799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770"/>
      <c r="S362" s="779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785"/>
      <c r="B363" s="895"/>
      <c r="C363" s="122" t="s">
        <v>75</v>
      </c>
      <c r="D363" s="122" t="s">
        <v>76</v>
      </c>
      <c r="E363" s="189"/>
      <c r="F363" s="189"/>
      <c r="G363" s="853"/>
      <c r="H363" s="839"/>
      <c r="I363" s="193"/>
      <c r="J363" s="193"/>
      <c r="K363" s="869"/>
      <c r="L363" s="771"/>
      <c r="M363" s="800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771"/>
      <c r="S363" s="780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785"/>
      <c r="B364" s="895"/>
      <c r="C364" s="129" t="s">
        <v>75</v>
      </c>
      <c r="D364" s="129" t="s">
        <v>77</v>
      </c>
      <c r="E364" s="191"/>
      <c r="F364" s="191"/>
      <c r="G364" s="853"/>
      <c r="H364" s="839"/>
      <c r="I364" s="195"/>
      <c r="J364" s="195"/>
      <c r="K364" s="870"/>
      <c r="L364" s="772"/>
      <c r="M364" s="801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772"/>
      <c r="S364" s="781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785"/>
      <c r="B365" s="895"/>
      <c r="C365" s="221" t="s">
        <v>73</v>
      </c>
      <c r="D365" s="221" t="s">
        <v>74</v>
      </c>
      <c r="E365" s="222"/>
      <c r="F365" s="222"/>
      <c r="G365" s="853"/>
      <c r="H365" s="839"/>
      <c r="I365" s="223"/>
      <c r="J365" s="223"/>
      <c r="K365" s="868"/>
      <c r="L365" s="770"/>
      <c r="M365" s="799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770"/>
      <c r="S365" s="779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785"/>
      <c r="B366" s="895"/>
      <c r="C366" s="122" t="s">
        <v>75</v>
      </c>
      <c r="D366" s="122" t="s">
        <v>76</v>
      </c>
      <c r="E366" s="189"/>
      <c r="F366" s="189"/>
      <c r="G366" s="853"/>
      <c r="H366" s="839"/>
      <c r="I366" s="193"/>
      <c r="J366" s="193"/>
      <c r="K366" s="869"/>
      <c r="L366" s="771"/>
      <c r="M366" s="800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771"/>
      <c r="S366" s="780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785"/>
      <c r="B367" s="895"/>
      <c r="C367" s="129" t="s">
        <v>75</v>
      </c>
      <c r="D367" s="129" t="s">
        <v>77</v>
      </c>
      <c r="E367" s="191"/>
      <c r="F367" s="191"/>
      <c r="G367" s="853"/>
      <c r="H367" s="839"/>
      <c r="I367" s="195"/>
      <c r="J367" s="195"/>
      <c r="K367" s="870"/>
      <c r="L367" s="772"/>
      <c r="M367" s="801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772"/>
      <c r="S367" s="781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785"/>
      <c r="B368" s="895"/>
      <c r="C368" s="221" t="s">
        <v>73</v>
      </c>
      <c r="D368" s="221" t="s">
        <v>74</v>
      </c>
      <c r="E368" s="222"/>
      <c r="F368" s="222"/>
      <c r="G368" s="853"/>
      <c r="H368" s="839"/>
      <c r="I368" s="223"/>
      <c r="J368" s="223"/>
      <c r="K368" s="868"/>
      <c r="L368" s="770"/>
      <c r="M368" s="799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770"/>
      <c r="S368" s="779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785"/>
      <c r="B369" s="895"/>
      <c r="C369" s="122" t="s">
        <v>75</v>
      </c>
      <c r="D369" s="122" t="s">
        <v>76</v>
      </c>
      <c r="E369" s="189"/>
      <c r="F369" s="189"/>
      <c r="G369" s="853"/>
      <c r="H369" s="839"/>
      <c r="I369" s="193"/>
      <c r="J369" s="193"/>
      <c r="K369" s="869"/>
      <c r="L369" s="771"/>
      <c r="M369" s="800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771"/>
      <c r="S369" s="780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785"/>
      <c r="B370" s="895"/>
      <c r="C370" s="129" t="s">
        <v>75</v>
      </c>
      <c r="D370" s="129" t="s">
        <v>77</v>
      </c>
      <c r="E370" s="191"/>
      <c r="F370" s="191"/>
      <c r="G370" s="853"/>
      <c r="H370" s="839"/>
      <c r="I370" s="195"/>
      <c r="J370" s="195"/>
      <c r="K370" s="870"/>
      <c r="L370" s="772"/>
      <c r="M370" s="801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772"/>
      <c r="S370" s="781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785"/>
      <c r="B371" s="895"/>
      <c r="C371" s="221" t="s">
        <v>73</v>
      </c>
      <c r="D371" s="221" t="s">
        <v>74</v>
      </c>
      <c r="E371" s="222"/>
      <c r="F371" s="222"/>
      <c r="G371" s="853"/>
      <c r="H371" s="839"/>
      <c r="I371" s="223"/>
      <c r="J371" s="223"/>
      <c r="K371" s="868"/>
      <c r="L371" s="770"/>
      <c r="M371" s="799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770"/>
      <c r="S371" s="779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785"/>
      <c r="B372" s="895"/>
      <c r="C372" s="122" t="s">
        <v>75</v>
      </c>
      <c r="D372" s="122" t="s">
        <v>76</v>
      </c>
      <c r="E372" s="189"/>
      <c r="F372" s="189"/>
      <c r="G372" s="853"/>
      <c r="H372" s="839"/>
      <c r="I372" s="193"/>
      <c r="J372" s="193"/>
      <c r="K372" s="869"/>
      <c r="L372" s="771"/>
      <c r="M372" s="800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771"/>
      <c r="S372" s="780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785"/>
      <c r="B373" s="895"/>
      <c r="C373" s="129" t="s">
        <v>75</v>
      </c>
      <c r="D373" s="129" t="s">
        <v>77</v>
      </c>
      <c r="E373" s="191"/>
      <c r="F373" s="191"/>
      <c r="G373" s="853"/>
      <c r="H373" s="839"/>
      <c r="I373" s="195"/>
      <c r="J373" s="195"/>
      <c r="K373" s="870"/>
      <c r="L373" s="772"/>
      <c r="M373" s="801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772"/>
      <c r="S373" s="781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785"/>
      <c r="B374" s="895"/>
      <c r="C374" s="221" t="s">
        <v>73</v>
      </c>
      <c r="D374" s="221" t="s">
        <v>74</v>
      </c>
      <c r="E374" s="222"/>
      <c r="F374" s="222"/>
      <c r="G374" s="853"/>
      <c r="H374" s="839"/>
      <c r="I374" s="223"/>
      <c r="J374" s="223"/>
      <c r="K374" s="868"/>
      <c r="L374" s="770"/>
      <c r="M374" s="799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770"/>
      <c r="S374" s="779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785"/>
      <c r="B375" s="895"/>
      <c r="C375" s="122" t="s">
        <v>75</v>
      </c>
      <c r="D375" s="122" t="s">
        <v>76</v>
      </c>
      <c r="E375" s="189"/>
      <c r="F375" s="189"/>
      <c r="G375" s="853"/>
      <c r="H375" s="839"/>
      <c r="I375" s="193"/>
      <c r="J375" s="193"/>
      <c r="K375" s="869"/>
      <c r="L375" s="771"/>
      <c r="M375" s="800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771"/>
      <c r="S375" s="780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786"/>
      <c r="B376" s="896"/>
      <c r="C376" s="129" t="s">
        <v>75</v>
      </c>
      <c r="D376" s="129" t="s">
        <v>77</v>
      </c>
      <c r="E376" s="191"/>
      <c r="F376" s="191"/>
      <c r="G376" s="854"/>
      <c r="H376" s="840"/>
      <c r="I376" s="195"/>
      <c r="J376" s="195"/>
      <c r="K376" s="870"/>
      <c r="L376" s="772"/>
      <c r="M376" s="801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772"/>
      <c r="S376" s="781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784"/>
      <c r="B377" s="770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904"/>
      <c r="L377" s="905"/>
      <c r="M377" s="875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7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1182442</v>
      </c>
      <c r="AD377" s="207">
        <f t="shared" si="209"/>
        <v>1324335.04</v>
      </c>
      <c r="AE377" s="207">
        <f t="shared" si="209"/>
        <v>106</v>
      </c>
      <c r="AF377" s="207"/>
      <c r="AG377" s="207"/>
      <c r="AH377" s="207"/>
      <c r="AI377" s="207">
        <f t="shared" si="209"/>
        <v>-1182442</v>
      </c>
      <c r="AJ377" s="207">
        <f t="shared" si="209"/>
        <v>-1324335.04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785"/>
      <c r="B378" s="771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906"/>
      <c r="L378" s="907"/>
      <c r="M378" s="876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8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0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 t="str">
        <f t="shared" si="198"/>
        <v/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785"/>
      <c r="B379" s="771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52">
        <v>2023</v>
      </c>
      <c r="H379" s="838">
        <v>815</v>
      </c>
      <c r="I379" s="223">
        <v>9091420</v>
      </c>
      <c r="J379" s="223">
        <f>I379*1.12</f>
        <v>10182390.4</v>
      </c>
      <c r="K379" s="908"/>
      <c r="L379" s="911"/>
      <c r="M379" s="799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770" t="s">
        <v>132</v>
      </c>
      <c r="S379" s="779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1182442</v>
      </c>
      <c r="AD379" s="225">
        <f>AC379*1.12</f>
        <v>1324335.04</v>
      </c>
      <c r="AE379" s="93">
        <v>106</v>
      </c>
      <c r="AF379" s="225"/>
      <c r="AG379" s="226"/>
      <c r="AH379" s="225"/>
      <c r="AI379" s="226">
        <f>AF379+AF382+AF385+AF388+AF391+AF394+AF397-AC379</f>
        <v>-1182442</v>
      </c>
      <c r="AJ379" s="226">
        <f>AI379*1.12</f>
        <v>-1324335.04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785"/>
      <c r="B380" s="771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53"/>
      <c r="H380" s="839"/>
      <c r="I380" s="193">
        <v>8466733</v>
      </c>
      <c r="J380" s="193">
        <f>I380*1.12</f>
        <v>9482740.9600000009</v>
      </c>
      <c r="K380" s="909"/>
      <c r="L380" s="912"/>
      <c r="M380" s="800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771"/>
      <c r="S380" s="780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785"/>
      <c r="B381" s="771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53"/>
      <c r="H381" s="839"/>
      <c r="I381" s="195">
        <f>I380</f>
        <v>8466733</v>
      </c>
      <c r="J381" s="195">
        <f>J380</f>
        <v>9482740.9600000009</v>
      </c>
      <c r="K381" s="910"/>
      <c r="L381" s="913"/>
      <c r="M381" s="801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772"/>
      <c r="S381" s="781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0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 t="str">
        <f t="shared" si="198"/>
        <v/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785"/>
      <c r="B382" s="771"/>
      <c r="C382" s="221" t="s">
        <v>73</v>
      </c>
      <c r="D382" s="221" t="s">
        <v>74</v>
      </c>
      <c r="E382" s="222"/>
      <c r="F382" s="222"/>
      <c r="G382" s="853"/>
      <c r="H382" s="839"/>
      <c r="I382" s="223"/>
      <c r="J382" s="223"/>
      <c r="K382" s="868"/>
      <c r="L382" s="770"/>
      <c r="M382" s="799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770"/>
      <c r="S382" s="779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785"/>
      <c r="B383" s="771"/>
      <c r="C383" s="122" t="s">
        <v>75</v>
      </c>
      <c r="D383" s="122" t="s">
        <v>76</v>
      </c>
      <c r="E383" s="189"/>
      <c r="F383" s="189"/>
      <c r="G383" s="853"/>
      <c r="H383" s="839"/>
      <c r="I383" s="193"/>
      <c r="J383" s="193"/>
      <c r="K383" s="869"/>
      <c r="L383" s="771"/>
      <c r="M383" s="800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771"/>
      <c r="S383" s="780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785"/>
      <c r="B384" s="771"/>
      <c r="C384" s="129" t="s">
        <v>75</v>
      </c>
      <c r="D384" s="129" t="s">
        <v>77</v>
      </c>
      <c r="E384" s="191"/>
      <c r="F384" s="191"/>
      <c r="G384" s="853"/>
      <c r="H384" s="839"/>
      <c r="I384" s="195"/>
      <c r="J384" s="195"/>
      <c r="K384" s="870"/>
      <c r="L384" s="772"/>
      <c r="M384" s="801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772"/>
      <c r="S384" s="781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785"/>
      <c r="B385" s="771"/>
      <c r="C385" s="221" t="s">
        <v>73</v>
      </c>
      <c r="D385" s="221" t="s">
        <v>74</v>
      </c>
      <c r="E385" s="222"/>
      <c r="F385" s="222"/>
      <c r="G385" s="853"/>
      <c r="H385" s="839"/>
      <c r="I385" s="223"/>
      <c r="J385" s="223"/>
      <c r="K385" s="868"/>
      <c r="L385" s="770"/>
      <c r="M385" s="799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770"/>
      <c r="S385" s="779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785"/>
      <c r="B386" s="771"/>
      <c r="C386" s="122" t="s">
        <v>75</v>
      </c>
      <c r="D386" s="122" t="s">
        <v>76</v>
      </c>
      <c r="E386" s="189"/>
      <c r="F386" s="189"/>
      <c r="G386" s="853"/>
      <c r="H386" s="839"/>
      <c r="I386" s="193"/>
      <c r="J386" s="193"/>
      <c r="K386" s="869"/>
      <c r="L386" s="771"/>
      <c r="M386" s="800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771"/>
      <c r="S386" s="780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785"/>
      <c r="B387" s="771"/>
      <c r="C387" s="129" t="s">
        <v>75</v>
      </c>
      <c r="D387" s="129" t="s">
        <v>77</v>
      </c>
      <c r="E387" s="191"/>
      <c r="F387" s="191"/>
      <c r="G387" s="853"/>
      <c r="H387" s="839"/>
      <c r="I387" s="195"/>
      <c r="J387" s="195"/>
      <c r="K387" s="870"/>
      <c r="L387" s="772"/>
      <c r="M387" s="801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772"/>
      <c r="S387" s="781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785"/>
      <c r="B388" s="771"/>
      <c r="C388" s="221" t="s">
        <v>73</v>
      </c>
      <c r="D388" s="221" t="s">
        <v>74</v>
      </c>
      <c r="E388" s="222"/>
      <c r="F388" s="222"/>
      <c r="G388" s="853"/>
      <c r="H388" s="839"/>
      <c r="I388" s="223"/>
      <c r="J388" s="223"/>
      <c r="K388" s="868"/>
      <c r="L388" s="770"/>
      <c r="M388" s="799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770"/>
      <c r="S388" s="779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785"/>
      <c r="B389" s="771"/>
      <c r="C389" s="122" t="s">
        <v>75</v>
      </c>
      <c r="D389" s="122" t="s">
        <v>76</v>
      </c>
      <c r="E389" s="189"/>
      <c r="F389" s="189"/>
      <c r="G389" s="853"/>
      <c r="H389" s="839"/>
      <c r="I389" s="193"/>
      <c r="J389" s="193"/>
      <c r="K389" s="869"/>
      <c r="L389" s="771"/>
      <c r="M389" s="800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771"/>
      <c r="S389" s="780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785"/>
      <c r="B390" s="771"/>
      <c r="C390" s="129" t="s">
        <v>75</v>
      </c>
      <c r="D390" s="129" t="s">
        <v>77</v>
      </c>
      <c r="E390" s="191"/>
      <c r="F390" s="191"/>
      <c r="G390" s="853"/>
      <c r="H390" s="839"/>
      <c r="I390" s="195"/>
      <c r="J390" s="195"/>
      <c r="K390" s="870"/>
      <c r="L390" s="772"/>
      <c r="M390" s="801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772"/>
      <c r="S390" s="781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785"/>
      <c r="B391" s="771"/>
      <c r="C391" s="221" t="s">
        <v>73</v>
      </c>
      <c r="D391" s="221" t="s">
        <v>74</v>
      </c>
      <c r="E391" s="222"/>
      <c r="F391" s="222"/>
      <c r="G391" s="853"/>
      <c r="H391" s="839"/>
      <c r="I391" s="223"/>
      <c r="J391" s="223"/>
      <c r="K391" s="868"/>
      <c r="L391" s="770"/>
      <c r="M391" s="799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770"/>
      <c r="S391" s="779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785"/>
      <c r="B392" s="771"/>
      <c r="C392" s="122" t="s">
        <v>75</v>
      </c>
      <c r="D392" s="122" t="s">
        <v>76</v>
      </c>
      <c r="E392" s="189"/>
      <c r="F392" s="189"/>
      <c r="G392" s="853"/>
      <c r="H392" s="839"/>
      <c r="I392" s="193"/>
      <c r="J392" s="193"/>
      <c r="K392" s="869"/>
      <c r="L392" s="771"/>
      <c r="M392" s="800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771"/>
      <c r="S392" s="780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785"/>
      <c r="B393" s="771"/>
      <c r="C393" s="129" t="s">
        <v>75</v>
      </c>
      <c r="D393" s="129" t="s">
        <v>77</v>
      </c>
      <c r="E393" s="191"/>
      <c r="F393" s="191"/>
      <c r="G393" s="853"/>
      <c r="H393" s="839"/>
      <c r="I393" s="195"/>
      <c r="J393" s="195"/>
      <c r="K393" s="870"/>
      <c r="L393" s="772"/>
      <c r="M393" s="801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772"/>
      <c r="S393" s="781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785"/>
      <c r="B394" s="771"/>
      <c r="C394" s="221" t="s">
        <v>73</v>
      </c>
      <c r="D394" s="221" t="s">
        <v>74</v>
      </c>
      <c r="E394" s="222"/>
      <c r="F394" s="222"/>
      <c r="G394" s="853"/>
      <c r="H394" s="839"/>
      <c r="I394" s="223"/>
      <c r="J394" s="223"/>
      <c r="K394" s="868"/>
      <c r="L394" s="770"/>
      <c r="M394" s="799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770"/>
      <c r="S394" s="779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785"/>
      <c r="B395" s="771"/>
      <c r="C395" s="122" t="s">
        <v>75</v>
      </c>
      <c r="D395" s="122" t="s">
        <v>76</v>
      </c>
      <c r="E395" s="189"/>
      <c r="F395" s="189"/>
      <c r="G395" s="853"/>
      <c r="H395" s="839"/>
      <c r="I395" s="193"/>
      <c r="J395" s="193"/>
      <c r="K395" s="869"/>
      <c r="L395" s="771"/>
      <c r="M395" s="800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771"/>
      <c r="S395" s="780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785"/>
      <c r="B396" s="771"/>
      <c r="C396" s="129" t="s">
        <v>75</v>
      </c>
      <c r="D396" s="129" t="s">
        <v>77</v>
      </c>
      <c r="E396" s="191"/>
      <c r="F396" s="191"/>
      <c r="G396" s="853"/>
      <c r="H396" s="839"/>
      <c r="I396" s="195"/>
      <c r="J396" s="195"/>
      <c r="K396" s="870"/>
      <c r="L396" s="772"/>
      <c r="M396" s="801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772"/>
      <c r="S396" s="781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785"/>
      <c r="B397" s="771"/>
      <c r="C397" s="221" t="s">
        <v>73</v>
      </c>
      <c r="D397" s="221" t="s">
        <v>74</v>
      </c>
      <c r="E397" s="222"/>
      <c r="F397" s="222"/>
      <c r="G397" s="853"/>
      <c r="H397" s="839"/>
      <c r="I397" s="223"/>
      <c r="J397" s="223"/>
      <c r="K397" s="868"/>
      <c r="L397" s="770"/>
      <c r="M397" s="799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770"/>
      <c r="S397" s="779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785"/>
      <c r="B398" s="771"/>
      <c r="C398" s="122" t="s">
        <v>75</v>
      </c>
      <c r="D398" s="122" t="s">
        <v>76</v>
      </c>
      <c r="E398" s="189"/>
      <c r="F398" s="189"/>
      <c r="G398" s="853"/>
      <c r="H398" s="839"/>
      <c r="I398" s="193"/>
      <c r="J398" s="193"/>
      <c r="K398" s="869"/>
      <c r="L398" s="771"/>
      <c r="M398" s="800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771"/>
      <c r="S398" s="780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786"/>
      <c r="B399" s="772"/>
      <c r="C399" s="129" t="s">
        <v>75</v>
      </c>
      <c r="D399" s="129" t="s">
        <v>77</v>
      </c>
      <c r="E399" s="191"/>
      <c r="F399" s="191"/>
      <c r="G399" s="854"/>
      <c r="H399" s="840"/>
      <c r="I399" s="195"/>
      <c r="J399" s="195"/>
      <c r="K399" s="870"/>
      <c r="L399" s="772"/>
      <c r="M399" s="801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772"/>
      <c r="S399" s="781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954"/>
      <c r="B400" s="770" t="s">
        <v>150</v>
      </c>
      <c r="C400" s="206"/>
      <c r="D400" s="206"/>
      <c r="E400" s="207"/>
      <c r="F400" s="207"/>
      <c r="G400" s="950">
        <v>2022</v>
      </c>
      <c r="H400" s="951"/>
      <c r="I400" s="207"/>
      <c r="J400" s="207"/>
      <c r="K400" s="914" t="s">
        <v>121</v>
      </c>
      <c r="L400" s="915"/>
      <c r="M400" s="875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7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955"/>
      <c r="B401" s="771"/>
      <c r="C401" s="206"/>
      <c r="D401" s="206"/>
      <c r="E401" s="207"/>
      <c r="F401" s="207"/>
      <c r="G401" s="950"/>
      <c r="H401" s="952"/>
      <c r="I401" s="207"/>
      <c r="J401" s="207"/>
      <c r="K401" s="916"/>
      <c r="L401" s="917"/>
      <c r="M401" s="876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8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955"/>
      <c r="B402" s="771"/>
      <c r="C402" s="221" t="s">
        <v>73</v>
      </c>
      <c r="D402" s="221" t="s">
        <v>74</v>
      </c>
      <c r="E402" s="222"/>
      <c r="F402" s="222"/>
      <c r="G402" s="950"/>
      <c r="H402" s="952"/>
      <c r="I402" s="223"/>
      <c r="J402" s="223"/>
      <c r="K402" s="924" t="s">
        <v>130</v>
      </c>
      <c r="L402" s="927" t="s">
        <v>131</v>
      </c>
      <c r="M402" s="799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770" t="s">
        <v>151</v>
      </c>
      <c r="S402" s="779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922">
        <f>SUM(AU402:BH429)</f>
        <v>0</v>
      </c>
      <c r="BT402" s="930" t="e">
        <f>BS402-(AI402+#REF!+#REF!+AI406+AI409+AI412+AI415+AI418+AI421+AI424+AI427)</f>
        <v>#REF!</v>
      </c>
      <c r="BU402" s="230"/>
    </row>
    <row r="403" spans="1:73" s="103" customFormat="1" x14ac:dyDescent="0.35">
      <c r="A403" s="955"/>
      <c r="B403" s="771"/>
      <c r="C403" s="122" t="s">
        <v>75</v>
      </c>
      <c r="D403" s="122" t="s">
        <v>76</v>
      </c>
      <c r="E403" s="189"/>
      <c r="F403" s="189"/>
      <c r="G403" s="950"/>
      <c r="H403" s="952"/>
      <c r="I403" s="193"/>
      <c r="J403" s="193"/>
      <c r="K403" s="925"/>
      <c r="L403" s="928"/>
      <c r="M403" s="800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771"/>
      <c r="S403" s="780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923"/>
      <c r="BT403" s="923"/>
      <c r="BU403" s="106"/>
    </row>
    <row r="404" spans="1:73" x14ac:dyDescent="0.35">
      <c r="A404" s="956"/>
      <c r="B404" s="772"/>
      <c r="C404" s="129" t="s">
        <v>75</v>
      </c>
      <c r="D404" s="129" t="s">
        <v>77</v>
      </c>
      <c r="E404" s="191"/>
      <c r="F404" s="191"/>
      <c r="G404" s="950"/>
      <c r="H404" s="953"/>
      <c r="I404" s="195"/>
      <c r="J404" s="195"/>
      <c r="K404" s="926"/>
      <c r="L404" s="929"/>
      <c r="M404" s="801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772"/>
      <c r="S404" s="781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923"/>
      <c r="BT404" s="923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923"/>
      <c r="BT405" s="923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918"/>
      <c r="L406" s="919"/>
      <c r="M406" s="920"/>
      <c r="N406" s="263"/>
      <c r="O406" s="263"/>
      <c r="P406" s="263"/>
      <c r="Q406" s="271"/>
      <c r="R406" s="919"/>
      <c r="S406" s="921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923"/>
      <c r="BT406" s="923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918"/>
      <c r="L407" s="919"/>
      <c r="M407" s="920"/>
      <c r="N407" s="270"/>
      <c r="O407" s="270"/>
      <c r="P407" s="263"/>
      <c r="Q407" s="271"/>
      <c r="R407" s="919"/>
      <c r="S407" s="921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923"/>
      <c r="BT407" s="923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918"/>
      <c r="L408" s="919"/>
      <c r="M408" s="920"/>
      <c r="N408" s="270"/>
      <c r="O408" s="270"/>
      <c r="P408" s="270"/>
      <c r="Q408" s="274"/>
      <c r="R408" s="919"/>
      <c r="S408" s="921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923"/>
      <c r="BT408" s="923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918"/>
      <c r="L409" s="918"/>
      <c r="M409" s="920"/>
      <c r="N409" s="263"/>
      <c r="O409" s="263"/>
      <c r="P409" s="263"/>
      <c r="Q409" s="271"/>
      <c r="R409" s="919"/>
      <c r="S409" s="921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923"/>
      <c r="BT409" s="923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918"/>
      <c r="L410" s="918"/>
      <c r="M410" s="920"/>
      <c r="N410" s="270"/>
      <c r="O410" s="270"/>
      <c r="P410" s="263"/>
      <c r="Q410" s="271"/>
      <c r="R410" s="919"/>
      <c r="S410" s="921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923"/>
      <c r="BT410" s="923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918"/>
      <c r="L411" s="918"/>
      <c r="M411" s="920"/>
      <c r="N411" s="270"/>
      <c r="O411" s="270"/>
      <c r="P411" s="270"/>
      <c r="Q411" s="274"/>
      <c r="R411" s="919"/>
      <c r="S411" s="921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923"/>
      <c r="BT411" s="923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918"/>
      <c r="L412" s="919"/>
      <c r="M412" s="920"/>
      <c r="N412" s="263"/>
      <c r="O412" s="263"/>
      <c r="P412" s="263"/>
      <c r="Q412" s="271"/>
      <c r="R412" s="919"/>
      <c r="S412" s="921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923"/>
      <c r="BT412" s="923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918"/>
      <c r="L413" s="919"/>
      <c r="M413" s="920"/>
      <c r="N413" s="270"/>
      <c r="O413" s="270"/>
      <c r="P413" s="263"/>
      <c r="Q413" s="271"/>
      <c r="R413" s="919"/>
      <c r="S413" s="921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923"/>
      <c r="BT413" s="923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918"/>
      <c r="L414" s="919"/>
      <c r="M414" s="920"/>
      <c r="N414" s="270"/>
      <c r="O414" s="270"/>
      <c r="P414" s="270"/>
      <c r="Q414" s="274"/>
      <c r="R414" s="919"/>
      <c r="S414" s="921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923"/>
      <c r="BT414" s="923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918"/>
      <c r="L415" s="919"/>
      <c r="M415" s="920"/>
      <c r="N415" s="263"/>
      <c r="O415" s="263"/>
      <c r="P415" s="263"/>
      <c r="Q415" s="271"/>
      <c r="R415" s="919"/>
      <c r="S415" s="921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923"/>
      <c r="BT415" s="923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918"/>
      <c r="L416" s="919"/>
      <c r="M416" s="920"/>
      <c r="N416" s="270"/>
      <c r="O416" s="270"/>
      <c r="P416" s="263"/>
      <c r="Q416" s="271"/>
      <c r="R416" s="919"/>
      <c r="S416" s="921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923"/>
      <c r="BT416" s="923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918"/>
      <c r="L417" s="919"/>
      <c r="M417" s="920"/>
      <c r="N417" s="270"/>
      <c r="O417" s="270"/>
      <c r="P417" s="270"/>
      <c r="Q417" s="274"/>
      <c r="R417" s="919"/>
      <c r="S417" s="921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923"/>
      <c r="BT417" s="923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918"/>
      <c r="L418" s="918"/>
      <c r="M418" s="920"/>
      <c r="N418" s="263"/>
      <c r="O418" s="263"/>
      <c r="P418" s="263"/>
      <c r="Q418" s="271"/>
      <c r="R418" s="919"/>
      <c r="S418" s="921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923"/>
      <c r="BT418" s="923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918"/>
      <c r="L419" s="918"/>
      <c r="M419" s="920"/>
      <c r="N419" s="270"/>
      <c r="O419" s="270"/>
      <c r="P419" s="263"/>
      <c r="Q419" s="271"/>
      <c r="R419" s="919"/>
      <c r="S419" s="921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923"/>
      <c r="BT419" s="923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918"/>
      <c r="L420" s="918"/>
      <c r="M420" s="920"/>
      <c r="N420" s="270"/>
      <c r="O420" s="270"/>
      <c r="P420" s="270"/>
      <c r="Q420" s="274"/>
      <c r="R420" s="919"/>
      <c r="S420" s="921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923"/>
      <c r="BT420" s="923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918"/>
      <c r="L421" s="918"/>
      <c r="M421" s="920"/>
      <c r="N421" s="263"/>
      <c r="O421" s="263"/>
      <c r="P421" s="263"/>
      <c r="Q421" s="271"/>
      <c r="R421" s="919"/>
      <c r="S421" s="921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923"/>
      <c r="BT421" s="923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918"/>
      <c r="L422" s="918"/>
      <c r="M422" s="920"/>
      <c r="N422" s="270"/>
      <c r="O422" s="270"/>
      <c r="P422" s="263"/>
      <c r="Q422" s="271"/>
      <c r="R422" s="919"/>
      <c r="S422" s="921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923"/>
      <c r="BT422" s="923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918"/>
      <c r="L423" s="918"/>
      <c r="M423" s="920"/>
      <c r="N423" s="270"/>
      <c r="O423" s="270"/>
      <c r="P423" s="270"/>
      <c r="Q423" s="274"/>
      <c r="R423" s="919"/>
      <c r="S423" s="921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923"/>
      <c r="BT423" s="923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918"/>
      <c r="L424" s="918"/>
      <c r="M424" s="920"/>
      <c r="N424" s="263"/>
      <c r="O424" s="263"/>
      <c r="P424" s="263"/>
      <c r="Q424" s="271"/>
      <c r="R424" s="919"/>
      <c r="S424" s="921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923"/>
      <c r="BT424" s="923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918"/>
      <c r="L425" s="918"/>
      <c r="M425" s="920"/>
      <c r="N425" s="270"/>
      <c r="O425" s="270"/>
      <c r="P425" s="263"/>
      <c r="Q425" s="271"/>
      <c r="R425" s="919"/>
      <c r="S425" s="921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923"/>
      <c r="BT425" s="923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918"/>
      <c r="L426" s="918"/>
      <c r="M426" s="920"/>
      <c r="N426" s="270"/>
      <c r="O426" s="270"/>
      <c r="P426" s="270"/>
      <c r="Q426" s="274"/>
      <c r="R426" s="919"/>
      <c r="S426" s="921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923"/>
      <c r="BT426" s="923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918"/>
      <c r="L427" s="919"/>
      <c r="M427" s="920"/>
      <c r="N427" s="263"/>
      <c r="O427" s="263"/>
      <c r="P427" s="263"/>
      <c r="Q427" s="271"/>
      <c r="R427" s="919"/>
      <c r="S427" s="921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923"/>
      <c r="BT427" s="923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918"/>
      <c r="L428" s="919"/>
      <c r="M428" s="920"/>
      <c r="N428" s="270"/>
      <c r="O428" s="270"/>
      <c r="P428" s="263"/>
      <c r="Q428" s="271"/>
      <c r="R428" s="919"/>
      <c r="S428" s="921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923"/>
      <c r="BT428" s="923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918"/>
      <c r="L429" s="919"/>
      <c r="M429" s="920"/>
      <c r="N429" s="270"/>
      <c r="O429" s="270"/>
      <c r="P429" s="270"/>
      <c r="Q429" s="274"/>
      <c r="R429" s="919"/>
      <c r="S429" s="921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923"/>
      <c r="BT429" s="923"/>
      <c r="BU429" s="31"/>
    </row>
    <row r="430" spans="1:73" s="231" customFormat="1" ht="27" customHeight="1" x14ac:dyDescent="0.35">
      <c r="A430" s="940"/>
      <c r="B430" s="919"/>
      <c r="C430" s="257"/>
      <c r="D430" s="257"/>
      <c r="E430" s="258"/>
      <c r="F430" s="258"/>
      <c r="G430" s="941"/>
      <c r="H430" s="942"/>
      <c r="I430" s="261"/>
      <c r="J430" s="261"/>
      <c r="K430" s="918"/>
      <c r="L430" s="919"/>
      <c r="M430" s="920"/>
      <c r="N430" s="263"/>
      <c r="O430" s="263"/>
      <c r="P430" s="264"/>
      <c r="Q430" s="264"/>
      <c r="R430" s="919"/>
      <c r="S430" s="921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922">
        <f>SUM(AU430:BH462)</f>
        <v>0</v>
      </c>
      <c r="BT430" s="930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940"/>
      <c r="B431" s="919"/>
      <c r="C431" s="257"/>
      <c r="D431" s="257"/>
      <c r="E431" s="258"/>
      <c r="F431" s="258"/>
      <c r="G431" s="941"/>
      <c r="H431" s="942"/>
      <c r="I431" s="261"/>
      <c r="J431" s="261"/>
      <c r="K431" s="918"/>
      <c r="L431" s="919"/>
      <c r="M431" s="920"/>
      <c r="N431" s="270"/>
      <c r="O431" s="270"/>
      <c r="P431" s="263"/>
      <c r="Q431" s="271"/>
      <c r="R431" s="919"/>
      <c r="S431" s="921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923"/>
      <c r="BT431" s="923"/>
      <c r="BU431" s="106"/>
    </row>
    <row r="432" spans="1:73" ht="27" customHeight="1" x14ac:dyDescent="0.35">
      <c r="A432" s="940"/>
      <c r="B432" s="919"/>
      <c r="E432" s="260"/>
      <c r="F432" s="260"/>
      <c r="G432" s="941"/>
      <c r="H432" s="942"/>
      <c r="I432" s="261"/>
      <c r="J432" s="273"/>
      <c r="K432" s="918"/>
      <c r="L432" s="919"/>
      <c r="M432" s="920"/>
      <c r="N432" s="270"/>
      <c r="O432" s="270"/>
      <c r="P432" s="270"/>
      <c r="Q432" s="274"/>
      <c r="R432" s="919"/>
      <c r="S432" s="921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923"/>
      <c r="BT432" s="923"/>
      <c r="BU432" s="31"/>
    </row>
    <row r="433" spans="1:73" s="303" customFormat="1" ht="13.5" outlineLevel="1" x14ac:dyDescent="0.35">
      <c r="A433" s="940"/>
      <c r="B433" s="919"/>
      <c r="C433" s="286"/>
      <c r="D433" s="286"/>
      <c r="E433" s="287"/>
      <c r="F433" s="287"/>
      <c r="G433" s="941"/>
      <c r="H433" s="942"/>
      <c r="I433" s="288"/>
      <c r="J433" s="288"/>
      <c r="K433" s="931"/>
      <c r="L433" s="931"/>
      <c r="M433" s="932"/>
      <c r="N433" s="291"/>
      <c r="O433" s="291"/>
      <c r="P433" s="291"/>
      <c r="Q433" s="292"/>
      <c r="R433" s="933"/>
      <c r="S433" s="934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923"/>
      <c r="BT433" s="923"/>
      <c r="BU433" s="302"/>
    </row>
    <row r="434" spans="1:73" s="303" customFormat="1" ht="13.5" outlineLevel="1" x14ac:dyDescent="0.35">
      <c r="A434" s="940"/>
      <c r="B434" s="919"/>
      <c r="C434" s="286"/>
      <c r="D434" s="286"/>
      <c r="E434" s="287"/>
      <c r="F434" s="287"/>
      <c r="G434" s="941"/>
      <c r="H434" s="942"/>
      <c r="I434" s="288"/>
      <c r="J434" s="288"/>
      <c r="K434" s="931"/>
      <c r="L434" s="931"/>
      <c r="M434" s="932"/>
      <c r="N434" s="304"/>
      <c r="O434" s="304"/>
      <c r="P434" s="291"/>
      <c r="Q434" s="292"/>
      <c r="R434" s="933"/>
      <c r="S434" s="934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923"/>
      <c r="BT434" s="923"/>
      <c r="BU434" s="302"/>
    </row>
    <row r="435" spans="1:73" s="303" customFormat="1" ht="13.5" outlineLevel="1" x14ac:dyDescent="0.35">
      <c r="A435" s="940"/>
      <c r="B435" s="919"/>
      <c r="C435" s="305"/>
      <c r="D435" s="305"/>
      <c r="E435" s="306"/>
      <c r="F435" s="306"/>
      <c r="G435" s="941"/>
      <c r="H435" s="942"/>
      <c r="I435" s="307"/>
      <c r="J435" s="307"/>
      <c r="K435" s="931"/>
      <c r="L435" s="931"/>
      <c r="M435" s="932"/>
      <c r="N435" s="304"/>
      <c r="O435" s="304"/>
      <c r="P435" s="304"/>
      <c r="Q435" s="308"/>
      <c r="R435" s="933"/>
      <c r="S435" s="934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923"/>
      <c r="BT435" s="923"/>
      <c r="BU435" s="302"/>
    </row>
    <row r="436" spans="1:73" s="303" customFormat="1" ht="13.5" hidden="1" customHeight="1" outlineLevel="1" x14ac:dyDescent="0.35">
      <c r="A436" s="940"/>
      <c r="B436" s="919"/>
      <c r="C436" s="286"/>
      <c r="D436" s="286"/>
      <c r="E436" s="287"/>
      <c r="F436" s="287"/>
      <c r="G436" s="941"/>
      <c r="H436" s="942"/>
      <c r="I436" s="288"/>
      <c r="J436" s="288"/>
      <c r="K436" s="931"/>
      <c r="L436" s="933"/>
      <c r="M436" s="932"/>
      <c r="N436" s="291"/>
      <c r="O436" s="291"/>
      <c r="P436" s="291"/>
      <c r="Q436" s="292"/>
      <c r="R436" s="933"/>
      <c r="S436" s="934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923"/>
      <c r="BT436" s="923"/>
      <c r="BU436" s="302"/>
    </row>
    <row r="437" spans="1:73" s="303" customFormat="1" ht="13.5" hidden="1" customHeight="1" outlineLevel="1" x14ac:dyDescent="0.35">
      <c r="A437" s="940"/>
      <c r="B437" s="919"/>
      <c r="C437" s="286"/>
      <c r="D437" s="286"/>
      <c r="E437" s="287"/>
      <c r="F437" s="287"/>
      <c r="G437" s="941"/>
      <c r="H437" s="942"/>
      <c r="I437" s="288"/>
      <c r="J437" s="288"/>
      <c r="K437" s="931"/>
      <c r="L437" s="933"/>
      <c r="M437" s="932"/>
      <c r="N437" s="304"/>
      <c r="O437" s="304"/>
      <c r="P437" s="291"/>
      <c r="Q437" s="292"/>
      <c r="R437" s="933"/>
      <c r="S437" s="934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923"/>
      <c r="BT437" s="923"/>
      <c r="BU437" s="302"/>
    </row>
    <row r="438" spans="1:73" s="303" customFormat="1" ht="13.5" hidden="1" customHeight="1" outlineLevel="1" x14ac:dyDescent="0.35">
      <c r="A438" s="940"/>
      <c r="B438" s="919"/>
      <c r="C438" s="305"/>
      <c r="D438" s="305"/>
      <c r="E438" s="306"/>
      <c r="F438" s="306"/>
      <c r="G438" s="941"/>
      <c r="H438" s="942"/>
      <c r="I438" s="307"/>
      <c r="J438" s="307"/>
      <c r="K438" s="931"/>
      <c r="L438" s="933"/>
      <c r="M438" s="932"/>
      <c r="N438" s="304"/>
      <c r="O438" s="304"/>
      <c r="P438" s="304"/>
      <c r="Q438" s="308"/>
      <c r="R438" s="933"/>
      <c r="S438" s="934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923"/>
      <c r="BT438" s="923"/>
      <c r="BU438" s="302"/>
    </row>
    <row r="439" spans="1:73" s="303" customFormat="1" ht="13.5" hidden="1" customHeight="1" outlineLevel="1" x14ac:dyDescent="0.35">
      <c r="A439" s="940"/>
      <c r="B439" s="919"/>
      <c r="C439" s="286"/>
      <c r="D439" s="286"/>
      <c r="E439" s="287"/>
      <c r="F439" s="287"/>
      <c r="G439" s="941"/>
      <c r="H439" s="942"/>
      <c r="I439" s="288"/>
      <c r="J439" s="288"/>
      <c r="K439" s="931"/>
      <c r="L439" s="933"/>
      <c r="M439" s="932"/>
      <c r="N439" s="291"/>
      <c r="O439" s="291"/>
      <c r="P439" s="291"/>
      <c r="Q439" s="292"/>
      <c r="R439" s="933"/>
      <c r="S439" s="934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923"/>
      <c r="BT439" s="923"/>
      <c r="BU439" s="302"/>
    </row>
    <row r="440" spans="1:73" s="303" customFormat="1" ht="13.5" hidden="1" customHeight="1" outlineLevel="1" x14ac:dyDescent="0.35">
      <c r="A440" s="940"/>
      <c r="B440" s="919"/>
      <c r="C440" s="286"/>
      <c r="D440" s="286"/>
      <c r="E440" s="287"/>
      <c r="F440" s="287"/>
      <c r="G440" s="941"/>
      <c r="H440" s="942"/>
      <c r="I440" s="288"/>
      <c r="J440" s="288"/>
      <c r="K440" s="931"/>
      <c r="L440" s="933"/>
      <c r="M440" s="932"/>
      <c r="N440" s="304"/>
      <c r="O440" s="304"/>
      <c r="P440" s="291"/>
      <c r="Q440" s="292"/>
      <c r="R440" s="933"/>
      <c r="S440" s="934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923"/>
      <c r="BT440" s="923"/>
      <c r="BU440" s="302"/>
    </row>
    <row r="441" spans="1:73" s="303" customFormat="1" ht="13.5" hidden="1" customHeight="1" outlineLevel="1" x14ac:dyDescent="0.35">
      <c r="A441" s="940"/>
      <c r="B441" s="919"/>
      <c r="C441" s="305"/>
      <c r="D441" s="305"/>
      <c r="E441" s="306"/>
      <c r="F441" s="306"/>
      <c r="G441" s="941"/>
      <c r="H441" s="942"/>
      <c r="I441" s="307"/>
      <c r="J441" s="307"/>
      <c r="K441" s="931"/>
      <c r="L441" s="933"/>
      <c r="M441" s="932"/>
      <c r="N441" s="304"/>
      <c r="O441" s="304"/>
      <c r="P441" s="304"/>
      <c r="Q441" s="308"/>
      <c r="R441" s="933"/>
      <c r="S441" s="934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923"/>
      <c r="BT441" s="923"/>
      <c r="BU441" s="302"/>
    </row>
    <row r="442" spans="1:73" s="303" customFormat="1" ht="13.5" hidden="1" customHeight="1" outlineLevel="1" x14ac:dyDescent="0.35">
      <c r="A442" s="940"/>
      <c r="B442" s="919"/>
      <c r="C442" s="286"/>
      <c r="D442" s="286"/>
      <c r="E442" s="287"/>
      <c r="F442" s="287"/>
      <c r="G442" s="941"/>
      <c r="H442" s="942"/>
      <c r="I442" s="288"/>
      <c r="J442" s="288"/>
      <c r="K442" s="931"/>
      <c r="L442" s="931"/>
      <c r="M442" s="932"/>
      <c r="N442" s="291"/>
      <c r="O442" s="291"/>
      <c r="P442" s="291"/>
      <c r="Q442" s="292"/>
      <c r="R442" s="933"/>
      <c r="S442" s="934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923"/>
      <c r="BT442" s="923"/>
      <c r="BU442" s="302"/>
    </row>
    <row r="443" spans="1:73" s="303" customFormat="1" ht="13.5" hidden="1" customHeight="1" outlineLevel="1" x14ac:dyDescent="0.35">
      <c r="A443" s="940"/>
      <c r="B443" s="919"/>
      <c r="C443" s="286"/>
      <c r="D443" s="286"/>
      <c r="E443" s="287"/>
      <c r="F443" s="287"/>
      <c r="G443" s="941"/>
      <c r="H443" s="942"/>
      <c r="I443" s="288"/>
      <c r="J443" s="288"/>
      <c r="K443" s="931"/>
      <c r="L443" s="931"/>
      <c r="M443" s="932"/>
      <c r="N443" s="304"/>
      <c r="O443" s="304"/>
      <c r="P443" s="291"/>
      <c r="Q443" s="292"/>
      <c r="R443" s="933"/>
      <c r="S443" s="934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923"/>
      <c r="BT443" s="923"/>
      <c r="BU443" s="302"/>
    </row>
    <row r="444" spans="1:73" s="303" customFormat="1" ht="13.5" hidden="1" customHeight="1" outlineLevel="1" x14ac:dyDescent="0.35">
      <c r="A444" s="940"/>
      <c r="B444" s="919"/>
      <c r="C444" s="305"/>
      <c r="D444" s="305"/>
      <c r="E444" s="306"/>
      <c r="F444" s="306"/>
      <c r="G444" s="941"/>
      <c r="H444" s="942"/>
      <c r="I444" s="307"/>
      <c r="J444" s="307"/>
      <c r="K444" s="931"/>
      <c r="L444" s="931"/>
      <c r="M444" s="932"/>
      <c r="N444" s="304"/>
      <c r="O444" s="304"/>
      <c r="P444" s="304"/>
      <c r="Q444" s="308"/>
      <c r="R444" s="933"/>
      <c r="S444" s="934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923"/>
      <c r="BT444" s="923"/>
      <c r="BU444" s="302"/>
    </row>
    <row r="445" spans="1:73" s="303" customFormat="1" ht="13.5" hidden="1" customHeight="1" outlineLevel="1" x14ac:dyDescent="0.35">
      <c r="A445" s="940"/>
      <c r="B445" s="919"/>
      <c r="C445" s="286"/>
      <c r="D445" s="286"/>
      <c r="E445" s="287"/>
      <c r="F445" s="287"/>
      <c r="G445" s="941"/>
      <c r="H445" s="942"/>
      <c r="I445" s="288"/>
      <c r="J445" s="288"/>
      <c r="K445" s="931"/>
      <c r="L445" s="931"/>
      <c r="M445" s="932"/>
      <c r="N445" s="291"/>
      <c r="O445" s="291"/>
      <c r="P445" s="291"/>
      <c r="Q445" s="292"/>
      <c r="R445" s="933"/>
      <c r="S445" s="934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923"/>
      <c r="BT445" s="923"/>
      <c r="BU445" s="302"/>
    </row>
    <row r="446" spans="1:73" s="303" customFormat="1" ht="13.5" hidden="1" customHeight="1" outlineLevel="1" x14ac:dyDescent="0.35">
      <c r="A446" s="940"/>
      <c r="B446" s="919"/>
      <c r="C446" s="286"/>
      <c r="D446" s="286"/>
      <c r="E446" s="287"/>
      <c r="F446" s="287"/>
      <c r="G446" s="941"/>
      <c r="H446" s="942"/>
      <c r="I446" s="288"/>
      <c r="J446" s="288"/>
      <c r="K446" s="931"/>
      <c r="L446" s="931"/>
      <c r="M446" s="932"/>
      <c r="N446" s="304"/>
      <c r="O446" s="304"/>
      <c r="P446" s="291"/>
      <c r="Q446" s="292"/>
      <c r="R446" s="933"/>
      <c r="S446" s="934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923"/>
      <c r="BT446" s="923"/>
      <c r="BU446" s="302"/>
    </row>
    <row r="447" spans="1:73" s="303" customFormat="1" ht="13.5" hidden="1" customHeight="1" outlineLevel="1" x14ac:dyDescent="0.35">
      <c r="A447" s="940"/>
      <c r="B447" s="919"/>
      <c r="C447" s="305"/>
      <c r="D447" s="305"/>
      <c r="E447" s="306"/>
      <c r="F447" s="306"/>
      <c r="G447" s="941"/>
      <c r="H447" s="942"/>
      <c r="I447" s="307"/>
      <c r="J447" s="307"/>
      <c r="K447" s="931"/>
      <c r="L447" s="931"/>
      <c r="M447" s="932"/>
      <c r="N447" s="304"/>
      <c r="O447" s="304"/>
      <c r="P447" s="304"/>
      <c r="Q447" s="308"/>
      <c r="R447" s="933"/>
      <c r="S447" s="934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923"/>
      <c r="BT447" s="923"/>
      <c r="BU447" s="302"/>
    </row>
    <row r="448" spans="1:73" s="303" customFormat="1" ht="13.5" hidden="1" customHeight="1" outlineLevel="1" x14ac:dyDescent="0.35">
      <c r="A448" s="940"/>
      <c r="B448" s="919"/>
      <c r="C448" s="286"/>
      <c r="D448" s="286"/>
      <c r="E448" s="287"/>
      <c r="F448" s="287"/>
      <c r="G448" s="941"/>
      <c r="H448" s="942"/>
      <c r="I448" s="288"/>
      <c r="J448" s="288"/>
      <c r="K448" s="931"/>
      <c r="L448" s="931"/>
      <c r="M448" s="932"/>
      <c r="N448" s="291"/>
      <c r="O448" s="291"/>
      <c r="P448" s="291"/>
      <c r="Q448" s="292"/>
      <c r="R448" s="933"/>
      <c r="S448" s="934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923"/>
      <c r="BT448" s="923"/>
      <c r="BU448" s="302"/>
    </row>
    <row r="449" spans="1:73" s="303" customFormat="1" ht="13.5" hidden="1" customHeight="1" outlineLevel="1" x14ac:dyDescent="0.35">
      <c r="A449" s="940"/>
      <c r="B449" s="919"/>
      <c r="C449" s="286"/>
      <c r="D449" s="286"/>
      <c r="E449" s="287"/>
      <c r="F449" s="287"/>
      <c r="G449" s="941"/>
      <c r="H449" s="942"/>
      <c r="I449" s="288"/>
      <c r="J449" s="288"/>
      <c r="K449" s="931"/>
      <c r="L449" s="931"/>
      <c r="M449" s="932"/>
      <c r="N449" s="304"/>
      <c r="O449" s="304"/>
      <c r="P449" s="291"/>
      <c r="Q449" s="292"/>
      <c r="R449" s="933"/>
      <c r="S449" s="934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923"/>
      <c r="BT449" s="923"/>
      <c r="BU449" s="302"/>
    </row>
    <row r="450" spans="1:73" s="303" customFormat="1" ht="13.5" hidden="1" customHeight="1" outlineLevel="1" x14ac:dyDescent="0.35">
      <c r="A450" s="940"/>
      <c r="B450" s="919"/>
      <c r="C450" s="305"/>
      <c r="D450" s="305"/>
      <c r="E450" s="306"/>
      <c r="F450" s="306"/>
      <c r="G450" s="941"/>
      <c r="H450" s="942"/>
      <c r="I450" s="307"/>
      <c r="J450" s="307"/>
      <c r="K450" s="931"/>
      <c r="L450" s="931"/>
      <c r="M450" s="932"/>
      <c r="N450" s="304"/>
      <c r="O450" s="304"/>
      <c r="P450" s="304"/>
      <c r="Q450" s="308"/>
      <c r="R450" s="933"/>
      <c r="S450" s="934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923"/>
      <c r="BT450" s="923"/>
      <c r="BU450" s="302"/>
    </row>
    <row r="451" spans="1:73" s="303" customFormat="1" ht="13.5" hidden="1" customHeight="1" outlineLevel="1" x14ac:dyDescent="0.35">
      <c r="A451" s="940"/>
      <c r="B451" s="919"/>
      <c r="C451" s="286"/>
      <c r="D451" s="286"/>
      <c r="E451" s="287"/>
      <c r="F451" s="287"/>
      <c r="G451" s="941"/>
      <c r="H451" s="942"/>
      <c r="I451" s="288"/>
      <c r="J451" s="288"/>
      <c r="K451" s="931"/>
      <c r="L451" s="931"/>
      <c r="M451" s="932"/>
      <c r="N451" s="291"/>
      <c r="O451" s="291"/>
      <c r="P451" s="291"/>
      <c r="Q451" s="292"/>
      <c r="R451" s="933"/>
      <c r="S451" s="934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923"/>
      <c r="BT451" s="923"/>
      <c r="BU451" s="302"/>
    </row>
    <row r="452" spans="1:73" s="303" customFormat="1" ht="13.5" hidden="1" customHeight="1" outlineLevel="1" x14ac:dyDescent="0.35">
      <c r="A452" s="940"/>
      <c r="B452" s="919"/>
      <c r="C452" s="286"/>
      <c r="D452" s="286"/>
      <c r="E452" s="287"/>
      <c r="F452" s="287"/>
      <c r="G452" s="941"/>
      <c r="H452" s="942"/>
      <c r="I452" s="288"/>
      <c r="J452" s="288"/>
      <c r="K452" s="931"/>
      <c r="L452" s="931"/>
      <c r="M452" s="932"/>
      <c r="N452" s="304"/>
      <c r="O452" s="304"/>
      <c r="P452" s="291"/>
      <c r="Q452" s="292"/>
      <c r="R452" s="933"/>
      <c r="S452" s="934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923"/>
      <c r="BT452" s="923"/>
      <c r="BU452" s="302"/>
    </row>
    <row r="453" spans="1:73" s="303" customFormat="1" ht="13.5" hidden="1" customHeight="1" outlineLevel="1" x14ac:dyDescent="0.35">
      <c r="A453" s="940"/>
      <c r="B453" s="919"/>
      <c r="C453" s="305"/>
      <c r="D453" s="305"/>
      <c r="E453" s="306"/>
      <c r="F453" s="306"/>
      <c r="G453" s="941"/>
      <c r="H453" s="942"/>
      <c r="I453" s="307"/>
      <c r="J453" s="307"/>
      <c r="K453" s="931"/>
      <c r="L453" s="931"/>
      <c r="M453" s="932"/>
      <c r="N453" s="304"/>
      <c r="O453" s="304"/>
      <c r="P453" s="304"/>
      <c r="Q453" s="308"/>
      <c r="R453" s="933"/>
      <c r="S453" s="934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923"/>
      <c r="BT453" s="923"/>
      <c r="BU453" s="302"/>
    </row>
    <row r="454" spans="1:73" s="303" customFormat="1" ht="13.5" hidden="1" customHeight="1" outlineLevel="1" x14ac:dyDescent="0.35">
      <c r="A454" s="940"/>
      <c r="B454" s="919"/>
      <c r="C454" s="286"/>
      <c r="D454" s="286"/>
      <c r="E454" s="287"/>
      <c r="F454" s="287"/>
      <c r="G454" s="941"/>
      <c r="H454" s="942"/>
      <c r="I454" s="288"/>
      <c r="J454" s="288"/>
      <c r="K454" s="931"/>
      <c r="L454" s="931"/>
      <c r="M454" s="932"/>
      <c r="N454" s="291"/>
      <c r="O454" s="291"/>
      <c r="P454" s="291"/>
      <c r="Q454" s="292"/>
      <c r="R454" s="933"/>
      <c r="S454" s="934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923"/>
      <c r="BT454" s="923"/>
      <c r="BU454" s="302"/>
    </row>
    <row r="455" spans="1:73" s="303" customFormat="1" ht="13.5" hidden="1" customHeight="1" outlineLevel="1" x14ac:dyDescent="0.35">
      <c r="A455" s="940"/>
      <c r="B455" s="919"/>
      <c r="C455" s="286"/>
      <c r="D455" s="286"/>
      <c r="E455" s="287"/>
      <c r="F455" s="287"/>
      <c r="G455" s="941"/>
      <c r="H455" s="942"/>
      <c r="I455" s="288"/>
      <c r="J455" s="288"/>
      <c r="K455" s="931"/>
      <c r="L455" s="931"/>
      <c r="M455" s="932"/>
      <c r="N455" s="304"/>
      <c r="O455" s="304"/>
      <c r="P455" s="291"/>
      <c r="Q455" s="292"/>
      <c r="R455" s="933"/>
      <c r="S455" s="934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923"/>
      <c r="BT455" s="923"/>
      <c r="BU455" s="302"/>
    </row>
    <row r="456" spans="1:73" s="303" customFormat="1" ht="13.5" hidden="1" customHeight="1" outlineLevel="1" x14ac:dyDescent="0.35">
      <c r="A456" s="940"/>
      <c r="B456" s="919"/>
      <c r="C456" s="305"/>
      <c r="D456" s="305"/>
      <c r="E456" s="306"/>
      <c r="F456" s="306"/>
      <c r="G456" s="941"/>
      <c r="H456" s="942"/>
      <c r="I456" s="307"/>
      <c r="J456" s="307"/>
      <c r="K456" s="931"/>
      <c r="L456" s="931"/>
      <c r="M456" s="932"/>
      <c r="N456" s="304"/>
      <c r="O456" s="304"/>
      <c r="P456" s="304"/>
      <c r="Q456" s="308"/>
      <c r="R456" s="933"/>
      <c r="S456" s="934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923"/>
      <c r="BT456" s="923"/>
      <c r="BU456" s="302"/>
    </row>
    <row r="457" spans="1:73" s="303" customFormat="1" ht="13.5" hidden="1" customHeight="1" outlineLevel="1" x14ac:dyDescent="0.35">
      <c r="A457" s="940"/>
      <c r="B457" s="919"/>
      <c r="C457" s="286"/>
      <c r="D457" s="286"/>
      <c r="E457" s="287"/>
      <c r="F457" s="287"/>
      <c r="G457" s="941"/>
      <c r="H457" s="942"/>
      <c r="I457" s="288"/>
      <c r="J457" s="288"/>
      <c r="K457" s="931"/>
      <c r="L457" s="931"/>
      <c r="M457" s="932"/>
      <c r="N457" s="291"/>
      <c r="O457" s="291"/>
      <c r="P457" s="291"/>
      <c r="Q457" s="292"/>
      <c r="R457" s="933"/>
      <c r="S457" s="934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923"/>
      <c r="BT457" s="923"/>
      <c r="BU457" s="302"/>
    </row>
    <row r="458" spans="1:73" s="303" customFormat="1" ht="13.5" hidden="1" customHeight="1" outlineLevel="1" x14ac:dyDescent="0.35">
      <c r="A458" s="940"/>
      <c r="B458" s="919"/>
      <c r="C458" s="286"/>
      <c r="D458" s="286"/>
      <c r="E458" s="287"/>
      <c r="F458" s="287"/>
      <c r="G458" s="941"/>
      <c r="H458" s="942"/>
      <c r="I458" s="288"/>
      <c r="J458" s="288"/>
      <c r="K458" s="931"/>
      <c r="L458" s="931"/>
      <c r="M458" s="932"/>
      <c r="N458" s="304"/>
      <c r="O458" s="304"/>
      <c r="P458" s="291"/>
      <c r="Q458" s="292"/>
      <c r="R458" s="933"/>
      <c r="S458" s="934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923"/>
      <c r="BT458" s="923"/>
      <c r="BU458" s="302"/>
    </row>
    <row r="459" spans="1:73" s="303" customFormat="1" ht="13.5" hidden="1" customHeight="1" outlineLevel="1" x14ac:dyDescent="0.35">
      <c r="A459" s="940"/>
      <c r="B459" s="919"/>
      <c r="C459" s="305"/>
      <c r="D459" s="305"/>
      <c r="E459" s="306"/>
      <c r="F459" s="306"/>
      <c r="G459" s="941"/>
      <c r="H459" s="942"/>
      <c r="I459" s="307"/>
      <c r="J459" s="307"/>
      <c r="K459" s="931"/>
      <c r="L459" s="931"/>
      <c r="M459" s="932"/>
      <c r="N459" s="304"/>
      <c r="O459" s="304"/>
      <c r="P459" s="304"/>
      <c r="Q459" s="308"/>
      <c r="R459" s="933"/>
      <c r="S459" s="934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923"/>
      <c r="BT459" s="923"/>
      <c r="BU459" s="302"/>
    </row>
    <row r="460" spans="1:73" s="303" customFormat="1" ht="13.5" hidden="1" customHeight="1" outlineLevel="1" x14ac:dyDescent="0.35">
      <c r="A460" s="940"/>
      <c r="B460" s="919"/>
      <c r="C460" s="286"/>
      <c r="D460" s="286"/>
      <c r="E460" s="287"/>
      <c r="F460" s="287"/>
      <c r="G460" s="941"/>
      <c r="H460" s="942"/>
      <c r="I460" s="288"/>
      <c r="J460" s="288"/>
      <c r="K460" s="931"/>
      <c r="L460" s="933"/>
      <c r="M460" s="932"/>
      <c r="N460" s="291"/>
      <c r="O460" s="291"/>
      <c r="P460" s="291"/>
      <c r="Q460" s="292"/>
      <c r="R460" s="933"/>
      <c r="S460" s="934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923"/>
      <c r="BT460" s="923"/>
      <c r="BU460" s="302"/>
    </row>
    <row r="461" spans="1:73" s="303" customFormat="1" ht="13.5" hidden="1" customHeight="1" outlineLevel="1" x14ac:dyDescent="0.35">
      <c r="A461" s="940"/>
      <c r="B461" s="919"/>
      <c r="C461" s="286"/>
      <c r="D461" s="286"/>
      <c r="E461" s="287"/>
      <c r="F461" s="287"/>
      <c r="G461" s="941"/>
      <c r="H461" s="942"/>
      <c r="I461" s="288"/>
      <c r="J461" s="288"/>
      <c r="K461" s="931"/>
      <c r="L461" s="933"/>
      <c r="M461" s="932"/>
      <c r="N461" s="304"/>
      <c r="O461" s="304"/>
      <c r="P461" s="291"/>
      <c r="Q461" s="292"/>
      <c r="R461" s="933"/>
      <c r="S461" s="934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923"/>
      <c r="BT461" s="923"/>
      <c r="BU461" s="302"/>
    </row>
    <row r="462" spans="1:73" s="303" customFormat="1" ht="13.5" hidden="1" customHeight="1" outlineLevel="1" x14ac:dyDescent="0.35">
      <c r="A462" s="940"/>
      <c r="B462" s="919"/>
      <c r="C462" s="305"/>
      <c r="D462" s="305"/>
      <c r="E462" s="306"/>
      <c r="F462" s="306"/>
      <c r="G462" s="941"/>
      <c r="H462" s="942"/>
      <c r="I462" s="307"/>
      <c r="J462" s="307"/>
      <c r="K462" s="931"/>
      <c r="L462" s="933"/>
      <c r="M462" s="932"/>
      <c r="N462" s="304"/>
      <c r="O462" s="304"/>
      <c r="P462" s="304"/>
      <c r="Q462" s="308"/>
      <c r="R462" s="933"/>
      <c r="S462" s="934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923"/>
      <c r="BT462" s="923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935"/>
      <c r="B464" s="937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936"/>
      <c r="B465" s="938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936"/>
      <c r="B466" s="938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782">
        <v>1</v>
      </c>
      <c r="B467" s="783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782"/>
      <c r="B468" s="783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939"/>
      <c r="B469" s="799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947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939"/>
      <c r="B470" s="800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948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939"/>
      <c r="B471" s="800"/>
      <c r="C471" s="122"/>
      <c r="D471" s="122"/>
      <c r="E471" s="367"/>
      <c r="F471" s="189"/>
      <c r="G471" s="359"/>
      <c r="H471" s="189"/>
      <c r="I471" s="193"/>
      <c r="J471" s="193"/>
      <c r="K471" s="868"/>
      <c r="L471" s="943"/>
      <c r="M471" s="945"/>
      <c r="N471" s="362"/>
      <c r="O471" s="362"/>
      <c r="P471" s="362"/>
      <c r="Q471" s="362"/>
      <c r="R471" s="868"/>
      <c r="S471" s="779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948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79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939"/>
      <c r="B472" s="801"/>
      <c r="C472" s="129"/>
      <c r="D472" s="129"/>
      <c r="E472" s="367"/>
      <c r="F472" s="368"/>
      <c r="G472" s="37"/>
      <c r="H472" s="368"/>
      <c r="I472" s="367"/>
      <c r="J472" s="367"/>
      <c r="K472" s="870"/>
      <c r="L472" s="944"/>
      <c r="M472" s="946"/>
      <c r="N472" s="365"/>
      <c r="O472" s="365"/>
      <c r="P472" s="365"/>
      <c r="Q472" s="365"/>
      <c r="R472" s="870"/>
      <c r="S472" s="78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949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792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939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68"/>
      <c r="L473" s="943"/>
      <c r="M473" s="945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68"/>
      <c r="S473" s="779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79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939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70"/>
      <c r="L474" s="944"/>
      <c r="M474" s="946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70"/>
      <c r="S474" s="781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792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939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68"/>
      <c r="L475" s="943"/>
      <c r="M475" s="945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68"/>
      <c r="S475" s="779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79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939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70"/>
      <c r="L476" s="944"/>
      <c r="M476" s="946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70"/>
      <c r="S476" s="781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792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939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68"/>
      <c r="L477" s="943"/>
      <c r="M477" s="945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68"/>
      <c r="S477" s="779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79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939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70"/>
      <c r="L478" s="944"/>
      <c r="M478" s="946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70"/>
      <c r="S478" s="781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792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939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68"/>
      <c r="L479" s="943"/>
      <c r="M479" s="945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68"/>
      <c r="S479" s="779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79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939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70"/>
      <c r="L480" s="944"/>
      <c r="M480" s="946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70"/>
      <c r="S480" s="781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792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939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68"/>
      <c r="L481" s="943"/>
      <c r="M481" s="945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68"/>
      <c r="S481" s="779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79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939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70"/>
      <c r="L482" s="944"/>
      <c r="M482" s="946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70"/>
      <c r="S482" s="781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792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782">
        <v>2</v>
      </c>
      <c r="B483" s="783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44"/>
      <c r="B484" s="847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770"/>
      <c r="C485" s="122" t="s">
        <v>73</v>
      </c>
      <c r="D485" s="122" t="s">
        <v>74</v>
      </c>
      <c r="E485" s="124"/>
      <c r="F485" s="124">
        <f>E485*1.12</f>
        <v>0</v>
      </c>
      <c r="G485" s="784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79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772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786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792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DDD35-063B-4E9F-AB20-A35A048F6DA6}">
  <dimension ref="A1:BV497"/>
  <sheetViews>
    <sheetView zoomScale="55" zoomScaleNormal="55" workbookViewId="0">
      <pane xSplit="4" ySplit="8" topLeftCell="AC379" activePane="bottomRight" state="frozen"/>
      <selection pane="topRight" activeCell="E1" sqref="E1"/>
      <selection pane="bottomLeft" activeCell="A9" sqref="A9"/>
      <selection pane="bottomRight" activeCell="AF24" sqref="AF24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720" t="s">
        <v>153</v>
      </c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725" t="s">
        <v>8</v>
      </c>
      <c r="F4" s="726"/>
      <c r="G4" s="726"/>
      <c r="H4" s="726"/>
      <c r="I4" s="726"/>
      <c r="J4" s="727"/>
      <c r="K4" s="725" t="s">
        <v>9</v>
      </c>
      <c r="L4" s="726"/>
      <c r="M4" s="726"/>
      <c r="N4" s="726"/>
      <c r="O4" s="726"/>
      <c r="P4" s="726"/>
      <c r="Q4" s="726"/>
      <c r="R4" s="726"/>
      <c r="S4" s="727"/>
      <c r="T4" s="725" t="s">
        <v>10</v>
      </c>
      <c r="U4" s="726"/>
      <c r="V4" s="726"/>
      <c r="W4" s="726"/>
      <c r="X4" s="726"/>
      <c r="Y4" s="726"/>
      <c r="Z4" s="726"/>
      <c r="AA4" s="726"/>
      <c r="AB4" s="727"/>
      <c r="AC4" s="717" t="s">
        <v>11</v>
      </c>
      <c r="AD4" s="717"/>
      <c r="AE4" s="717"/>
      <c r="AF4" s="717"/>
      <c r="AG4" s="717"/>
      <c r="AH4" s="717"/>
      <c r="AI4" s="717"/>
      <c r="AJ4" s="717"/>
      <c r="AK4" s="717"/>
      <c r="AL4" s="717"/>
      <c r="AM4" s="717" t="s">
        <v>12</v>
      </c>
      <c r="AN4" s="717"/>
      <c r="AO4" s="717"/>
      <c r="AP4" s="728" t="s">
        <v>13</v>
      </c>
      <c r="AQ4" s="728" t="s">
        <v>14</v>
      </c>
      <c r="AR4" s="747" t="s">
        <v>15</v>
      </c>
      <c r="AS4" s="747"/>
      <c r="AT4" s="747"/>
      <c r="AU4" s="717" t="s">
        <v>16</v>
      </c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5" t="s">
        <v>17</v>
      </c>
      <c r="BJ4" s="27"/>
      <c r="BK4" s="735" t="s">
        <v>18</v>
      </c>
      <c r="BL4" s="735"/>
      <c r="BM4" s="735"/>
      <c r="BN4" s="735" t="s">
        <v>19</v>
      </c>
      <c r="BO4" s="735"/>
      <c r="BP4" s="735" t="s">
        <v>20</v>
      </c>
      <c r="BS4" s="28"/>
      <c r="BT4" s="29"/>
      <c r="BU4" s="30" t="s">
        <v>21</v>
      </c>
    </row>
    <row r="5" spans="1:73" ht="34.5" customHeight="1" x14ac:dyDescent="0.35">
      <c r="A5" s="721"/>
      <c r="B5" s="723"/>
      <c r="C5" s="723"/>
      <c r="D5" s="723"/>
      <c r="E5" s="736" t="s">
        <v>22</v>
      </c>
      <c r="F5" s="737"/>
      <c r="G5" s="740" t="s">
        <v>23</v>
      </c>
      <c r="H5" s="740" t="s">
        <v>24</v>
      </c>
      <c r="I5" s="743" t="s">
        <v>25</v>
      </c>
      <c r="J5" s="744"/>
      <c r="K5" s="728" t="s">
        <v>26</v>
      </c>
      <c r="L5" s="728" t="s">
        <v>27</v>
      </c>
      <c r="M5" s="728" t="s">
        <v>28</v>
      </c>
      <c r="N5" s="718" t="s">
        <v>29</v>
      </c>
      <c r="O5" s="731"/>
      <c r="P5" s="731"/>
      <c r="Q5" s="719"/>
      <c r="R5" s="732" t="s">
        <v>30</v>
      </c>
      <c r="S5" s="728" t="s">
        <v>31</v>
      </c>
      <c r="T5" s="717" t="s">
        <v>32</v>
      </c>
      <c r="U5" s="717"/>
      <c r="V5" s="717"/>
      <c r="W5" s="717" t="s">
        <v>33</v>
      </c>
      <c r="X5" s="717"/>
      <c r="Y5" s="717"/>
      <c r="Z5" s="717" t="s">
        <v>34</v>
      </c>
      <c r="AA5" s="717"/>
      <c r="AB5" s="717"/>
      <c r="AC5" s="717" t="s">
        <v>35</v>
      </c>
      <c r="AD5" s="717"/>
      <c r="AE5" s="717"/>
      <c r="AF5" s="717" t="s">
        <v>36</v>
      </c>
      <c r="AG5" s="717"/>
      <c r="AH5" s="717"/>
      <c r="AI5" s="717" t="s">
        <v>37</v>
      </c>
      <c r="AJ5" s="717"/>
      <c r="AK5" s="717"/>
      <c r="AL5" s="717"/>
      <c r="AM5" s="717"/>
      <c r="AN5" s="717"/>
      <c r="AO5" s="717"/>
      <c r="AP5" s="729"/>
      <c r="AQ5" s="729"/>
      <c r="AR5" s="747"/>
      <c r="AS5" s="747"/>
      <c r="AT5" s="747"/>
      <c r="AU5" s="717" t="s">
        <v>38</v>
      </c>
      <c r="AV5" s="717" t="s">
        <v>13</v>
      </c>
      <c r="AW5" s="717" t="s">
        <v>39</v>
      </c>
      <c r="AX5" s="717" t="s">
        <v>40</v>
      </c>
      <c r="AY5" s="717" t="s">
        <v>41</v>
      </c>
      <c r="AZ5" s="717" t="s">
        <v>42</v>
      </c>
      <c r="BA5" s="717" t="s">
        <v>43</v>
      </c>
      <c r="BB5" s="717" t="s">
        <v>44</v>
      </c>
      <c r="BC5" s="717" t="s">
        <v>45</v>
      </c>
      <c r="BD5" s="717" t="s">
        <v>46</v>
      </c>
      <c r="BE5" s="717" t="s">
        <v>47</v>
      </c>
      <c r="BF5" s="717" t="s">
        <v>48</v>
      </c>
      <c r="BG5" s="717" t="s">
        <v>49</v>
      </c>
      <c r="BH5" s="717" t="s">
        <v>50</v>
      </c>
      <c r="BI5" s="717" t="s">
        <v>51</v>
      </c>
      <c r="BJ5" s="717" t="s">
        <v>52</v>
      </c>
      <c r="BK5" s="717" t="s">
        <v>53</v>
      </c>
      <c r="BL5" s="717" t="s">
        <v>54</v>
      </c>
      <c r="BM5" s="717" t="s">
        <v>55</v>
      </c>
      <c r="BN5" s="717" t="s">
        <v>56</v>
      </c>
      <c r="BO5" s="717" t="s">
        <v>57</v>
      </c>
      <c r="BP5" s="735"/>
      <c r="BS5" s="28"/>
      <c r="BT5" s="29"/>
      <c r="BU5" s="31"/>
    </row>
    <row r="6" spans="1:73" ht="58.5" customHeight="1" x14ac:dyDescent="0.35">
      <c r="A6" s="721"/>
      <c r="B6" s="723"/>
      <c r="C6" s="723"/>
      <c r="D6" s="723"/>
      <c r="E6" s="738"/>
      <c r="F6" s="739"/>
      <c r="G6" s="741"/>
      <c r="H6" s="741"/>
      <c r="I6" s="745"/>
      <c r="J6" s="746"/>
      <c r="K6" s="729"/>
      <c r="L6" s="729"/>
      <c r="M6" s="729"/>
      <c r="N6" s="718" t="s">
        <v>58</v>
      </c>
      <c r="O6" s="719"/>
      <c r="P6" s="718" t="s">
        <v>59</v>
      </c>
      <c r="Q6" s="719"/>
      <c r="R6" s="733"/>
      <c r="S6" s="729"/>
      <c r="T6" s="717" t="s">
        <v>60</v>
      </c>
      <c r="U6" s="717"/>
      <c r="V6" s="717" t="s">
        <v>61</v>
      </c>
      <c r="W6" s="717" t="s">
        <v>60</v>
      </c>
      <c r="X6" s="717"/>
      <c r="Y6" s="717" t="s">
        <v>61</v>
      </c>
      <c r="Z6" s="717" t="s">
        <v>60</v>
      </c>
      <c r="AA6" s="717"/>
      <c r="AB6" s="717" t="s">
        <v>61</v>
      </c>
      <c r="AC6" s="717" t="s">
        <v>60</v>
      </c>
      <c r="AD6" s="717"/>
      <c r="AE6" s="717" t="s">
        <v>61</v>
      </c>
      <c r="AF6" s="717" t="s">
        <v>60</v>
      </c>
      <c r="AG6" s="717"/>
      <c r="AH6" s="717" t="s">
        <v>61</v>
      </c>
      <c r="AI6" s="748" t="s">
        <v>60</v>
      </c>
      <c r="AJ6" s="748"/>
      <c r="AK6" s="749" t="s">
        <v>61</v>
      </c>
      <c r="AL6" s="717" t="s">
        <v>62</v>
      </c>
      <c r="AM6" s="717" t="s">
        <v>63</v>
      </c>
      <c r="AN6" s="717" t="s">
        <v>64</v>
      </c>
      <c r="AO6" s="717" t="s">
        <v>65</v>
      </c>
      <c r="AP6" s="729"/>
      <c r="AQ6" s="729"/>
      <c r="AR6" s="717" t="s">
        <v>60</v>
      </c>
      <c r="AS6" s="717"/>
      <c r="AT6" s="717" t="s">
        <v>61</v>
      </c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35"/>
      <c r="BS6" s="28"/>
      <c r="BT6" s="29"/>
      <c r="BU6" s="31"/>
    </row>
    <row r="7" spans="1:73" x14ac:dyDescent="0.35">
      <c r="A7" s="721"/>
      <c r="B7" s="724"/>
      <c r="C7" s="724"/>
      <c r="D7" s="724"/>
      <c r="E7" s="26" t="s">
        <v>66</v>
      </c>
      <c r="F7" s="26" t="s">
        <v>67</v>
      </c>
      <c r="G7" s="742"/>
      <c r="H7" s="742"/>
      <c r="I7" s="26" t="s">
        <v>66</v>
      </c>
      <c r="J7" s="26" t="s">
        <v>67</v>
      </c>
      <c r="K7" s="730"/>
      <c r="L7" s="730"/>
      <c r="M7" s="730"/>
      <c r="N7" s="33" t="s">
        <v>66</v>
      </c>
      <c r="O7" s="33" t="s">
        <v>67</v>
      </c>
      <c r="P7" s="33" t="s">
        <v>66</v>
      </c>
      <c r="Q7" s="33" t="s">
        <v>67</v>
      </c>
      <c r="R7" s="734"/>
      <c r="S7" s="730"/>
      <c r="T7" s="34" t="s">
        <v>66</v>
      </c>
      <c r="U7" s="34" t="s">
        <v>67</v>
      </c>
      <c r="V7" s="717"/>
      <c r="W7" s="34" t="s">
        <v>66</v>
      </c>
      <c r="X7" s="34" t="s">
        <v>67</v>
      </c>
      <c r="Y7" s="717"/>
      <c r="Z7" s="34" t="s">
        <v>66</v>
      </c>
      <c r="AA7" s="34" t="s">
        <v>67</v>
      </c>
      <c r="AB7" s="717"/>
      <c r="AC7" s="26" t="s">
        <v>66</v>
      </c>
      <c r="AD7" s="26" t="s">
        <v>67</v>
      </c>
      <c r="AE7" s="717"/>
      <c r="AF7" s="26" t="s">
        <v>66</v>
      </c>
      <c r="AG7" s="26" t="s">
        <v>67</v>
      </c>
      <c r="AH7" s="717"/>
      <c r="AI7" s="32" t="s">
        <v>66</v>
      </c>
      <c r="AJ7" s="32" t="s">
        <v>67</v>
      </c>
      <c r="AK7" s="750"/>
      <c r="AL7" s="717"/>
      <c r="AM7" s="717"/>
      <c r="AN7" s="717"/>
      <c r="AO7" s="717"/>
      <c r="AP7" s="730"/>
      <c r="AQ7" s="730"/>
      <c r="AR7" s="26" t="s">
        <v>66</v>
      </c>
      <c r="AS7" s="26" t="s">
        <v>67</v>
      </c>
      <c r="AT7" s="717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717"/>
      <c r="BJ7" s="717"/>
      <c r="BK7" s="717"/>
      <c r="BL7" s="717"/>
      <c r="BM7" s="717"/>
      <c r="BN7" s="717"/>
      <c r="BO7" s="717"/>
      <c r="BP7" s="735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751"/>
      <c r="B9" s="754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10359153</v>
      </c>
      <c r="AD9" s="43">
        <f>AD13+AD464</f>
        <v>11602251.360000001</v>
      </c>
      <c r="AE9" s="43">
        <f>AE119+AE135</f>
        <v>807</v>
      </c>
      <c r="AF9" s="43">
        <f>AF13+AF464</f>
        <v>5158981</v>
      </c>
      <c r="AG9" s="43">
        <f>AG13+AG464</f>
        <v>5778058.7200000007</v>
      </c>
      <c r="AH9" s="43">
        <f>AH119+AH135</f>
        <v>0</v>
      </c>
      <c r="AI9" s="43">
        <f>AI13+AI464</f>
        <v>-5200172</v>
      </c>
      <c r="AJ9" s="43">
        <f>AJ13+AJ464</f>
        <v>-5824192.6400000006</v>
      </c>
      <c r="AK9" s="43"/>
      <c r="AL9" s="18">
        <f>IF(AC9=0,"",AF9/AC9)</f>
        <v>0.49801185483021632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752"/>
      <c r="B10" s="755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10719724</v>
      </c>
      <c r="AD10" s="43">
        <f t="shared" si="1"/>
        <v>12006090.880000001</v>
      </c>
      <c r="AE10" s="43"/>
      <c r="AF10" s="43">
        <f t="shared" si="1"/>
        <v>7225843.8738303566</v>
      </c>
      <c r="AG10" s="43">
        <f t="shared" si="1"/>
        <v>8092945.1386900004</v>
      </c>
      <c r="AH10" s="43"/>
      <c r="AI10" s="43">
        <f t="shared" si="1"/>
        <v>-3509231.4657142861</v>
      </c>
      <c r="AJ10" s="43">
        <f t="shared" si="1"/>
        <v>-3930339.2416000008</v>
      </c>
      <c r="AK10" s="43"/>
      <c r="AL10" s="52">
        <f t="shared" ref="AL10:AL73" si="2">IF(AC10=0,"",AF10/AC10)</f>
        <v>0.67406995495689592</v>
      </c>
      <c r="AM10" s="44">
        <f t="shared" si="1"/>
        <v>0</v>
      </c>
      <c r="AN10" s="44">
        <f t="shared" si="1"/>
        <v>7210492.5342857139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752"/>
      <c r="B11" s="755"/>
      <c r="C11" s="757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10719724</v>
      </c>
      <c r="AD11" s="56">
        <f>AD15+AD466</f>
        <v>12006090.880000001</v>
      </c>
      <c r="AE11" s="56"/>
      <c r="AF11" s="56">
        <f>AF15+AF466</f>
        <v>7225843.8738303566</v>
      </c>
      <c r="AG11" s="56">
        <f>AG15+AG466</f>
        <v>8092945.1386900004</v>
      </c>
      <c r="AH11" s="56"/>
      <c r="AI11" s="56">
        <f>AI15+AI466</f>
        <v>-3509231.4657142861</v>
      </c>
      <c r="AJ11" s="56">
        <f>AJ15+AJ466</f>
        <v>-3930339.2416000008</v>
      </c>
      <c r="AK11" s="56"/>
      <c r="AL11" s="60">
        <f t="shared" si="2"/>
        <v>0.67406995495689592</v>
      </c>
      <c r="AM11" s="57">
        <f>AM15+AM466</f>
        <v>0</v>
      </c>
      <c r="AN11" s="57">
        <f>AN15+AN466</f>
        <v>7210492.5342857139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753"/>
      <c r="B12" s="756"/>
      <c r="C12" s="758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759"/>
      <c r="B13" s="762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10359153</v>
      </c>
      <c r="AD13" s="67">
        <f>AD17+AD119+AD135+AD23</f>
        <v>11602251.360000001</v>
      </c>
      <c r="AE13" s="67"/>
      <c r="AF13" s="67">
        <f>AF17+AF119+AF135+AF23</f>
        <v>5158981</v>
      </c>
      <c r="AG13" s="67">
        <f>AG17+AG119+AG135+AG23</f>
        <v>5778058.7200000007</v>
      </c>
      <c r="AH13" s="67"/>
      <c r="AI13" s="67">
        <f>AI17+AI119+AI135+AI23</f>
        <v>-5200172</v>
      </c>
      <c r="AJ13" s="67">
        <f>AJ17+AJ119+AJ135+AJ23</f>
        <v>-5824192.6400000006</v>
      </c>
      <c r="AK13" s="67"/>
      <c r="AL13" s="71">
        <f t="shared" si="2"/>
        <v>0.49801185483021632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760"/>
      <c r="B14" s="763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10719724</v>
      </c>
      <c r="AD14" s="67">
        <f>SUM(AD15:AD16)</f>
        <v>12006090.880000001</v>
      </c>
      <c r="AE14" s="67"/>
      <c r="AF14" s="67">
        <f>SUM(AF15:AF16)</f>
        <v>7225843.8738303566</v>
      </c>
      <c r="AG14" s="67">
        <f>SUM(AG15:AG16)</f>
        <v>8092945.1386900004</v>
      </c>
      <c r="AH14" s="67"/>
      <c r="AI14" s="67">
        <f>SUM(AI15:AI16)</f>
        <v>-3509231.4657142861</v>
      </c>
      <c r="AJ14" s="67">
        <f>SUM(AJ15:AJ16)</f>
        <v>-3930339.2416000008</v>
      </c>
      <c r="AK14" s="67"/>
      <c r="AL14" s="71">
        <f t="shared" si="2"/>
        <v>0.67406995495689592</v>
      </c>
      <c r="AM14" s="68">
        <f>SUM(AM15:AM16)</f>
        <v>0</v>
      </c>
      <c r="AN14" s="68">
        <f>SUM(AN15:AN16)</f>
        <v>7210492.5342857139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760"/>
      <c r="B15" s="763"/>
      <c r="C15" s="765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10719724</v>
      </c>
      <c r="AD15" s="80">
        <f>AD19+AD121+AD137+AD25</f>
        <v>12006090.880000001</v>
      </c>
      <c r="AE15" s="80"/>
      <c r="AF15" s="80">
        <f>AF19+AF121+AF137+AF25</f>
        <v>7225843.8738303566</v>
      </c>
      <c r="AG15" s="80">
        <f>AG19+AG121+AG137+AG25</f>
        <v>8092945.1386900004</v>
      </c>
      <c r="AH15" s="80"/>
      <c r="AI15" s="80">
        <f>AI19+AI121+AI137+AI25</f>
        <v>-3509231.4657142861</v>
      </c>
      <c r="AJ15" s="80">
        <f>AJ19+AJ121+AJ137+AJ25</f>
        <v>-3930339.2416000008</v>
      </c>
      <c r="AK15" s="80"/>
      <c r="AL15" s="84">
        <f t="shared" si="2"/>
        <v>0.67406995495689592</v>
      </c>
      <c r="AM15" s="81">
        <f>AM19+AM121+AM137+AM25</f>
        <v>0</v>
      </c>
      <c r="AN15" s="81">
        <f>AN19+AN121+AN137+AN25</f>
        <v>7210492.5342857139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761"/>
      <c r="B16" s="764"/>
      <c r="C16" s="766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782">
        <v>1</v>
      </c>
      <c r="B17" s="783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782"/>
      <c r="B18" s="783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782"/>
      <c r="B19" s="783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784">
        <v>1</v>
      </c>
      <c r="B20" s="770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787"/>
      <c r="H20" s="779"/>
      <c r="I20" s="124"/>
      <c r="J20" s="124">
        <f>I20*1.12</f>
        <v>0</v>
      </c>
      <c r="K20" s="767"/>
      <c r="L20" s="770"/>
      <c r="M20" s="773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776"/>
      <c r="S20" s="779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785"/>
      <c r="B21" s="771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788"/>
      <c r="H21" s="780"/>
      <c r="I21" s="124"/>
      <c r="J21" s="124">
        <f>I21*1.12</f>
        <v>0</v>
      </c>
      <c r="K21" s="768"/>
      <c r="L21" s="771"/>
      <c r="M21" s="774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777"/>
      <c r="S21" s="780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786"/>
      <c r="B22" s="772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789"/>
      <c r="H22" s="781"/>
      <c r="I22" s="131"/>
      <c r="J22" s="131">
        <f>I22*1.12</f>
        <v>0</v>
      </c>
      <c r="K22" s="769"/>
      <c r="L22" s="772"/>
      <c r="M22" s="775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778"/>
      <c r="S22" s="78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782">
        <v>1</v>
      </c>
      <c r="B23" s="783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782"/>
      <c r="B24" s="783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782"/>
      <c r="B25" s="783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784">
        <v>1</v>
      </c>
      <c r="B26" s="770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787">
        <v>2121</v>
      </c>
      <c r="H26" s="779"/>
      <c r="I26" s="124"/>
      <c r="J26" s="124">
        <f>I26*1.12</f>
        <v>0</v>
      </c>
      <c r="K26" s="793"/>
      <c r="L26" s="796"/>
      <c r="M26" s="773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776"/>
      <c r="S26" s="779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79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785"/>
      <c r="B27" s="771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788"/>
      <c r="H27" s="780"/>
      <c r="I27" s="124"/>
      <c r="J27" s="124">
        <f>I27*1.12</f>
        <v>0</v>
      </c>
      <c r="K27" s="794"/>
      <c r="L27" s="797"/>
      <c r="M27" s="774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777"/>
      <c r="S27" s="780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79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785"/>
      <c r="B28" s="771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789"/>
      <c r="H28" s="781"/>
      <c r="I28" s="131">
        <f>I27</f>
        <v>0</v>
      </c>
      <c r="J28" s="131">
        <f>I28*1.12</f>
        <v>0</v>
      </c>
      <c r="K28" s="795"/>
      <c r="L28" s="798"/>
      <c r="M28" s="775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778"/>
      <c r="S28" s="781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792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785"/>
      <c r="B29" s="771"/>
      <c r="C29" s="122" t="s">
        <v>73</v>
      </c>
      <c r="D29" s="122" t="s">
        <v>74</v>
      </c>
      <c r="E29" s="123"/>
      <c r="F29" s="124"/>
      <c r="G29" s="787"/>
      <c r="H29" s="779"/>
      <c r="I29" s="124"/>
      <c r="J29" s="124"/>
      <c r="K29" s="793"/>
      <c r="L29" s="796"/>
      <c r="M29" s="773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776"/>
      <c r="S29" s="779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79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785"/>
      <c r="B30" s="771"/>
      <c r="C30" s="122" t="s">
        <v>75</v>
      </c>
      <c r="D30" s="122" t="s">
        <v>76</v>
      </c>
      <c r="E30" s="123"/>
      <c r="F30" s="124"/>
      <c r="G30" s="788"/>
      <c r="H30" s="780"/>
      <c r="I30" s="124"/>
      <c r="J30" s="124"/>
      <c r="K30" s="794"/>
      <c r="L30" s="797"/>
      <c r="M30" s="774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777"/>
      <c r="S30" s="780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79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785"/>
      <c r="B31" s="771"/>
      <c r="C31" s="129" t="s">
        <v>75</v>
      </c>
      <c r="D31" s="129" t="s">
        <v>77</v>
      </c>
      <c r="E31" s="130"/>
      <c r="F31" s="131"/>
      <c r="G31" s="789"/>
      <c r="H31" s="781"/>
      <c r="I31" s="131"/>
      <c r="J31" s="131"/>
      <c r="K31" s="795"/>
      <c r="L31" s="798"/>
      <c r="M31" s="775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778"/>
      <c r="S31" s="781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792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785"/>
      <c r="B32" s="771"/>
      <c r="C32" s="122" t="s">
        <v>73</v>
      </c>
      <c r="D32" s="122" t="s">
        <v>74</v>
      </c>
      <c r="E32" s="123"/>
      <c r="F32" s="124"/>
      <c r="G32" s="787"/>
      <c r="H32" s="779"/>
      <c r="I32" s="124"/>
      <c r="J32" s="124"/>
      <c r="K32" s="767"/>
      <c r="L32" s="770"/>
      <c r="M32" s="773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776"/>
      <c r="S32" s="779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79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785"/>
      <c r="B33" s="771"/>
      <c r="C33" s="122" t="s">
        <v>75</v>
      </c>
      <c r="D33" s="122" t="s">
        <v>76</v>
      </c>
      <c r="E33" s="123"/>
      <c r="F33" s="124"/>
      <c r="G33" s="788"/>
      <c r="H33" s="780"/>
      <c r="I33" s="124"/>
      <c r="J33" s="124"/>
      <c r="K33" s="768"/>
      <c r="L33" s="771"/>
      <c r="M33" s="774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777"/>
      <c r="S33" s="780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79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785"/>
      <c r="B34" s="771"/>
      <c r="C34" s="129" t="s">
        <v>75</v>
      </c>
      <c r="D34" s="129" t="s">
        <v>77</v>
      </c>
      <c r="E34" s="130"/>
      <c r="F34" s="131"/>
      <c r="G34" s="789"/>
      <c r="H34" s="781"/>
      <c r="I34" s="131"/>
      <c r="J34" s="131"/>
      <c r="K34" s="769"/>
      <c r="L34" s="772"/>
      <c r="M34" s="775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778"/>
      <c r="S34" s="781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792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785"/>
      <c r="B35" s="771"/>
      <c r="C35" s="122" t="s">
        <v>73</v>
      </c>
      <c r="D35" s="122" t="s">
        <v>74</v>
      </c>
      <c r="E35" s="123"/>
      <c r="F35" s="124"/>
      <c r="G35" s="787"/>
      <c r="H35" s="779"/>
      <c r="I35" s="124"/>
      <c r="J35" s="124"/>
      <c r="K35" s="767"/>
      <c r="L35" s="770"/>
      <c r="M35" s="773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776"/>
      <c r="S35" s="779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79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785"/>
      <c r="B36" s="771"/>
      <c r="C36" s="122" t="s">
        <v>75</v>
      </c>
      <c r="D36" s="122" t="s">
        <v>76</v>
      </c>
      <c r="E36" s="123"/>
      <c r="F36" s="124"/>
      <c r="G36" s="788"/>
      <c r="H36" s="780"/>
      <c r="I36" s="124"/>
      <c r="J36" s="124"/>
      <c r="K36" s="768"/>
      <c r="L36" s="771"/>
      <c r="M36" s="774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777"/>
      <c r="S36" s="780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79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785"/>
      <c r="B37" s="771"/>
      <c r="C37" s="129" t="s">
        <v>75</v>
      </c>
      <c r="D37" s="129" t="s">
        <v>77</v>
      </c>
      <c r="E37" s="130"/>
      <c r="F37" s="131"/>
      <c r="G37" s="789"/>
      <c r="H37" s="781"/>
      <c r="I37" s="131"/>
      <c r="J37" s="131"/>
      <c r="K37" s="769"/>
      <c r="L37" s="772"/>
      <c r="M37" s="775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778"/>
      <c r="S37" s="781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792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785"/>
      <c r="B38" s="771"/>
      <c r="C38" s="122" t="s">
        <v>73</v>
      </c>
      <c r="D38" s="122" t="s">
        <v>74</v>
      </c>
      <c r="E38" s="123"/>
      <c r="F38" s="124"/>
      <c r="G38" s="787"/>
      <c r="H38" s="779"/>
      <c r="I38" s="124"/>
      <c r="J38" s="124"/>
      <c r="K38" s="767"/>
      <c r="L38" s="770"/>
      <c r="M38" s="773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776"/>
      <c r="S38" s="779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79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785"/>
      <c r="B39" s="771"/>
      <c r="C39" s="122" t="s">
        <v>75</v>
      </c>
      <c r="D39" s="122" t="s">
        <v>76</v>
      </c>
      <c r="E39" s="123"/>
      <c r="F39" s="124"/>
      <c r="G39" s="788"/>
      <c r="H39" s="780"/>
      <c r="I39" s="124"/>
      <c r="J39" s="124"/>
      <c r="K39" s="768"/>
      <c r="L39" s="771"/>
      <c r="M39" s="774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777"/>
      <c r="S39" s="780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79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786"/>
      <c r="B40" s="772"/>
      <c r="C40" s="129" t="s">
        <v>75</v>
      </c>
      <c r="D40" s="129" t="s">
        <v>77</v>
      </c>
      <c r="E40" s="130"/>
      <c r="F40" s="131"/>
      <c r="G40" s="789"/>
      <c r="H40" s="781"/>
      <c r="I40" s="131"/>
      <c r="J40" s="131"/>
      <c r="K40" s="769"/>
      <c r="L40" s="772"/>
      <c r="M40" s="775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778"/>
      <c r="S40" s="781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792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784">
        <v>1</v>
      </c>
      <c r="B41" s="799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787"/>
      <c r="H41" s="779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793"/>
      <c r="L41" s="770"/>
      <c r="M41" s="773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779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811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785"/>
      <c r="B42" s="800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788"/>
      <c r="H42" s="780"/>
      <c r="I42" s="124">
        <f>I41</f>
        <v>0</v>
      </c>
      <c r="J42" s="124">
        <f t="shared" si="30"/>
        <v>0</v>
      </c>
      <c r="K42" s="794"/>
      <c r="L42" s="771"/>
      <c r="M42" s="774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780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812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785"/>
      <c r="B43" s="800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788"/>
      <c r="H43" s="781"/>
      <c r="I43" s="131">
        <f>I42</f>
        <v>0</v>
      </c>
      <c r="J43" s="131">
        <f t="shared" si="30"/>
        <v>0</v>
      </c>
      <c r="K43" s="795"/>
      <c r="L43" s="772"/>
      <c r="M43" s="775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781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813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785"/>
      <c r="B44" s="800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788"/>
      <c r="H44" s="802"/>
      <c r="I44" s="147"/>
      <c r="J44" s="147">
        <f t="shared" si="30"/>
        <v>0</v>
      </c>
      <c r="K44" s="814"/>
      <c r="L44" s="817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820"/>
      <c r="S44" s="802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823"/>
      <c r="BJ44" s="152"/>
      <c r="BK44" s="152"/>
      <c r="BL44" s="152"/>
      <c r="BM44" s="152"/>
      <c r="BN44" s="152"/>
      <c r="BO44" s="152"/>
      <c r="BP44" s="152"/>
      <c r="BS44" s="154"/>
      <c r="BT44" s="155"/>
      <c r="BU44" s="826" t="s">
        <v>85</v>
      </c>
    </row>
    <row r="45" spans="1:73" s="153" customFormat="1" ht="18.75" hidden="1" customHeight="1" outlineLevel="1" x14ac:dyDescent="0.35">
      <c r="A45" s="785"/>
      <c r="B45" s="800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788"/>
      <c r="H45" s="803"/>
      <c r="I45" s="147"/>
      <c r="J45" s="147">
        <f t="shared" si="30"/>
        <v>0</v>
      </c>
      <c r="K45" s="815"/>
      <c r="L45" s="818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821"/>
      <c r="S45" s="803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824"/>
      <c r="BJ45" s="152"/>
      <c r="BK45" s="152"/>
      <c r="BL45" s="152"/>
      <c r="BM45" s="152"/>
      <c r="BN45" s="152"/>
      <c r="BO45" s="152"/>
      <c r="BP45" s="152"/>
      <c r="BS45" s="154"/>
      <c r="BT45" s="155"/>
      <c r="BU45" s="827"/>
    </row>
    <row r="46" spans="1:73" s="165" customFormat="1" ht="18.75" hidden="1" customHeight="1" outlineLevel="1" x14ac:dyDescent="0.35">
      <c r="A46" s="785"/>
      <c r="B46" s="800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788"/>
      <c r="H46" s="804"/>
      <c r="I46" s="159">
        <f>I45</f>
        <v>0</v>
      </c>
      <c r="J46" s="159">
        <f t="shared" si="30"/>
        <v>0</v>
      </c>
      <c r="K46" s="816"/>
      <c r="L46" s="819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822"/>
      <c r="S46" s="804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825"/>
      <c r="BJ46" s="164"/>
      <c r="BK46" s="164"/>
      <c r="BL46" s="164"/>
      <c r="BM46" s="164"/>
      <c r="BN46" s="164"/>
      <c r="BO46" s="164"/>
      <c r="BP46" s="164"/>
      <c r="BS46" s="166"/>
      <c r="BT46" s="167"/>
      <c r="BU46" s="828"/>
    </row>
    <row r="47" spans="1:73" s="165" customFormat="1" ht="12.75" hidden="1" customHeight="1" outlineLevel="1" x14ac:dyDescent="0.35">
      <c r="A47" s="785"/>
      <c r="B47" s="800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788"/>
      <c r="H47" s="802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802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829"/>
      <c r="BJ47" s="176"/>
      <c r="BK47" s="176"/>
      <c r="BL47" s="176"/>
      <c r="BM47" s="176"/>
      <c r="BN47" s="176"/>
      <c r="BO47" s="176"/>
      <c r="BP47" s="176"/>
      <c r="BS47" s="166"/>
      <c r="BT47" s="167"/>
      <c r="BU47" s="826" t="s">
        <v>86</v>
      </c>
    </row>
    <row r="48" spans="1:73" s="165" customFormat="1" ht="12.75" hidden="1" customHeight="1" outlineLevel="1" x14ac:dyDescent="0.35">
      <c r="A48" s="785"/>
      <c r="B48" s="800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788"/>
      <c r="H48" s="803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803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830"/>
      <c r="BJ48" s="176"/>
      <c r="BK48" s="176"/>
      <c r="BL48" s="176"/>
      <c r="BM48" s="176"/>
      <c r="BN48" s="176"/>
      <c r="BO48" s="176"/>
      <c r="BP48" s="176"/>
      <c r="BS48" s="166"/>
      <c r="BT48" s="167"/>
      <c r="BU48" s="827"/>
    </row>
    <row r="49" spans="1:73" s="165" customFormat="1" ht="12.75" hidden="1" customHeight="1" outlineLevel="1" x14ac:dyDescent="0.35">
      <c r="A49" s="785"/>
      <c r="B49" s="800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788"/>
      <c r="H49" s="804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804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831"/>
      <c r="BJ49" s="148"/>
      <c r="BK49" s="148"/>
      <c r="BL49" s="148"/>
      <c r="BM49" s="148"/>
      <c r="BN49" s="148"/>
      <c r="BO49" s="148"/>
      <c r="BP49" s="148"/>
      <c r="BS49" s="166"/>
      <c r="BT49" s="167"/>
      <c r="BU49" s="828"/>
    </row>
    <row r="50" spans="1:73" s="165" customFormat="1" ht="12.75" hidden="1" customHeight="1" outlineLevel="1" x14ac:dyDescent="0.35">
      <c r="A50" s="785"/>
      <c r="B50" s="800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788"/>
      <c r="H50" s="802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805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823"/>
      <c r="BJ50" s="152"/>
      <c r="BK50" s="152"/>
      <c r="BL50" s="152"/>
      <c r="BM50" s="152"/>
      <c r="BN50" s="152"/>
      <c r="BO50" s="152"/>
      <c r="BP50" s="152"/>
      <c r="BS50" s="166"/>
      <c r="BT50" s="167"/>
      <c r="BU50" s="826" t="s">
        <v>87</v>
      </c>
    </row>
    <row r="51" spans="1:73" s="165" customFormat="1" ht="12.75" hidden="1" customHeight="1" outlineLevel="1" x14ac:dyDescent="0.35">
      <c r="A51" s="785"/>
      <c r="B51" s="800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788"/>
      <c r="H51" s="803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806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824"/>
      <c r="BJ51" s="152"/>
      <c r="BK51" s="152"/>
      <c r="BL51" s="152"/>
      <c r="BM51" s="152"/>
      <c r="BN51" s="152"/>
      <c r="BO51" s="152"/>
      <c r="BP51" s="152"/>
      <c r="BS51" s="166"/>
      <c r="BT51" s="167"/>
      <c r="BU51" s="827"/>
    </row>
    <row r="52" spans="1:73" s="165" customFormat="1" ht="12.75" hidden="1" customHeight="1" outlineLevel="1" x14ac:dyDescent="0.35">
      <c r="A52" s="785"/>
      <c r="B52" s="800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788"/>
      <c r="H52" s="804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807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825"/>
      <c r="BJ52" s="164"/>
      <c r="BK52" s="164"/>
      <c r="BL52" s="164"/>
      <c r="BM52" s="164"/>
      <c r="BN52" s="164"/>
      <c r="BO52" s="164"/>
      <c r="BP52" s="164"/>
      <c r="BS52" s="166"/>
      <c r="BT52" s="167"/>
      <c r="BU52" s="828"/>
    </row>
    <row r="53" spans="1:73" s="165" customFormat="1" ht="12.75" hidden="1" customHeight="1" outlineLevel="1" x14ac:dyDescent="0.35">
      <c r="A53" s="785"/>
      <c r="B53" s="800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788"/>
      <c r="H53" s="802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805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823"/>
      <c r="BJ53" s="152"/>
      <c r="BK53" s="152"/>
      <c r="BL53" s="152"/>
      <c r="BM53" s="152"/>
      <c r="BN53" s="152"/>
      <c r="BO53" s="152"/>
      <c r="BP53" s="152"/>
      <c r="BS53" s="166"/>
      <c r="BT53" s="167"/>
      <c r="BU53" s="826" t="s">
        <v>88</v>
      </c>
    </row>
    <row r="54" spans="1:73" s="165" customFormat="1" ht="12.75" hidden="1" customHeight="1" outlineLevel="1" x14ac:dyDescent="0.35">
      <c r="A54" s="785"/>
      <c r="B54" s="800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788"/>
      <c r="H54" s="803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806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824"/>
      <c r="BJ54" s="152"/>
      <c r="BK54" s="152"/>
      <c r="BL54" s="152"/>
      <c r="BM54" s="152"/>
      <c r="BN54" s="152"/>
      <c r="BO54" s="152"/>
      <c r="BP54" s="152"/>
      <c r="BS54" s="166"/>
      <c r="BT54" s="167"/>
      <c r="BU54" s="827"/>
    </row>
    <row r="55" spans="1:73" s="165" customFormat="1" ht="12.75" hidden="1" customHeight="1" outlineLevel="1" x14ac:dyDescent="0.35">
      <c r="A55" s="785"/>
      <c r="B55" s="800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788"/>
      <c r="H55" s="804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807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825"/>
      <c r="BJ55" s="164"/>
      <c r="BK55" s="164"/>
      <c r="BL55" s="164"/>
      <c r="BM55" s="164"/>
      <c r="BN55" s="164"/>
      <c r="BO55" s="164"/>
      <c r="BP55" s="164"/>
      <c r="BS55" s="166"/>
      <c r="BT55" s="167"/>
      <c r="BU55" s="828"/>
    </row>
    <row r="56" spans="1:73" ht="18" hidden="1" customHeight="1" outlineLevel="1" x14ac:dyDescent="0.35">
      <c r="A56" s="785"/>
      <c r="B56" s="800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788"/>
      <c r="H56" s="802"/>
      <c r="I56" s="147"/>
      <c r="J56" s="147">
        <f t="shared" si="30"/>
        <v>0</v>
      </c>
      <c r="K56" s="169"/>
      <c r="L56" s="170"/>
      <c r="M56" s="773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779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832"/>
      <c r="BJ56" s="128"/>
      <c r="BK56" s="128"/>
      <c r="BL56" s="128"/>
      <c r="BM56" s="128"/>
      <c r="BN56" s="128"/>
      <c r="BO56" s="128"/>
      <c r="BP56" s="128"/>
      <c r="BS56" s="28"/>
      <c r="BT56" s="29"/>
      <c r="BU56" s="826" t="s">
        <v>89</v>
      </c>
    </row>
    <row r="57" spans="1:73" ht="18" hidden="1" customHeight="1" outlineLevel="1" x14ac:dyDescent="0.35">
      <c r="A57" s="785"/>
      <c r="B57" s="800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788"/>
      <c r="H57" s="803"/>
      <c r="I57" s="147"/>
      <c r="J57" s="147">
        <f t="shared" si="30"/>
        <v>0</v>
      </c>
      <c r="K57" s="169"/>
      <c r="L57" s="170"/>
      <c r="M57" s="774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780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833"/>
      <c r="BJ57" s="128"/>
      <c r="BK57" s="128"/>
      <c r="BL57" s="128"/>
      <c r="BM57" s="128"/>
      <c r="BN57" s="128"/>
      <c r="BO57" s="128"/>
      <c r="BP57" s="128"/>
      <c r="BS57" s="28"/>
      <c r="BT57" s="29"/>
      <c r="BU57" s="827"/>
    </row>
    <row r="58" spans="1:73" ht="18" hidden="1" customHeight="1" outlineLevel="1" x14ac:dyDescent="0.35">
      <c r="A58" s="785"/>
      <c r="B58" s="800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788"/>
      <c r="H58" s="804"/>
      <c r="I58" s="159">
        <f>I57</f>
        <v>0</v>
      </c>
      <c r="J58" s="159">
        <f t="shared" si="30"/>
        <v>0</v>
      </c>
      <c r="K58" s="169"/>
      <c r="L58" s="170"/>
      <c r="M58" s="775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781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834"/>
      <c r="BJ58" s="135"/>
      <c r="BK58" s="135"/>
      <c r="BL58" s="135"/>
      <c r="BM58" s="135"/>
      <c r="BN58" s="135"/>
      <c r="BO58" s="135"/>
      <c r="BP58" s="135"/>
      <c r="BS58" s="28"/>
      <c r="BT58" s="29"/>
      <c r="BU58" s="828"/>
    </row>
    <row r="59" spans="1:73" s="153" customFormat="1" ht="12" hidden="1" customHeight="1" outlineLevel="1" x14ac:dyDescent="0.35">
      <c r="A59" s="785"/>
      <c r="B59" s="800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788"/>
      <c r="H59" s="802"/>
      <c r="I59" s="147"/>
      <c r="J59" s="147">
        <f t="shared" si="30"/>
        <v>0</v>
      </c>
      <c r="K59" s="169"/>
      <c r="L59" s="170"/>
      <c r="M59" s="808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805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823"/>
      <c r="BJ59" s="152"/>
      <c r="BK59" s="152"/>
      <c r="BL59" s="152"/>
      <c r="BM59" s="152"/>
      <c r="BN59" s="152"/>
      <c r="BO59" s="152"/>
      <c r="BP59" s="152"/>
      <c r="BS59" s="154"/>
      <c r="BT59" s="155"/>
      <c r="BU59" s="826" t="s">
        <v>90</v>
      </c>
    </row>
    <row r="60" spans="1:73" s="153" customFormat="1" ht="12" hidden="1" customHeight="1" outlineLevel="1" x14ac:dyDescent="0.35">
      <c r="A60" s="785"/>
      <c r="B60" s="800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788"/>
      <c r="H60" s="803"/>
      <c r="I60" s="147"/>
      <c r="J60" s="147">
        <f t="shared" si="30"/>
        <v>0</v>
      </c>
      <c r="K60" s="169"/>
      <c r="L60" s="170"/>
      <c r="M60" s="809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806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824"/>
      <c r="BJ60" s="152"/>
      <c r="BK60" s="152"/>
      <c r="BL60" s="152"/>
      <c r="BM60" s="152"/>
      <c r="BN60" s="152"/>
      <c r="BO60" s="152"/>
      <c r="BP60" s="152"/>
      <c r="BS60" s="154"/>
      <c r="BT60" s="155"/>
      <c r="BU60" s="827"/>
    </row>
    <row r="61" spans="1:73" s="165" customFormat="1" ht="12" hidden="1" customHeight="1" outlineLevel="1" x14ac:dyDescent="0.35">
      <c r="A61" s="785"/>
      <c r="B61" s="800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788"/>
      <c r="H61" s="804"/>
      <c r="I61" s="159">
        <f>I60</f>
        <v>0</v>
      </c>
      <c r="J61" s="159">
        <f t="shared" si="30"/>
        <v>0</v>
      </c>
      <c r="K61" s="169"/>
      <c r="L61" s="170"/>
      <c r="M61" s="810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807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825"/>
      <c r="BJ61" s="164"/>
      <c r="BK61" s="164"/>
      <c r="BL61" s="164"/>
      <c r="BM61" s="164"/>
      <c r="BN61" s="164"/>
      <c r="BO61" s="164"/>
      <c r="BP61" s="164"/>
      <c r="BS61" s="166"/>
      <c r="BT61" s="167"/>
      <c r="BU61" s="828"/>
    </row>
    <row r="62" spans="1:73" s="153" customFormat="1" ht="12" hidden="1" customHeight="1" outlineLevel="1" x14ac:dyDescent="0.35">
      <c r="A62" s="785"/>
      <c r="B62" s="800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788"/>
      <c r="H62" s="802"/>
      <c r="I62" s="147"/>
      <c r="J62" s="147">
        <f t="shared" si="30"/>
        <v>0</v>
      </c>
      <c r="K62" s="169"/>
      <c r="L62" s="170"/>
      <c r="M62" s="808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805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835"/>
      <c r="BJ62" s="152"/>
      <c r="BK62" s="152"/>
      <c r="BL62" s="152"/>
      <c r="BM62" s="152"/>
      <c r="BN62" s="152"/>
      <c r="BO62" s="152"/>
      <c r="BP62" s="152"/>
      <c r="BS62" s="154"/>
      <c r="BT62" s="155"/>
      <c r="BU62" s="826" t="s">
        <v>91</v>
      </c>
    </row>
    <row r="63" spans="1:73" s="153" customFormat="1" ht="12" hidden="1" customHeight="1" outlineLevel="1" x14ac:dyDescent="0.35">
      <c r="A63" s="785"/>
      <c r="B63" s="800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788"/>
      <c r="H63" s="803"/>
      <c r="I63" s="147"/>
      <c r="J63" s="147">
        <f t="shared" si="30"/>
        <v>0</v>
      </c>
      <c r="K63" s="169"/>
      <c r="L63" s="170"/>
      <c r="M63" s="809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806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836"/>
      <c r="BJ63" s="152"/>
      <c r="BK63" s="152"/>
      <c r="BL63" s="152"/>
      <c r="BM63" s="152"/>
      <c r="BN63" s="152"/>
      <c r="BO63" s="152"/>
      <c r="BP63" s="152"/>
      <c r="BS63" s="154"/>
      <c r="BT63" s="155"/>
      <c r="BU63" s="827"/>
    </row>
    <row r="64" spans="1:73" s="165" customFormat="1" ht="12" hidden="1" customHeight="1" outlineLevel="1" x14ac:dyDescent="0.35">
      <c r="A64" s="785"/>
      <c r="B64" s="800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788"/>
      <c r="H64" s="804"/>
      <c r="I64" s="159">
        <f>I63</f>
        <v>0</v>
      </c>
      <c r="J64" s="159">
        <f t="shared" si="30"/>
        <v>0</v>
      </c>
      <c r="K64" s="169"/>
      <c r="L64" s="170"/>
      <c r="M64" s="810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807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837"/>
      <c r="BJ64" s="164"/>
      <c r="BK64" s="164"/>
      <c r="BL64" s="164"/>
      <c r="BM64" s="164"/>
      <c r="BN64" s="164"/>
      <c r="BO64" s="164"/>
      <c r="BP64" s="164"/>
      <c r="BS64" s="166"/>
      <c r="BT64" s="167"/>
      <c r="BU64" s="828"/>
    </row>
    <row r="65" spans="1:73" s="153" customFormat="1" ht="12" hidden="1" customHeight="1" outlineLevel="1" x14ac:dyDescent="0.35">
      <c r="A65" s="785"/>
      <c r="B65" s="800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788"/>
      <c r="H65" s="802"/>
      <c r="I65" s="147"/>
      <c r="J65" s="147">
        <f t="shared" si="30"/>
        <v>0</v>
      </c>
      <c r="K65" s="169"/>
      <c r="L65" s="170"/>
      <c r="M65" s="808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805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835"/>
      <c r="BJ65" s="152"/>
      <c r="BK65" s="152"/>
      <c r="BL65" s="152"/>
      <c r="BM65" s="152"/>
      <c r="BN65" s="152"/>
      <c r="BO65" s="152"/>
      <c r="BP65" s="152"/>
      <c r="BS65" s="154"/>
      <c r="BT65" s="155"/>
      <c r="BU65" s="826" t="s">
        <v>92</v>
      </c>
    </row>
    <row r="66" spans="1:73" s="153" customFormat="1" ht="12" hidden="1" customHeight="1" outlineLevel="1" x14ac:dyDescent="0.35">
      <c r="A66" s="785"/>
      <c r="B66" s="800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788"/>
      <c r="H66" s="803"/>
      <c r="I66" s="147"/>
      <c r="J66" s="147">
        <f t="shared" si="30"/>
        <v>0</v>
      </c>
      <c r="K66" s="169"/>
      <c r="L66" s="170"/>
      <c r="M66" s="809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806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836"/>
      <c r="BJ66" s="152"/>
      <c r="BK66" s="152"/>
      <c r="BL66" s="152"/>
      <c r="BM66" s="152"/>
      <c r="BN66" s="152"/>
      <c r="BO66" s="152"/>
      <c r="BP66" s="152"/>
      <c r="BS66" s="154"/>
      <c r="BT66" s="155"/>
      <c r="BU66" s="827"/>
    </row>
    <row r="67" spans="1:73" s="165" customFormat="1" ht="12" hidden="1" customHeight="1" outlineLevel="1" x14ac:dyDescent="0.35">
      <c r="A67" s="785"/>
      <c r="B67" s="800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788"/>
      <c r="H67" s="804"/>
      <c r="I67" s="159">
        <f>I66</f>
        <v>0</v>
      </c>
      <c r="J67" s="159">
        <f t="shared" si="30"/>
        <v>0</v>
      </c>
      <c r="K67" s="169"/>
      <c r="L67" s="170"/>
      <c r="M67" s="810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807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837"/>
      <c r="BJ67" s="164"/>
      <c r="BK67" s="164"/>
      <c r="BL67" s="164"/>
      <c r="BM67" s="164"/>
      <c r="BN67" s="164"/>
      <c r="BO67" s="164"/>
      <c r="BP67" s="164"/>
      <c r="BS67" s="166"/>
      <c r="BT67" s="167"/>
      <c r="BU67" s="828"/>
    </row>
    <row r="68" spans="1:73" s="153" customFormat="1" ht="12" hidden="1" customHeight="1" outlineLevel="1" x14ac:dyDescent="0.35">
      <c r="A68" s="785"/>
      <c r="B68" s="800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788"/>
      <c r="H68" s="802"/>
      <c r="I68" s="147"/>
      <c r="J68" s="147">
        <f t="shared" si="30"/>
        <v>0</v>
      </c>
      <c r="K68" s="169"/>
      <c r="L68" s="170"/>
      <c r="M68" s="808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805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835"/>
      <c r="BJ68" s="152"/>
      <c r="BK68" s="152"/>
      <c r="BL68" s="152"/>
      <c r="BM68" s="152"/>
      <c r="BN68" s="152"/>
      <c r="BO68" s="152"/>
      <c r="BP68" s="152"/>
      <c r="BS68" s="154"/>
      <c r="BT68" s="155"/>
      <c r="BU68" s="826" t="s">
        <v>93</v>
      </c>
    </row>
    <row r="69" spans="1:73" s="153" customFormat="1" ht="12" hidden="1" customHeight="1" outlineLevel="1" x14ac:dyDescent="0.35">
      <c r="A69" s="785"/>
      <c r="B69" s="800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788"/>
      <c r="H69" s="803"/>
      <c r="I69" s="147"/>
      <c r="J69" s="147">
        <f t="shared" si="30"/>
        <v>0</v>
      </c>
      <c r="K69" s="169"/>
      <c r="L69" s="170"/>
      <c r="M69" s="809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806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836"/>
      <c r="BJ69" s="152"/>
      <c r="BK69" s="152"/>
      <c r="BL69" s="152"/>
      <c r="BM69" s="152"/>
      <c r="BN69" s="152"/>
      <c r="BO69" s="152"/>
      <c r="BP69" s="152"/>
      <c r="BS69" s="154"/>
      <c r="BT69" s="155"/>
      <c r="BU69" s="827"/>
    </row>
    <row r="70" spans="1:73" s="165" customFormat="1" ht="12" hidden="1" customHeight="1" outlineLevel="1" x14ac:dyDescent="0.35">
      <c r="A70" s="785"/>
      <c r="B70" s="800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788"/>
      <c r="H70" s="804"/>
      <c r="I70" s="159">
        <f>I69</f>
        <v>0</v>
      </c>
      <c r="J70" s="159">
        <f t="shared" si="30"/>
        <v>0</v>
      </c>
      <c r="K70" s="169"/>
      <c r="L70" s="170"/>
      <c r="M70" s="810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807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837"/>
      <c r="BJ70" s="164"/>
      <c r="BK70" s="164"/>
      <c r="BL70" s="164"/>
      <c r="BM70" s="164"/>
      <c r="BN70" s="164"/>
      <c r="BO70" s="164"/>
      <c r="BP70" s="164"/>
      <c r="BS70" s="166"/>
      <c r="BT70" s="167"/>
      <c r="BU70" s="828"/>
    </row>
    <row r="71" spans="1:73" s="153" customFormat="1" hidden="1" outlineLevel="1" x14ac:dyDescent="0.35">
      <c r="A71" s="785"/>
      <c r="B71" s="800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788"/>
      <c r="H71" s="802"/>
      <c r="I71" s="147"/>
      <c r="J71" s="147">
        <f t="shared" si="30"/>
        <v>0</v>
      </c>
      <c r="K71" s="169"/>
      <c r="L71" s="170"/>
      <c r="M71" s="808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805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835"/>
      <c r="BJ71" s="152"/>
      <c r="BK71" s="152"/>
      <c r="BL71" s="152"/>
      <c r="BM71" s="152"/>
      <c r="BN71" s="152"/>
      <c r="BO71" s="152"/>
      <c r="BP71" s="152"/>
      <c r="BS71" s="154"/>
      <c r="BT71" s="155"/>
      <c r="BU71" s="826" t="s">
        <v>94</v>
      </c>
    </row>
    <row r="72" spans="1:73" s="153" customFormat="1" hidden="1" outlineLevel="1" x14ac:dyDescent="0.35">
      <c r="A72" s="785"/>
      <c r="B72" s="800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788"/>
      <c r="H72" s="803"/>
      <c r="I72" s="147"/>
      <c r="J72" s="147">
        <f t="shared" si="30"/>
        <v>0</v>
      </c>
      <c r="K72" s="169"/>
      <c r="L72" s="170"/>
      <c r="M72" s="809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806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836"/>
      <c r="BJ72" s="152"/>
      <c r="BK72" s="152"/>
      <c r="BL72" s="152"/>
      <c r="BM72" s="152"/>
      <c r="BN72" s="152"/>
      <c r="BO72" s="152"/>
      <c r="BP72" s="152"/>
      <c r="BS72" s="154"/>
      <c r="BT72" s="155"/>
      <c r="BU72" s="827"/>
    </row>
    <row r="73" spans="1:73" s="165" customFormat="1" hidden="1" outlineLevel="1" x14ac:dyDescent="0.35">
      <c r="A73" s="785"/>
      <c r="B73" s="800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788"/>
      <c r="H73" s="804"/>
      <c r="I73" s="159">
        <f>I72</f>
        <v>0</v>
      </c>
      <c r="J73" s="159">
        <f t="shared" si="30"/>
        <v>0</v>
      </c>
      <c r="K73" s="169"/>
      <c r="L73" s="170"/>
      <c r="M73" s="810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807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837"/>
      <c r="BJ73" s="164"/>
      <c r="BK73" s="164"/>
      <c r="BL73" s="164"/>
      <c r="BM73" s="164"/>
      <c r="BN73" s="164"/>
      <c r="BO73" s="164"/>
      <c r="BP73" s="164"/>
      <c r="BS73" s="166"/>
      <c r="BT73" s="167"/>
      <c r="BU73" s="828"/>
    </row>
    <row r="74" spans="1:73" s="153" customFormat="1" hidden="1" outlineLevel="1" x14ac:dyDescent="0.35">
      <c r="A74" s="785"/>
      <c r="B74" s="800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788"/>
      <c r="H74" s="802"/>
      <c r="I74" s="147"/>
      <c r="J74" s="147">
        <f t="shared" si="30"/>
        <v>0</v>
      </c>
      <c r="K74" s="169"/>
      <c r="L74" s="170"/>
      <c r="M74" s="808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805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835"/>
      <c r="BJ74" s="152"/>
      <c r="BK74" s="152"/>
      <c r="BL74" s="152"/>
      <c r="BM74" s="152"/>
      <c r="BN74" s="152"/>
      <c r="BO74" s="152"/>
      <c r="BP74" s="152"/>
      <c r="BS74" s="154"/>
      <c r="BT74" s="155"/>
      <c r="BU74" s="826" t="s">
        <v>95</v>
      </c>
    </row>
    <row r="75" spans="1:73" s="153" customFormat="1" hidden="1" outlineLevel="1" x14ac:dyDescent="0.35">
      <c r="A75" s="785"/>
      <c r="B75" s="800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788"/>
      <c r="H75" s="803"/>
      <c r="I75" s="147"/>
      <c r="J75" s="147">
        <f t="shared" si="30"/>
        <v>0</v>
      </c>
      <c r="K75" s="169"/>
      <c r="L75" s="170"/>
      <c r="M75" s="809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806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836"/>
      <c r="BJ75" s="152"/>
      <c r="BK75" s="152"/>
      <c r="BL75" s="152"/>
      <c r="BM75" s="152"/>
      <c r="BN75" s="152"/>
      <c r="BO75" s="152"/>
      <c r="BP75" s="152"/>
      <c r="BS75" s="154"/>
      <c r="BT75" s="155"/>
      <c r="BU75" s="827"/>
    </row>
    <row r="76" spans="1:73" s="165" customFormat="1" hidden="1" outlineLevel="1" x14ac:dyDescent="0.35">
      <c r="A76" s="785"/>
      <c r="B76" s="800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788"/>
      <c r="H76" s="804"/>
      <c r="I76" s="159">
        <f>I75</f>
        <v>0</v>
      </c>
      <c r="J76" s="159">
        <f t="shared" si="30"/>
        <v>0</v>
      </c>
      <c r="K76" s="169"/>
      <c r="L76" s="170"/>
      <c r="M76" s="810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807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837"/>
      <c r="BJ76" s="164"/>
      <c r="BK76" s="164"/>
      <c r="BL76" s="164"/>
      <c r="BM76" s="164"/>
      <c r="BN76" s="164"/>
      <c r="BO76" s="164"/>
      <c r="BP76" s="164"/>
      <c r="BS76" s="166"/>
      <c r="BT76" s="167"/>
      <c r="BU76" s="828"/>
    </row>
    <row r="77" spans="1:73" s="153" customFormat="1" hidden="1" outlineLevel="1" x14ac:dyDescent="0.35">
      <c r="A77" s="785"/>
      <c r="B77" s="800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788"/>
      <c r="H77" s="805"/>
      <c r="I77" s="147"/>
      <c r="J77" s="147">
        <f t="shared" si="30"/>
        <v>0</v>
      </c>
      <c r="K77" s="182"/>
      <c r="L77" s="817"/>
      <c r="M77" s="808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805"/>
      <c r="S77" s="805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835"/>
      <c r="BJ77" s="152"/>
      <c r="BK77" s="152"/>
      <c r="BL77" s="152"/>
      <c r="BM77" s="152"/>
      <c r="BN77" s="152"/>
      <c r="BO77" s="152"/>
      <c r="BP77" s="152"/>
      <c r="BS77" s="154"/>
      <c r="BT77" s="155"/>
      <c r="BU77" s="826" t="s">
        <v>85</v>
      </c>
    </row>
    <row r="78" spans="1:73" s="153" customFormat="1" hidden="1" outlineLevel="1" x14ac:dyDescent="0.35">
      <c r="A78" s="785"/>
      <c r="B78" s="800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788"/>
      <c r="H78" s="806"/>
      <c r="I78" s="147"/>
      <c r="J78" s="147">
        <f t="shared" si="30"/>
        <v>0</v>
      </c>
      <c r="K78" s="182"/>
      <c r="L78" s="818"/>
      <c r="M78" s="809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806"/>
      <c r="S78" s="806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836"/>
      <c r="BJ78" s="152"/>
      <c r="BK78" s="152"/>
      <c r="BL78" s="152"/>
      <c r="BM78" s="152"/>
      <c r="BN78" s="152"/>
      <c r="BO78" s="152"/>
      <c r="BP78" s="152"/>
      <c r="BS78" s="154"/>
      <c r="BT78" s="155"/>
      <c r="BU78" s="827"/>
    </row>
    <row r="79" spans="1:73" s="165" customFormat="1" hidden="1" outlineLevel="1" x14ac:dyDescent="0.35">
      <c r="A79" s="785"/>
      <c r="B79" s="800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788"/>
      <c r="H79" s="807"/>
      <c r="I79" s="159">
        <f>I78</f>
        <v>0</v>
      </c>
      <c r="J79" s="159">
        <f t="shared" si="30"/>
        <v>0</v>
      </c>
      <c r="K79" s="182"/>
      <c r="L79" s="819"/>
      <c r="M79" s="810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807"/>
      <c r="S79" s="807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837"/>
      <c r="BJ79" s="164"/>
      <c r="BK79" s="164"/>
      <c r="BL79" s="164"/>
      <c r="BM79" s="164"/>
      <c r="BN79" s="164"/>
      <c r="BO79" s="164"/>
      <c r="BP79" s="164"/>
      <c r="BS79" s="166"/>
      <c r="BT79" s="167"/>
      <c r="BU79" s="828"/>
    </row>
    <row r="80" spans="1:73" s="153" customFormat="1" hidden="1" outlineLevel="1" x14ac:dyDescent="0.35">
      <c r="A80" s="785"/>
      <c r="B80" s="800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788"/>
      <c r="H80" s="805"/>
      <c r="I80" s="147"/>
      <c r="J80" s="147">
        <f t="shared" si="30"/>
        <v>0</v>
      </c>
      <c r="K80" s="182"/>
      <c r="L80" s="817"/>
      <c r="M80" s="808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805"/>
      <c r="S80" s="805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835"/>
      <c r="BJ80" s="152"/>
      <c r="BK80" s="152"/>
      <c r="BL80" s="152"/>
      <c r="BM80" s="152"/>
      <c r="BN80" s="152"/>
      <c r="BO80" s="152"/>
      <c r="BP80" s="152"/>
      <c r="BS80" s="154"/>
      <c r="BT80" s="155"/>
      <c r="BU80" s="826" t="s">
        <v>88</v>
      </c>
    </row>
    <row r="81" spans="1:73" s="153" customFormat="1" hidden="1" outlineLevel="1" x14ac:dyDescent="0.35">
      <c r="A81" s="785"/>
      <c r="B81" s="800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788"/>
      <c r="H81" s="806"/>
      <c r="I81" s="147"/>
      <c r="J81" s="147">
        <f t="shared" si="30"/>
        <v>0</v>
      </c>
      <c r="K81" s="182"/>
      <c r="L81" s="818"/>
      <c r="M81" s="809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806"/>
      <c r="S81" s="806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836"/>
      <c r="BJ81" s="152"/>
      <c r="BK81" s="152"/>
      <c r="BL81" s="152"/>
      <c r="BM81" s="152"/>
      <c r="BN81" s="152"/>
      <c r="BO81" s="152"/>
      <c r="BP81" s="152"/>
      <c r="BS81" s="154"/>
      <c r="BT81" s="155"/>
      <c r="BU81" s="827"/>
    </row>
    <row r="82" spans="1:73" s="165" customFormat="1" hidden="1" outlineLevel="1" x14ac:dyDescent="0.35">
      <c r="A82" s="785"/>
      <c r="B82" s="800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788"/>
      <c r="H82" s="807"/>
      <c r="I82" s="159">
        <f>I81</f>
        <v>0</v>
      </c>
      <c r="J82" s="159">
        <f t="shared" si="30"/>
        <v>0</v>
      </c>
      <c r="K82" s="182"/>
      <c r="L82" s="819"/>
      <c r="M82" s="810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807"/>
      <c r="S82" s="807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837"/>
      <c r="BJ82" s="164"/>
      <c r="BK82" s="164"/>
      <c r="BL82" s="164"/>
      <c r="BM82" s="164"/>
      <c r="BN82" s="164"/>
      <c r="BO82" s="164"/>
      <c r="BP82" s="164"/>
      <c r="BS82" s="166"/>
      <c r="BT82" s="167"/>
      <c r="BU82" s="828"/>
    </row>
    <row r="83" spans="1:73" s="153" customFormat="1" ht="12" hidden="1" customHeight="1" outlineLevel="1" x14ac:dyDescent="0.35">
      <c r="A83" s="785"/>
      <c r="B83" s="800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788"/>
      <c r="H83" s="805"/>
      <c r="I83" s="147"/>
      <c r="J83" s="147">
        <f t="shared" si="30"/>
        <v>0</v>
      </c>
      <c r="K83" s="182"/>
      <c r="L83" s="817"/>
      <c r="M83" s="808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805"/>
      <c r="S83" s="805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835"/>
      <c r="BJ83" s="152"/>
      <c r="BK83" s="152"/>
      <c r="BL83" s="152"/>
      <c r="BM83" s="152"/>
      <c r="BN83" s="152"/>
      <c r="BO83" s="152"/>
      <c r="BP83" s="152"/>
      <c r="BS83" s="154"/>
      <c r="BT83" s="155"/>
      <c r="BU83" s="826" t="s">
        <v>89</v>
      </c>
    </row>
    <row r="84" spans="1:73" s="153" customFormat="1" ht="12" hidden="1" customHeight="1" outlineLevel="1" x14ac:dyDescent="0.35">
      <c r="A84" s="785"/>
      <c r="B84" s="800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788"/>
      <c r="H84" s="806"/>
      <c r="I84" s="147"/>
      <c r="J84" s="147">
        <f t="shared" si="30"/>
        <v>0</v>
      </c>
      <c r="K84" s="182"/>
      <c r="L84" s="818"/>
      <c r="M84" s="809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806"/>
      <c r="S84" s="806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836"/>
      <c r="BJ84" s="152"/>
      <c r="BK84" s="152"/>
      <c r="BL84" s="152"/>
      <c r="BM84" s="152"/>
      <c r="BN84" s="152"/>
      <c r="BO84" s="152"/>
      <c r="BP84" s="152"/>
      <c r="BS84" s="154"/>
      <c r="BT84" s="155"/>
      <c r="BU84" s="827"/>
    </row>
    <row r="85" spans="1:73" s="165" customFormat="1" ht="12" hidden="1" customHeight="1" outlineLevel="1" x14ac:dyDescent="0.35">
      <c r="A85" s="785"/>
      <c r="B85" s="800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788"/>
      <c r="H85" s="807"/>
      <c r="I85" s="159">
        <f>I84</f>
        <v>0</v>
      </c>
      <c r="J85" s="159">
        <f t="shared" si="30"/>
        <v>0</v>
      </c>
      <c r="K85" s="182"/>
      <c r="L85" s="819"/>
      <c r="M85" s="810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807"/>
      <c r="S85" s="807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837"/>
      <c r="BJ85" s="164"/>
      <c r="BK85" s="164"/>
      <c r="BL85" s="164"/>
      <c r="BM85" s="164"/>
      <c r="BN85" s="164"/>
      <c r="BO85" s="164"/>
      <c r="BP85" s="164"/>
      <c r="BS85" s="166"/>
      <c r="BT85" s="167"/>
      <c r="BU85" s="828"/>
    </row>
    <row r="86" spans="1:73" s="153" customFormat="1" ht="12" hidden="1" customHeight="1" outlineLevel="1" x14ac:dyDescent="0.35">
      <c r="A86" s="785"/>
      <c r="B86" s="800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788"/>
      <c r="H86" s="805"/>
      <c r="I86" s="147"/>
      <c r="J86" s="147">
        <f t="shared" si="30"/>
        <v>0</v>
      </c>
      <c r="K86" s="182"/>
      <c r="L86" s="817"/>
      <c r="M86" s="808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805"/>
      <c r="S86" s="805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835"/>
      <c r="BJ86" s="152"/>
      <c r="BK86" s="152"/>
      <c r="BL86" s="152"/>
      <c r="BM86" s="152"/>
      <c r="BN86" s="152"/>
      <c r="BO86" s="152"/>
      <c r="BP86" s="152"/>
      <c r="BS86" s="154"/>
      <c r="BT86" s="155"/>
      <c r="BU86" s="826" t="s">
        <v>91</v>
      </c>
    </row>
    <row r="87" spans="1:73" s="153" customFormat="1" ht="12" hidden="1" customHeight="1" outlineLevel="1" x14ac:dyDescent="0.35">
      <c r="A87" s="785"/>
      <c r="B87" s="800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788"/>
      <c r="H87" s="806"/>
      <c r="I87" s="147"/>
      <c r="J87" s="147">
        <f t="shared" si="30"/>
        <v>0</v>
      </c>
      <c r="K87" s="182"/>
      <c r="L87" s="818"/>
      <c r="M87" s="809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806"/>
      <c r="S87" s="806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836"/>
      <c r="BJ87" s="152"/>
      <c r="BK87" s="152"/>
      <c r="BL87" s="152"/>
      <c r="BM87" s="152"/>
      <c r="BN87" s="152"/>
      <c r="BO87" s="152"/>
      <c r="BP87" s="152"/>
      <c r="BS87" s="154"/>
      <c r="BT87" s="155"/>
      <c r="BU87" s="827"/>
    </row>
    <row r="88" spans="1:73" s="165" customFormat="1" ht="12" hidden="1" customHeight="1" outlineLevel="1" x14ac:dyDescent="0.35">
      <c r="A88" s="785"/>
      <c r="B88" s="800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788"/>
      <c r="H88" s="807"/>
      <c r="I88" s="159">
        <f>I87</f>
        <v>0</v>
      </c>
      <c r="J88" s="159">
        <f t="shared" si="30"/>
        <v>0</v>
      </c>
      <c r="K88" s="182"/>
      <c r="L88" s="819"/>
      <c r="M88" s="810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807"/>
      <c r="S88" s="807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837"/>
      <c r="BJ88" s="164"/>
      <c r="BK88" s="164"/>
      <c r="BL88" s="164"/>
      <c r="BM88" s="164"/>
      <c r="BN88" s="164"/>
      <c r="BO88" s="164"/>
      <c r="BP88" s="164"/>
      <c r="BS88" s="166"/>
      <c r="BT88" s="167"/>
      <c r="BU88" s="828"/>
    </row>
    <row r="89" spans="1:73" s="153" customFormat="1" hidden="1" outlineLevel="1" x14ac:dyDescent="0.35">
      <c r="A89" s="785"/>
      <c r="B89" s="800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788"/>
      <c r="H89" s="805"/>
      <c r="I89" s="147"/>
      <c r="J89" s="147">
        <f t="shared" si="30"/>
        <v>0</v>
      </c>
      <c r="K89" s="182"/>
      <c r="L89" s="817"/>
      <c r="M89" s="808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805"/>
      <c r="S89" s="805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835"/>
      <c r="BJ89" s="152"/>
      <c r="BK89" s="152"/>
      <c r="BL89" s="152"/>
      <c r="BM89" s="152"/>
      <c r="BN89" s="152"/>
      <c r="BO89" s="152"/>
      <c r="BP89" s="152"/>
      <c r="BS89" s="154"/>
      <c r="BT89" s="155"/>
      <c r="BU89" s="826" t="s">
        <v>92</v>
      </c>
    </row>
    <row r="90" spans="1:73" s="153" customFormat="1" hidden="1" outlineLevel="1" x14ac:dyDescent="0.35">
      <c r="A90" s="785"/>
      <c r="B90" s="800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788"/>
      <c r="H90" s="806"/>
      <c r="I90" s="147"/>
      <c r="J90" s="147">
        <f t="shared" si="30"/>
        <v>0</v>
      </c>
      <c r="K90" s="182"/>
      <c r="L90" s="818"/>
      <c r="M90" s="809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806"/>
      <c r="S90" s="806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836"/>
      <c r="BJ90" s="152"/>
      <c r="BK90" s="152"/>
      <c r="BL90" s="152"/>
      <c r="BM90" s="152"/>
      <c r="BN90" s="152"/>
      <c r="BO90" s="152"/>
      <c r="BP90" s="152"/>
      <c r="BS90" s="154"/>
      <c r="BT90" s="155"/>
      <c r="BU90" s="827"/>
    </row>
    <row r="91" spans="1:73" s="165" customFormat="1" hidden="1" outlineLevel="1" x14ac:dyDescent="0.35">
      <c r="A91" s="785"/>
      <c r="B91" s="800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788"/>
      <c r="H91" s="807"/>
      <c r="I91" s="159">
        <f>I90</f>
        <v>0</v>
      </c>
      <c r="J91" s="159">
        <f t="shared" si="30"/>
        <v>0</v>
      </c>
      <c r="K91" s="182"/>
      <c r="L91" s="819"/>
      <c r="M91" s="810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807"/>
      <c r="S91" s="807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837"/>
      <c r="BJ91" s="164"/>
      <c r="BK91" s="164"/>
      <c r="BL91" s="164"/>
      <c r="BM91" s="164"/>
      <c r="BN91" s="164"/>
      <c r="BO91" s="164"/>
      <c r="BP91" s="164"/>
      <c r="BS91" s="166"/>
      <c r="BT91" s="167"/>
      <c r="BU91" s="828"/>
    </row>
    <row r="92" spans="1:73" s="153" customFormat="1" hidden="1" outlineLevel="1" x14ac:dyDescent="0.35">
      <c r="A92" s="785"/>
      <c r="B92" s="800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788"/>
      <c r="H92" s="805"/>
      <c r="I92" s="147"/>
      <c r="J92" s="147">
        <f t="shared" si="30"/>
        <v>0</v>
      </c>
      <c r="K92" s="182"/>
      <c r="L92" s="817"/>
      <c r="M92" s="808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805"/>
      <c r="S92" s="805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835"/>
      <c r="BJ92" s="152"/>
      <c r="BK92" s="152"/>
      <c r="BL92" s="152"/>
      <c r="BM92" s="152"/>
      <c r="BN92" s="152"/>
      <c r="BO92" s="152"/>
      <c r="BP92" s="152"/>
      <c r="BS92" s="154"/>
      <c r="BT92" s="155"/>
      <c r="BU92" s="826" t="s">
        <v>95</v>
      </c>
    </row>
    <row r="93" spans="1:73" s="153" customFormat="1" hidden="1" outlineLevel="1" x14ac:dyDescent="0.35">
      <c r="A93" s="785"/>
      <c r="B93" s="800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788"/>
      <c r="H93" s="806"/>
      <c r="I93" s="147"/>
      <c r="J93" s="147">
        <f t="shared" si="30"/>
        <v>0</v>
      </c>
      <c r="K93" s="182"/>
      <c r="L93" s="818"/>
      <c r="M93" s="809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806"/>
      <c r="S93" s="806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836"/>
      <c r="BJ93" s="152"/>
      <c r="BK93" s="152"/>
      <c r="BL93" s="152"/>
      <c r="BM93" s="152"/>
      <c r="BN93" s="152"/>
      <c r="BO93" s="152"/>
      <c r="BP93" s="152"/>
      <c r="BS93" s="154"/>
      <c r="BT93" s="155"/>
      <c r="BU93" s="827"/>
    </row>
    <row r="94" spans="1:73" s="165" customFormat="1" hidden="1" outlineLevel="1" x14ac:dyDescent="0.35">
      <c r="A94" s="785"/>
      <c r="B94" s="800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788"/>
      <c r="H94" s="807"/>
      <c r="I94" s="159">
        <f>I93</f>
        <v>0</v>
      </c>
      <c r="J94" s="159">
        <f t="shared" si="30"/>
        <v>0</v>
      </c>
      <c r="K94" s="182"/>
      <c r="L94" s="819"/>
      <c r="M94" s="810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807"/>
      <c r="S94" s="807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837"/>
      <c r="BJ94" s="164"/>
      <c r="BK94" s="164"/>
      <c r="BL94" s="164"/>
      <c r="BM94" s="164"/>
      <c r="BN94" s="164"/>
      <c r="BO94" s="164"/>
      <c r="BP94" s="164"/>
      <c r="BS94" s="166"/>
      <c r="BT94" s="167"/>
      <c r="BU94" s="828"/>
    </row>
    <row r="95" spans="1:73" s="153" customFormat="1" ht="13" hidden="1" customHeight="1" outlineLevel="1" x14ac:dyDescent="0.35">
      <c r="A95" s="785"/>
      <c r="B95" s="800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788"/>
      <c r="H95" s="805"/>
      <c r="I95" s="147"/>
      <c r="J95" s="147">
        <f t="shared" si="30"/>
        <v>0</v>
      </c>
      <c r="K95" s="814"/>
      <c r="L95" s="817"/>
      <c r="M95" s="808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805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835"/>
      <c r="BJ95" s="152"/>
      <c r="BK95" s="152"/>
      <c r="BL95" s="152"/>
      <c r="BM95" s="152"/>
      <c r="BN95" s="152"/>
      <c r="BO95" s="152"/>
      <c r="BP95" s="152"/>
      <c r="BS95" s="154"/>
      <c r="BT95" s="155"/>
      <c r="BU95" s="826" t="s">
        <v>86</v>
      </c>
    </row>
    <row r="96" spans="1:73" s="153" customFormat="1" ht="13" hidden="1" customHeight="1" outlineLevel="1" x14ac:dyDescent="0.35">
      <c r="A96" s="785"/>
      <c r="B96" s="800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788"/>
      <c r="H96" s="806"/>
      <c r="I96" s="147"/>
      <c r="J96" s="147">
        <f t="shared" si="30"/>
        <v>0</v>
      </c>
      <c r="K96" s="815"/>
      <c r="L96" s="818"/>
      <c r="M96" s="809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806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836"/>
      <c r="BJ96" s="152"/>
      <c r="BK96" s="152"/>
      <c r="BL96" s="152"/>
      <c r="BM96" s="152"/>
      <c r="BN96" s="152"/>
      <c r="BO96" s="152"/>
      <c r="BP96" s="152"/>
      <c r="BS96" s="154"/>
      <c r="BT96" s="155"/>
      <c r="BU96" s="827"/>
    </row>
    <row r="97" spans="1:73" s="165" customFormat="1" ht="13" hidden="1" customHeight="1" outlineLevel="1" x14ac:dyDescent="0.35">
      <c r="A97" s="785"/>
      <c r="B97" s="800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788"/>
      <c r="H97" s="807"/>
      <c r="I97" s="159">
        <f>I96</f>
        <v>0</v>
      </c>
      <c r="J97" s="159">
        <f t="shared" si="30"/>
        <v>0</v>
      </c>
      <c r="K97" s="816"/>
      <c r="L97" s="819"/>
      <c r="M97" s="810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807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837"/>
      <c r="BJ97" s="164"/>
      <c r="BK97" s="164"/>
      <c r="BL97" s="164"/>
      <c r="BM97" s="164"/>
      <c r="BN97" s="164"/>
      <c r="BO97" s="164"/>
      <c r="BP97" s="164"/>
      <c r="BS97" s="166"/>
      <c r="BT97" s="167"/>
      <c r="BU97" s="828"/>
    </row>
    <row r="98" spans="1:73" s="153" customFormat="1" ht="13" hidden="1" customHeight="1" outlineLevel="1" x14ac:dyDescent="0.35">
      <c r="A98" s="785"/>
      <c r="B98" s="800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788"/>
      <c r="H98" s="805"/>
      <c r="I98" s="147"/>
      <c r="J98" s="147">
        <f t="shared" si="30"/>
        <v>0</v>
      </c>
      <c r="K98" s="814"/>
      <c r="L98" s="817"/>
      <c r="M98" s="808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805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835"/>
      <c r="BJ98" s="152"/>
      <c r="BK98" s="152"/>
      <c r="BL98" s="152"/>
      <c r="BM98" s="152"/>
      <c r="BN98" s="152"/>
      <c r="BO98" s="152"/>
      <c r="BP98" s="152"/>
      <c r="BS98" s="154"/>
      <c r="BT98" s="155"/>
      <c r="BU98" s="826" t="s">
        <v>87</v>
      </c>
    </row>
    <row r="99" spans="1:73" s="153" customFormat="1" ht="13" hidden="1" customHeight="1" outlineLevel="1" x14ac:dyDescent="0.35">
      <c r="A99" s="785"/>
      <c r="B99" s="800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788"/>
      <c r="H99" s="806"/>
      <c r="I99" s="147"/>
      <c r="J99" s="147">
        <f t="shared" si="30"/>
        <v>0</v>
      </c>
      <c r="K99" s="815"/>
      <c r="L99" s="818"/>
      <c r="M99" s="809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806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836"/>
      <c r="BJ99" s="152"/>
      <c r="BK99" s="152"/>
      <c r="BL99" s="152"/>
      <c r="BM99" s="152"/>
      <c r="BN99" s="152"/>
      <c r="BO99" s="152"/>
      <c r="BP99" s="152"/>
      <c r="BS99" s="154"/>
      <c r="BT99" s="155"/>
      <c r="BU99" s="827"/>
    </row>
    <row r="100" spans="1:73" s="165" customFormat="1" ht="13" hidden="1" customHeight="1" outlineLevel="1" x14ac:dyDescent="0.35">
      <c r="A100" s="785"/>
      <c r="B100" s="800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788"/>
      <c r="H100" s="807"/>
      <c r="I100" s="159">
        <f>I99</f>
        <v>0</v>
      </c>
      <c r="J100" s="159">
        <f t="shared" si="30"/>
        <v>0</v>
      </c>
      <c r="K100" s="816"/>
      <c r="L100" s="819"/>
      <c r="M100" s="810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807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837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828"/>
    </row>
    <row r="101" spans="1:73" s="103" customFormat="1" ht="12.75" hidden="1" customHeight="1" outlineLevel="1" x14ac:dyDescent="0.35">
      <c r="A101" s="785"/>
      <c r="B101" s="800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788"/>
      <c r="H101" s="838"/>
      <c r="I101" s="147"/>
      <c r="J101" s="147">
        <f>I101*1.12</f>
        <v>0</v>
      </c>
      <c r="K101" s="814"/>
      <c r="L101" s="817"/>
      <c r="M101" s="773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779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776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826" t="s">
        <v>89</v>
      </c>
    </row>
    <row r="102" spans="1:73" s="103" customFormat="1" ht="13" hidden="1" customHeight="1" outlineLevel="1" x14ac:dyDescent="0.35">
      <c r="A102" s="785"/>
      <c r="B102" s="800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788"/>
      <c r="H102" s="839"/>
      <c r="I102" s="147"/>
      <c r="J102" s="147">
        <f>I102*1.12</f>
        <v>0</v>
      </c>
      <c r="K102" s="815"/>
      <c r="L102" s="818"/>
      <c r="M102" s="774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780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777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827"/>
    </row>
    <row r="103" spans="1:73" ht="13" hidden="1" customHeight="1" outlineLevel="1" x14ac:dyDescent="0.35">
      <c r="A103" s="785"/>
      <c r="B103" s="800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788"/>
      <c r="H103" s="840"/>
      <c r="I103" s="159">
        <f>I102</f>
        <v>0</v>
      </c>
      <c r="J103" s="159">
        <f>J102</f>
        <v>0</v>
      </c>
      <c r="K103" s="816"/>
      <c r="L103" s="819"/>
      <c r="M103" s="775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781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778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828"/>
    </row>
    <row r="104" spans="1:73" s="103" customFormat="1" ht="12.75" hidden="1" customHeight="1" outlineLevel="1" x14ac:dyDescent="0.35">
      <c r="A104" s="785"/>
      <c r="B104" s="800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788"/>
      <c r="H104" s="838"/>
      <c r="I104" s="147"/>
      <c r="J104" s="147">
        <f>I104*1.12</f>
        <v>0</v>
      </c>
      <c r="K104" s="814"/>
      <c r="L104" s="817"/>
      <c r="M104" s="773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779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776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826" t="s">
        <v>91</v>
      </c>
    </row>
    <row r="105" spans="1:73" s="103" customFormat="1" ht="13" hidden="1" customHeight="1" outlineLevel="1" x14ac:dyDescent="0.35">
      <c r="A105" s="785"/>
      <c r="B105" s="800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788"/>
      <c r="H105" s="839"/>
      <c r="I105" s="147"/>
      <c r="J105" s="147">
        <f>I105*1.12</f>
        <v>0</v>
      </c>
      <c r="K105" s="815"/>
      <c r="L105" s="818"/>
      <c r="M105" s="774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780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777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827"/>
    </row>
    <row r="106" spans="1:73" ht="13" hidden="1" customHeight="1" outlineLevel="1" x14ac:dyDescent="0.35">
      <c r="A106" s="785"/>
      <c r="B106" s="800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788"/>
      <c r="H106" s="840"/>
      <c r="I106" s="159">
        <f>I105</f>
        <v>0</v>
      </c>
      <c r="J106" s="159">
        <f>J105</f>
        <v>0</v>
      </c>
      <c r="K106" s="816"/>
      <c r="L106" s="819"/>
      <c r="M106" s="775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781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778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828"/>
    </row>
    <row r="107" spans="1:73" s="103" customFormat="1" hidden="1" outlineLevel="1" x14ac:dyDescent="0.35">
      <c r="A107" s="785"/>
      <c r="B107" s="800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788"/>
      <c r="H107" s="123"/>
      <c r="I107" s="147"/>
      <c r="J107" s="147">
        <f t="shared" ref="J107:J108" si="45">I107*1.12</f>
        <v>0</v>
      </c>
      <c r="K107" s="767"/>
      <c r="L107" s="770"/>
      <c r="M107" s="773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776"/>
      <c r="S107" s="779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776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785"/>
      <c r="B108" s="800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788"/>
      <c r="H108" s="123"/>
      <c r="I108" s="147"/>
      <c r="J108" s="147">
        <f t="shared" si="45"/>
        <v>0</v>
      </c>
      <c r="K108" s="768"/>
      <c r="L108" s="771"/>
      <c r="M108" s="774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777"/>
      <c r="S108" s="780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777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785"/>
      <c r="B109" s="800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788"/>
      <c r="H109" s="130"/>
      <c r="I109" s="159">
        <f t="shared" ref="I109:J109" si="47">I108</f>
        <v>0</v>
      </c>
      <c r="J109" s="159">
        <f t="shared" si="47"/>
        <v>0</v>
      </c>
      <c r="K109" s="769"/>
      <c r="L109" s="772"/>
      <c r="M109" s="775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778"/>
      <c r="S109" s="781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778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785"/>
      <c r="B110" s="800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788"/>
      <c r="H110" s="123"/>
      <c r="I110" s="147"/>
      <c r="J110" s="147">
        <f t="shared" ref="J110:J111" si="48">I110*1.12</f>
        <v>0</v>
      </c>
      <c r="K110" s="767"/>
      <c r="L110" s="770"/>
      <c r="M110" s="773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776"/>
      <c r="S110" s="779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776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785"/>
      <c r="B111" s="800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788"/>
      <c r="H111" s="123"/>
      <c r="I111" s="147"/>
      <c r="J111" s="147">
        <f t="shared" si="48"/>
        <v>0</v>
      </c>
      <c r="K111" s="768"/>
      <c r="L111" s="771"/>
      <c r="M111" s="774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777"/>
      <c r="S111" s="780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777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785"/>
      <c r="B112" s="800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788"/>
      <c r="H112" s="130"/>
      <c r="I112" s="159">
        <f t="shared" ref="I112:J112" si="49">I111</f>
        <v>0</v>
      </c>
      <c r="J112" s="159">
        <f t="shared" si="49"/>
        <v>0</v>
      </c>
      <c r="K112" s="769"/>
      <c r="L112" s="771"/>
      <c r="M112" s="775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777"/>
      <c r="S112" s="781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778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785"/>
      <c r="B113" s="800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788"/>
      <c r="H113" s="123"/>
      <c r="I113" s="147"/>
      <c r="J113" s="147">
        <f t="shared" ref="J113:J114" si="50">I113*1.12</f>
        <v>0</v>
      </c>
      <c r="K113" s="767"/>
      <c r="L113" s="771"/>
      <c r="M113" s="773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777"/>
      <c r="S113" s="779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776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785"/>
      <c r="B114" s="800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788"/>
      <c r="H114" s="123"/>
      <c r="I114" s="147"/>
      <c r="J114" s="147">
        <f t="shared" si="50"/>
        <v>0</v>
      </c>
      <c r="K114" s="768"/>
      <c r="L114" s="771"/>
      <c r="M114" s="774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777"/>
      <c r="S114" s="780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777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786"/>
      <c r="B115" s="801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789"/>
      <c r="H115" s="130"/>
      <c r="I115" s="159">
        <f t="shared" ref="I115:J115" si="51">I114</f>
        <v>0</v>
      </c>
      <c r="J115" s="159">
        <f t="shared" si="51"/>
        <v>0</v>
      </c>
      <c r="K115" s="769"/>
      <c r="L115" s="772"/>
      <c r="M115" s="775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778"/>
      <c r="S115" s="781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778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784">
        <v>2</v>
      </c>
      <c r="B116" s="770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52"/>
      <c r="H116" s="838"/>
      <c r="I116" s="193"/>
      <c r="J116" s="193">
        <f>I116*1.12</f>
        <v>0</v>
      </c>
      <c r="K116" s="793"/>
      <c r="L116" s="796"/>
      <c r="M116" s="773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776"/>
      <c r="S116" s="779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841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785"/>
      <c r="B117" s="771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53"/>
      <c r="H117" s="839"/>
      <c r="I117" s="193">
        <f>I116</f>
        <v>0</v>
      </c>
      <c r="J117" s="193">
        <f>I117*1.12</f>
        <v>0</v>
      </c>
      <c r="K117" s="794"/>
      <c r="L117" s="797"/>
      <c r="M117" s="774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777"/>
      <c r="S117" s="780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842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786"/>
      <c r="B118" s="772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54"/>
      <c r="H118" s="840"/>
      <c r="I118" s="195">
        <f>I117</f>
        <v>0</v>
      </c>
      <c r="J118" s="195">
        <f>J117</f>
        <v>0</v>
      </c>
      <c r="K118" s="795"/>
      <c r="L118" s="798"/>
      <c r="M118" s="775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778"/>
      <c r="S118" s="781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843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44">
        <v>2</v>
      </c>
      <c r="B119" s="847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845"/>
      <c r="B120" s="848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845"/>
      <c r="B121" s="848"/>
      <c r="C121" s="850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846"/>
      <c r="B122" s="849"/>
      <c r="C122" s="851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784"/>
      <c r="B123" s="770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787"/>
      <c r="H123" s="779">
        <f>100-100</f>
        <v>0</v>
      </c>
      <c r="I123" s="124"/>
      <c r="J123" s="124">
        <f t="shared" ref="J123:J134" si="62">I123*1.12</f>
        <v>0</v>
      </c>
      <c r="K123" s="767"/>
      <c r="L123" s="770"/>
      <c r="M123" s="773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855"/>
      <c r="S123" s="779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79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785"/>
      <c r="B124" s="771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788"/>
      <c r="H124" s="780"/>
      <c r="I124" s="124"/>
      <c r="J124" s="124">
        <f t="shared" si="62"/>
        <v>0</v>
      </c>
      <c r="K124" s="768"/>
      <c r="L124" s="771"/>
      <c r="M124" s="774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856"/>
      <c r="S124" s="780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79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786"/>
      <c r="B125" s="772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789"/>
      <c r="H125" s="781"/>
      <c r="I125" s="131">
        <f>I124</f>
        <v>0</v>
      </c>
      <c r="J125" s="124">
        <f t="shared" si="62"/>
        <v>0</v>
      </c>
      <c r="K125" s="769"/>
      <c r="L125" s="772"/>
      <c r="M125" s="775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857"/>
      <c r="S125" s="781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792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784"/>
      <c r="B126" s="770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787"/>
      <c r="H126" s="779">
        <f>71-71</f>
        <v>0</v>
      </c>
      <c r="I126" s="124"/>
      <c r="J126" s="124">
        <f t="shared" si="62"/>
        <v>0</v>
      </c>
      <c r="K126" s="767"/>
      <c r="L126" s="770"/>
      <c r="M126" s="773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858"/>
      <c r="S126" s="779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79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785"/>
      <c r="B127" s="771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788"/>
      <c r="H127" s="780"/>
      <c r="I127" s="124"/>
      <c r="J127" s="124">
        <f t="shared" si="62"/>
        <v>0</v>
      </c>
      <c r="K127" s="768"/>
      <c r="L127" s="771"/>
      <c r="M127" s="774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859"/>
      <c r="S127" s="780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79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786"/>
      <c r="B128" s="772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789"/>
      <c r="H128" s="781"/>
      <c r="I128" s="131">
        <f>I127</f>
        <v>0</v>
      </c>
      <c r="J128" s="124">
        <f t="shared" si="62"/>
        <v>0</v>
      </c>
      <c r="K128" s="769"/>
      <c r="L128" s="772"/>
      <c r="M128" s="775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860"/>
      <c r="S128" s="781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792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784"/>
      <c r="B129" s="770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787"/>
      <c r="H129" s="779"/>
      <c r="I129" s="123"/>
      <c r="J129" s="124">
        <f t="shared" si="62"/>
        <v>0</v>
      </c>
      <c r="K129" s="865"/>
      <c r="L129" s="817"/>
      <c r="M129" s="773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776" t="s">
        <v>99</v>
      </c>
      <c r="S129" s="779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79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785"/>
      <c r="B130" s="771"/>
      <c r="C130" s="122" t="s">
        <v>75</v>
      </c>
      <c r="D130" s="122" t="s">
        <v>76</v>
      </c>
      <c r="E130" s="123"/>
      <c r="F130" s="123">
        <f t="shared" si="66"/>
        <v>0</v>
      </c>
      <c r="G130" s="788"/>
      <c r="H130" s="780"/>
      <c r="I130" s="123"/>
      <c r="J130" s="124">
        <f t="shared" si="62"/>
        <v>0</v>
      </c>
      <c r="K130" s="866"/>
      <c r="L130" s="818"/>
      <c r="M130" s="774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777"/>
      <c r="S130" s="780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79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786"/>
      <c r="B131" s="772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789"/>
      <c r="H131" s="781"/>
      <c r="I131" s="131">
        <f>I130</f>
        <v>0</v>
      </c>
      <c r="J131" s="131">
        <f t="shared" si="62"/>
        <v>0</v>
      </c>
      <c r="K131" s="867"/>
      <c r="L131" s="819"/>
      <c r="M131" s="775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778"/>
      <c r="S131" s="781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792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784"/>
      <c r="B132" s="770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787"/>
      <c r="H132" s="779"/>
      <c r="I132" s="124"/>
      <c r="J132" s="124">
        <f t="shared" si="62"/>
        <v>0</v>
      </c>
      <c r="K132" s="767"/>
      <c r="L132" s="770"/>
      <c r="M132" s="773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776"/>
      <c r="S132" s="779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79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785"/>
      <c r="B133" s="771"/>
      <c r="C133" s="122" t="s">
        <v>75</v>
      </c>
      <c r="D133" s="122" t="s">
        <v>76</v>
      </c>
      <c r="E133" s="123"/>
      <c r="F133" s="123">
        <f t="shared" si="66"/>
        <v>0</v>
      </c>
      <c r="G133" s="788"/>
      <c r="H133" s="780"/>
      <c r="I133" s="124"/>
      <c r="J133" s="124">
        <f t="shared" si="62"/>
        <v>0</v>
      </c>
      <c r="K133" s="768"/>
      <c r="L133" s="771"/>
      <c r="M133" s="774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777"/>
      <c r="S133" s="780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79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786"/>
      <c r="B134" s="772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789"/>
      <c r="H134" s="781"/>
      <c r="I134" s="131">
        <f>I133</f>
        <v>0</v>
      </c>
      <c r="J134" s="131">
        <f t="shared" si="62"/>
        <v>0</v>
      </c>
      <c r="K134" s="769"/>
      <c r="L134" s="772"/>
      <c r="M134" s="775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778"/>
      <c r="S134" s="781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792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861">
        <v>3</v>
      </c>
      <c r="B135" s="783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 t="shared" si="75"/>
        <v>10359153</v>
      </c>
      <c r="AD135" s="93">
        <f t="shared" si="75"/>
        <v>11602251.360000001</v>
      </c>
      <c r="AE135" s="93">
        <f>AE400+AE138+AE146+AE175+AE183+AE203+AE223+AE234+AE245+AE262+AE285+AE308+AE331+AE354+AE377</f>
        <v>807</v>
      </c>
      <c r="AF135" s="93">
        <f>AF400+AF138+AF146+AF175+AF183+AF203+AF223+AF234+AF245+AF262+AF285+AF308+AF331+AF354+AF377</f>
        <v>5158981</v>
      </c>
      <c r="AG135" s="93">
        <f t="shared" si="75"/>
        <v>5778058.7200000007</v>
      </c>
      <c r="AH135" s="93">
        <f>AH400+AH138+AH146+AH175+AH183+AH203+AH223+AH234+AH245+AH262+AH285+AH308+AH331+AH354+AH377</f>
        <v>0</v>
      </c>
      <c r="AI135" s="93">
        <f t="shared" si="75"/>
        <v>-5200172</v>
      </c>
      <c r="AJ135" s="93">
        <f t="shared" si="75"/>
        <v>-5824192.6400000006</v>
      </c>
      <c r="AK135" s="93">
        <f t="shared" si="75"/>
        <v>-331</v>
      </c>
      <c r="AL135" s="205">
        <f t="shared" si="37"/>
        <v>0.49801185483021632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862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861"/>
      <c r="B136" s="783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10719724</v>
      </c>
      <c r="AD136" s="93">
        <f>AD401+AD139+AD147+AD176+AD184+AD204+AD224+AD235+AD246+AD263+AD286+AD309+AD332+AD355+AD378</f>
        <v>12006090.880000001</v>
      </c>
      <c r="AE136" s="93"/>
      <c r="AF136" s="93">
        <f>AF401+AF139+AF147+AF176+AF184+AF204+AF224+AF235+AF246+AF263+AF286+AF309+AF332+AF355+AF378</f>
        <v>7225843.8738303566</v>
      </c>
      <c r="AG136" s="93">
        <f>AG401+AG139+AG147+AG176+AG184+AG204+AG224+AG235+AG246+AG263+AG286+AG309+AG332+AG355+AG378</f>
        <v>8092945.1386900004</v>
      </c>
      <c r="AH136" s="93"/>
      <c r="AI136" s="93">
        <f>AI401+AI139+AI147+AI176+AI184+AI204+AI224+AI235+AI246+AI263+AI286+AI309+AI332+AI355+AI378</f>
        <v>-3509231.4657142861</v>
      </c>
      <c r="AJ136" s="93">
        <f>AJ401+AJ139+AJ147+AJ176+AJ184+AJ204+AJ224+AJ235+AJ246+AJ263+AJ286+AJ309+AJ332+AJ355+AJ378</f>
        <v>-3930339.2416000008</v>
      </c>
      <c r="AK136" s="93"/>
      <c r="AL136" s="99">
        <f t="shared" si="37"/>
        <v>0.67406995495689592</v>
      </c>
      <c r="AM136" s="93">
        <f>AM401+AM139+AM147+AM176+AM184+AM204+AM224+AM235+AM246+AM263+AM286+AM309+AM332+AM355+AM378</f>
        <v>0</v>
      </c>
      <c r="AN136" s="93">
        <f t="shared" si="76"/>
        <v>7210492.5342857139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863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861"/>
      <c r="B137" s="783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10719724</v>
      </c>
      <c r="AD137" s="111">
        <f>AD136</f>
        <v>12006090.880000001</v>
      </c>
      <c r="AE137" s="111"/>
      <c r="AF137" s="111">
        <f>AF136</f>
        <v>7225843.8738303566</v>
      </c>
      <c r="AG137" s="111">
        <f>AG136</f>
        <v>8092945.1386900004</v>
      </c>
      <c r="AH137" s="111"/>
      <c r="AI137" s="111">
        <f>AI136</f>
        <v>-3509231.4657142861</v>
      </c>
      <c r="AJ137" s="111">
        <f>AJ136</f>
        <v>-3930339.2416000008</v>
      </c>
      <c r="AK137" s="111"/>
      <c r="AL137" s="116">
        <f t="shared" si="37"/>
        <v>0.67406995495689592</v>
      </c>
      <c r="AM137" s="111">
        <f t="shared" ref="AM137:BH137" si="78">AM136</f>
        <v>0</v>
      </c>
      <c r="AN137" s="111">
        <f t="shared" si="78"/>
        <v>7210492.5342857139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864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784"/>
      <c r="B138" s="770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71" t="s">
        <v>102</v>
      </c>
      <c r="L138" s="872"/>
      <c r="M138" s="875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7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785"/>
      <c r="B139" s="771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73"/>
      <c r="L139" s="874"/>
      <c r="M139" s="876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8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785"/>
      <c r="B140" s="771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52"/>
      <c r="H140" s="838"/>
      <c r="I140" s="223"/>
      <c r="J140" s="223">
        <f>I140*1.12</f>
        <v>0</v>
      </c>
      <c r="K140" s="868"/>
      <c r="L140" s="770"/>
      <c r="M140" s="799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770"/>
      <c r="S140" s="779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785"/>
      <c r="B141" s="771"/>
      <c r="C141" s="122" t="s">
        <v>75</v>
      </c>
      <c r="D141" s="122" t="s">
        <v>76</v>
      </c>
      <c r="E141" s="189"/>
      <c r="F141" s="189">
        <f>E141*1.12</f>
        <v>0</v>
      </c>
      <c r="G141" s="853"/>
      <c r="H141" s="839"/>
      <c r="I141" s="193"/>
      <c r="J141" s="193">
        <f>I141*1.12</f>
        <v>0</v>
      </c>
      <c r="K141" s="869"/>
      <c r="L141" s="771"/>
      <c r="M141" s="800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771"/>
      <c r="S141" s="780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785"/>
      <c r="B142" s="771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53"/>
      <c r="H142" s="839"/>
      <c r="I142" s="195">
        <f>I141</f>
        <v>0</v>
      </c>
      <c r="J142" s="195">
        <f>J141</f>
        <v>0</v>
      </c>
      <c r="K142" s="870"/>
      <c r="L142" s="772"/>
      <c r="M142" s="801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772"/>
      <c r="S142" s="781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785"/>
      <c r="B143" s="771"/>
      <c r="C143" s="221" t="s">
        <v>73</v>
      </c>
      <c r="D143" s="221" t="s">
        <v>74</v>
      </c>
      <c r="E143" s="222"/>
      <c r="F143" s="222"/>
      <c r="G143" s="853"/>
      <c r="H143" s="839"/>
      <c r="I143" s="223"/>
      <c r="J143" s="223"/>
      <c r="K143" s="868"/>
      <c r="L143" s="770"/>
      <c r="M143" s="799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770"/>
      <c r="S143" s="779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785"/>
      <c r="B144" s="771"/>
      <c r="C144" s="122" t="s">
        <v>75</v>
      </c>
      <c r="D144" s="122" t="s">
        <v>76</v>
      </c>
      <c r="E144" s="189"/>
      <c r="F144" s="189"/>
      <c r="G144" s="853"/>
      <c r="H144" s="839"/>
      <c r="I144" s="193"/>
      <c r="J144" s="193"/>
      <c r="K144" s="869"/>
      <c r="L144" s="771"/>
      <c r="M144" s="800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771"/>
      <c r="S144" s="780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786"/>
      <c r="B145" s="772"/>
      <c r="C145" s="129" t="s">
        <v>75</v>
      </c>
      <c r="D145" s="129" t="s">
        <v>77</v>
      </c>
      <c r="E145" s="191"/>
      <c r="F145" s="191"/>
      <c r="G145" s="854"/>
      <c r="H145" s="840"/>
      <c r="I145" s="195"/>
      <c r="J145" s="195"/>
      <c r="K145" s="870"/>
      <c r="L145" s="772"/>
      <c r="M145" s="801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772"/>
      <c r="S145" s="781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784">
        <v>2</v>
      </c>
      <c r="B146" s="879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882" t="s">
        <v>104</v>
      </c>
      <c r="L146" s="883"/>
      <c r="M146" s="886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7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785"/>
      <c r="B147" s="880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884"/>
      <c r="L147" s="885"/>
      <c r="M147" s="887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8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785"/>
      <c r="B148" s="880"/>
      <c r="C148" s="221" t="s">
        <v>73</v>
      </c>
      <c r="D148" s="221" t="s">
        <v>74</v>
      </c>
      <c r="E148" s="222"/>
      <c r="F148" s="222">
        <f>E148*1.12</f>
        <v>0</v>
      </c>
      <c r="G148" s="852"/>
      <c r="H148" s="838"/>
      <c r="I148" s="223"/>
      <c r="J148" s="223">
        <f>I148*1.12</f>
        <v>0</v>
      </c>
      <c r="K148" s="868"/>
      <c r="L148" s="770"/>
      <c r="M148" s="799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770"/>
      <c r="S148" s="779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785"/>
      <c r="B149" s="880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53"/>
      <c r="H149" s="839"/>
      <c r="I149" s="193"/>
      <c r="J149" s="193">
        <f>J150</f>
        <v>0</v>
      </c>
      <c r="K149" s="869"/>
      <c r="L149" s="771"/>
      <c r="M149" s="800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771"/>
      <c r="S149" s="780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785"/>
      <c r="B150" s="880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53"/>
      <c r="H150" s="839"/>
      <c r="I150" s="195">
        <f>I149</f>
        <v>0</v>
      </c>
      <c r="J150" s="195">
        <f>I150*1.12</f>
        <v>0</v>
      </c>
      <c r="K150" s="870"/>
      <c r="L150" s="772"/>
      <c r="M150" s="801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772"/>
      <c r="S150" s="781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785"/>
      <c r="B151" s="880"/>
      <c r="C151" s="221" t="s">
        <v>73</v>
      </c>
      <c r="D151" s="221" t="s">
        <v>74</v>
      </c>
      <c r="E151" s="222"/>
      <c r="F151" s="222"/>
      <c r="G151" s="853"/>
      <c r="H151" s="839"/>
      <c r="I151" s="223"/>
      <c r="J151" s="223"/>
      <c r="K151" s="868"/>
      <c r="L151" s="770"/>
      <c r="M151" s="799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770"/>
      <c r="S151" s="779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785"/>
      <c r="B152" s="880"/>
      <c r="C152" s="122" t="s">
        <v>75</v>
      </c>
      <c r="D152" s="122" t="s">
        <v>76</v>
      </c>
      <c r="E152" s="189"/>
      <c r="F152" s="189"/>
      <c r="G152" s="853"/>
      <c r="H152" s="839"/>
      <c r="I152" s="193"/>
      <c r="J152" s="193"/>
      <c r="K152" s="869"/>
      <c r="L152" s="771"/>
      <c r="M152" s="800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771"/>
      <c r="S152" s="780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785"/>
      <c r="B153" s="880"/>
      <c r="C153" s="129" t="s">
        <v>75</v>
      </c>
      <c r="D153" s="129" t="s">
        <v>77</v>
      </c>
      <c r="E153" s="191"/>
      <c r="F153" s="191"/>
      <c r="G153" s="853"/>
      <c r="H153" s="839"/>
      <c r="I153" s="195"/>
      <c r="J153" s="195"/>
      <c r="K153" s="870"/>
      <c r="L153" s="772"/>
      <c r="M153" s="801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772"/>
      <c r="S153" s="781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785"/>
      <c r="B154" s="880"/>
      <c r="C154" s="221" t="s">
        <v>73</v>
      </c>
      <c r="D154" s="221" t="s">
        <v>74</v>
      </c>
      <c r="E154" s="222"/>
      <c r="F154" s="222"/>
      <c r="G154" s="853"/>
      <c r="H154" s="839"/>
      <c r="I154" s="223"/>
      <c r="J154" s="223"/>
      <c r="K154" s="868"/>
      <c r="L154" s="770"/>
      <c r="M154" s="799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770"/>
      <c r="S154" s="779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785"/>
      <c r="B155" s="880"/>
      <c r="C155" s="122" t="s">
        <v>75</v>
      </c>
      <c r="D155" s="122" t="s">
        <v>76</v>
      </c>
      <c r="E155" s="189"/>
      <c r="F155" s="189"/>
      <c r="G155" s="853"/>
      <c r="H155" s="839"/>
      <c r="I155" s="193"/>
      <c r="J155" s="193"/>
      <c r="K155" s="869"/>
      <c r="L155" s="771"/>
      <c r="M155" s="800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771"/>
      <c r="S155" s="780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785"/>
      <c r="B156" s="880"/>
      <c r="C156" s="129" t="s">
        <v>75</v>
      </c>
      <c r="D156" s="129" t="s">
        <v>77</v>
      </c>
      <c r="E156" s="191"/>
      <c r="F156" s="191"/>
      <c r="G156" s="853"/>
      <c r="H156" s="839"/>
      <c r="I156" s="195"/>
      <c r="J156" s="195"/>
      <c r="K156" s="870"/>
      <c r="L156" s="772"/>
      <c r="M156" s="801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772"/>
      <c r="S156" s="781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785"/>
      <c r="B157" s="880"/>
      <c r="C157" s="221" t="s">
        <v>73</v>
      </c>
      <c r="D157" s="221" t="s">
        <v>74</v>
      </c>
      <c r="E157" s="222"/>
      <c r="F157" s="222"/>
      <c r="G157" s="853"/>
      <c r="H157" s="839"/>
      <c r="I157" s="223"/>
      <c r="J157" s="223"/>
      <c r="K157" s="868"/>
      <c r="L157" s="770"/>
      <c r="M157" s="799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770"/>
      <c r="S157" s="779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785"/>
      <c r="B158" s="880"/>
      <c r="C158" s="122" t="s">
        <v>75</v>
      </c>
      <c r="D158" s="122" t="s">
        <v>76</v>
      </c>
      <c r="E158" s="189"/>
      <c r="F158" s="189"/>
      <c r="G158" s="853"/>
      <c r="H158" s="839"/>
      <c r="I158" s="193"/>
      <c r="J158" s="193"/>
      <c r="K158" s="869"/>
      <c r="L158" s="771"/>
      <c r="M158" s="800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771"/>
      <c r="S158" s="780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785"/>
      <c r="B159" s="880"/>
      <c r="C159" s="129" t="s">
        <v>75</v>
      </c>
      <c r="D159" s="129" t="s">
        <v>77</v>
      </c>
      <c r="E159" s="191"/>
      <c r="F159" s="191"/>
      <c r="G159" s="853"/>
      <c r="H159" s="839"/>
      <c r="I159" s="195"/>
      <c r="J159" s="195"/>
      <c r="K159" s="870"/>
      <c r="L159" s="772"/>
      <c r="M159" s="801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772"/>
      <c r="S159" s="781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785"/>
      <c r="B160" s="880"/>
      <c r="C160" s="221" t="s">
        <v>73</v>
      </c>
      <c r="D160" s="221" t="s">
        <v>74</v>
      </c>
      <c r="E160" s="222"/>
      <c r="F160" s="222"/>
      <c r="G160" s="853"/>
      <c r="H160" s="839"/>
      <c r="I160" s="223"/>
      <c r="J160" s="238"/>
      <c r="K160" s="868"/>
      <c r="L160" s="770"/>
      <c r="M160" s="799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770"/>
      <c r="S160" s="779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785"/>
      <c r="B161" s="880"/>
      <c r="C161" s="122" t="s">
        <v>75</v>
      </c>
      <c r="D161" s="122" t="s">
        <v>76</v>
      </c>
      <c r="E161" s="189"/>
      <c r="F161" s="189"/>
      <c r="G161" s="853"/>
      <c r="H161" s="839"/>
      <c r="I161" s="193"/>
      <c r="J161" s="240"/>
      <c r="K161" s="869"/>
      <c r="L161" s="771"/>
      <c r="M161" s="800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771"/>
      <c r="S161" s="780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785"/>
      <c r="B162" s="880"/>
      <c r="C162" s="129" t="s">
        <v>75</v>
      </c>
      <c r="D162" s="129" t="s">
        <v>77</v>
      </c>
      <c r="E162" s="191"/>
      <c r="F162" s="191"/>
      <c r="G162" s="853"/>
      <c r="H162" s="839"/>
      <c r="I162" s="195"/>
      <c r="J162" s="242"/>
      <c r="K162" s="870"/>
      <c r="L162" s="772"/>
      <c r="M162" s="801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772"/>
      <c r="S162" s="781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785"/>
      <c r="B163" s="880"/>
      <c r="C163" s="221" t="s">
        <v>73</v>
      </c>
      <c r="D163" s="221" t="s">
        <v>74</v>
      </c>
      <c r="E163" s="222"/>
      <c r="F163" s="222"/>
      <c r="G163" s="853"/>
      <c r="H163" s="839"/>
      <c r="I163" s="223"/>
      <c r="J163" s="238"/>
      <c r="K163" s="868"/>
      <c r="L163" s="770"/>
      <c r="M163" s="799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770"/>
      <c r="S163" s="779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785"/>
      <c r="B164" s="880"/>
      <c r="C164" s="122" t="s">
        <v>75</v>
      </c>
      <c r="D164" s="122" t="s">
        <v>76</v>
      </c>
      <c r="E164" s="189"/>
      <c r="F164" s="189"/>
      <c r="G164" s="853"/>
      <c r="H164" s="839"/>
      <c r="I164" s="193"/>
      <c r="J164" s="240"/>
      <c r="K164" s="869"/>
      <c r="L164" s="771"/>
      <c r="M164" s="800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771"/>
      <c r="S164" s="780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785"/>
      <c r="B165" s="880"/>
      <c r="C165" s="129" t="s">
        <v>75</v>
      </c>
      <c r="D165" s="129" t="s">
        <v>77</v>
      </c>
      <c r="E165" s="191"/>
      <c r="F165" s="191"/>
      <c r="G165" s="853"/>
      <c r="H165" s="839"/>
      <c r="I165" s="195"/>
      <c r="J165" s="242"/>
      <c r="K165" s="870"/>
      <c r="L165" s="772"/>
      <c r="M165" s="801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772"/>
      <c r="S165" s="781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785"/>
      <c r="B166" s="880"/>
      <c r="C166" s="221" t="s">
        <v>73</v>
      </c>
      <c r="D166" s="221" t="s">
        <v>74</v>
      </c>
      <c r="E166" s="222"/>
      <c r="F166" s="222"/>
      <c r="G166" s="853"/>
      <c r="H166" s="839"/>
      <c r="I166" s="223"/>
      <c r="J166" s="238"/>
      <c r="K166" s="868"/>
      <c r="L166" s="770"/>
      <c r="M166" s="799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770"/>
      <c r="S166" s="779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785"/>
      <c r="B167" s="880"/>
      <c r="C167" s="122" t="s">
        <v>75</v>
      </c>
      <c r="D167" s="122" t="s">
        <v>76</v>
      </c>
      <c r="E167" s="189"/>
      <c r="F167" s="189"/>
      <c r="G167" s="853"/>
      <c r="H167" s="839"/>
      <c r="I167" s="193"/>
      <c r="J167" s="240"/>
      <c r="K167" s="869"/>
      <c r="L167" s="771"/>
      <c r="M167" s="800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771"/>
      <c r="S167" s="780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785"/>
      <c r="B168" s="880"/>
      <c r="C168" s="129" t="s">
        <v>75</v>
      </c>
      <c r="D168" s="129" t="s">
        <v>77</v>
      </c>
      <c r="E168" s="191"/>
      <c r="F168" s="191"/>
      <c r="G168" s="853"/>
      <c r="H168" s="839"/>
      <c r="I168" s="195"/>
      <c r="J168" s="242"/>
      <c r="K168" s="870"/>
      <c r="L168" s="772"/>
      <c r="M168" s="801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772"/>
      <c r="S168" s="781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785"/>
      <c r="B169" s="880"/>
      <c r="C169" s="221" t="s">
        <v>73</v>
      </c>
      <c r="D169" s="221" t="s">
        <v>74</v>
      </c>
      <c r="E169" s="222"/>
      <c r="F169" s="222"/>
      <c r="G169" s="853"/>
      <c r="H169" s="839"/>
      <c r="I169" s="223"/>
      <c r="J169" s="238"/>
      <c r="K169" s="868"/>
      <c r="L169" s="770"/>
      <c r="M169" s="799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770"/>
      <c r="S169" s="779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785"/>
      <c r="B170" s="880"/>
      <c r="C170" s="122" t="s">
        <v>75</v>
      </c>
      <c r="D170" s="122" t="s">
        <v>76</v>
      </c>
      <c r="E170" s="189"/>
      <c r="F170" s="189"/>
      <c r="G170" s="853"/>
      <c r="H170" s="839"/>
      <c r="I170" s="193"/>
      <c r="J170" s="240"/>
      <c r="K170" s="869"/>
      <c r="L170" s="771"/>
      <c r="M170" s="800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771"/>
      <c r="S170" s="780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785"/>
      <c r="B171" s="880"/>
      <c r="C171" s="129" t="s">
        <v>75</v>
      </c>
      <c r="D171" s="129" t="s">
        <v>77</v>
      </c>
      <c r="E171" s="191"/>
      <c r="F171" s="188"/>
      <c r="G171" s="853"/>
      <c r="H171" s="839"/>
      <c r="I171" s="195"/>
      <c r="J171" s="242"/>
      <c r="K171" s="870"/>
      <c r="L171" s="772"/>
      <c r="M171" s="801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772"/>
      <c r="S171" s="781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785"/>
      <c r="B172" s="880"/>
      <c r="C172" s="221" t="s">
        <v>73</v>
      </c>
      <c r="D172" s="221" t="s">
        <v>74</v>
      </c>
      <c r="E172" s="222"/>
      <c r="F172" s="222"/>
      <c r="G172" s="853"/>
      <c r="H172" s="839"/>
      <c r="I172" s="223"/>
      <c r="J172" s="238"/>
      <c r="K172" s="868"/>
      <c r="L172" s="770"/>
      <c r="M172" s="799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770"/>
      <c r="S172" s="779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785"/>
      <c r="B173" s="880"/>
      <c r="C173" s="122" t="s">
        <v>75</v>
      </c>
      <c r="D173" s="122" t="s">
        <v>76</v>
      </c>
      <c r="E173" s="189"/>
      <c r="F173" s="189"/>
      <c r="G173" s="853"/>
      <c r="H173" s="839"/>
      <c r="I173" s="193"/>
      <c r="J173" s="240"/>
      <c r="K173" s="869"/>
      <c r="L173" s="771"/>
      <c r="M173" s="800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771"/>
      <c r="S173" s="780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786"/>
      <c r="B174" s="881"/>
      <c r="C174" s="129" t="s">
        <v>75</v>
      </c>
      <c r="D174" s="129" t="s">
        <v>77</v>
      </c>
      <c r="E174" s="191"/>
      <c r="F174" s="188"/>
      <c r="G174" s="854"/>
      <c r="H174" s="840"/>
      <c r="I174" s="195"/>
      <c r="J174" s="242"/>
      <c r="K174" s="870"/>
      <c r="L174" s="772"/>
      <c r="M174" s="801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772"/>
      <c r="S174" s="781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784"/>
      <c r="B175" s="770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71" t="s">
        <v>106</v>
      </c>
      <c r="L175" s="872"/>
      <c r="M175" s="875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7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785"/>
      <c r="B176" s="771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73"/>
      <c r="L176" s="874"/>
      <c r="M176" s="876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8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785"/>
      <c r="B177" s="771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52"/>
      <c r="H177" s="838"/>
      <c r="I177" s="223"/>
      <c r="J177" s="223">
        <f>I177*1.12</f>
        <v>0</v>
      </c>
      <c r="K177" s="868"/>
      <c r="L177" s="770"/>
      <c r="M177" s="799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770"/>
      <c r="S177" s="779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785"/>
      <c r="B178" s="771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53"/>
      <c r="H178" s="839"/>
      <c r="I178" s="193">
        <f>I177</f>
        <v>0</v>
      </c>
      <c r="J178" s="193">
        <f>I178*1.12</f>
        <v>0</v>
      </c>
      <c r="K178" s="869"/>
      <c r="L178" s="771"/>
      <c r="M178" s="800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771"/>
      <c r="S178" s="780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785"/>
      <c r="B179" s="771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53"/>
      <c r="H179" s="839"/>
      <c r="I179" s="195">
        <f>I178</f>
        <v>0</v>
      </c>
      <c r="J179" s="195">
        <f>J178</f>
        <v>0</v>
      </c>
      <c r="K179" s="870"/>
      <c r="L179" s="772"/>
      <c r="M179" s="801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772"/>
      <c r="S179" s="781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785"/>
      <c r="B180" s="771"/>
      <c r="C180" s="221" t="s">
        <v>73</v>
      </c>
      <c r="D180" s="221" t="s">
        <v>74</v>
      </c>
      <c r="E180" s="222"/>
      <c r="F180" s="222"/>
      <c r="G180" s="853"/>
      <c r="H180" s="839"/>
      <c r="I180" s="223"/>
      <c r="J180" s="223"/>
      <c r="K180" s="868"/>
      <c r="L180" s="770"/>
      <c r="M180" s="799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770"/>
      <c r="S180" s="779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785"/>
      <c r="B181" s="771"/>
      <c r="C181" s="122" t="s">
        <v>75</v>
      </c>
      <c r="D181" s="122" t="s">
        <v>76</v>
      </c>
      <c r="E181" s="189"/>
      <c r="F181" s="189"/>
      <c r="G181" s="853"/>
      <c r="H181" s="839"/>
      <c r="I181" s="193"/>
      <c r="J181" s="193"/>
      <c r="K181" s="869"/>
      <c r="L181" s="771"/>
      <c r="M181" s="800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771"/>
      <c r="S181" s="780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786"/>
      <c r="B182" s="772"/>
      <c r="C182" s="129" t="s">
        <v>75</v>
      </c>
      <c r="D182" s="129" t="s">
        <v>77</v>
      </c>
      <c r="E182" s="191"/>
      <c r="F182" s="191"/>
      <c r="G182" s="854"/>
      <c r="H182" s="840"/>
      <c r="I182" s="195"/>
      <c r="J182" s="195"/>
      <c r="K182" s="870"/>
      <c r="L182" s="772"/>
      <c r="M182" s="801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772"/>
      <c r="S182" s="781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784">
        <v>4</v>
      </c>
      <c r="B183" s="770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71" t="s">
        <v>108</v>
      </c>
      <c r="L183" s="872"/>
      <c r="M183" s="875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7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785"/>
      <c r="B184" s="771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73"/>
      <c r="L184" s="874"/>
      <c r="M184" s="876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8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785"/>
      <c r="B185" s="771"/>
      <c r="C185" s="221" t="s">
        <v>73</v>
      </c>
      <c r="D185" s="221" t="s">
        <v>74</v>
      </c>
      <c r="E185" s="222"/>
      <c r="F185" s="222">
        <f>E185*1.12</f>
        <v>0</v>
      </c>
      <c r="G185" s="852"/>
      <c r="H185" s="838"/>
      <c r="I185" s="223"/>
      <c r="J185" s="223">
        <f>I185*1.12</f>
        <v>0</v>
      </c>
      <c r="K185" s="868"/>
      <c r="L185" s="770"/>
      <c r="M185" s="799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770"/>
      <c r="S185" s="779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785"/>
      <c r="B186" s="771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53"/>
      <c r="H186" s="839"/>
      <c r="I186" s="193"/>
      <c r="J186" s="193">
        <f>I186*1.12</f>
        <v>0</v>
      </c>
      <c r="K186" s="869"/>
      <c r="L186" s="771"/>
      <c r="M186" s="800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771"/>
      <c r="S186" s="780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785"/>
      <c r="B187" s="771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53"/>
      <c r="H187" s="839"/>
      <c r="I187" s="195">
        <f>I186</f>
        <v>0</v>
      </c>
      <c r="J187" s="195">
        <f>J186</f>
        <v>0</v>
      </c>
      <c r="K187" s="870"/>
      <c r="L187" s="772"/>
      <c r="M187" s="801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772"/>
      <c r="S187" s="781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785"/>
      <c r="B188" s="771"/>
      <c r="C188" s="221" t="s">
        <v>73</v>
      </c>
      <c r="D188" s="221" t="s">
        <v>74</v>
      </c>
      <c r="E188" s="222"/>
      <c r="F188" s="222"/>
      <c r="G188" s="853"/>
      <c r="H188" s="839"/>
      <c r="I188" s="223"/>
      <c r="J188" s="223"/>
      <c r="K188" s="868"/>
      <c r="L188" s="770"/>
      <c r="M188" s="799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770"/>
      <c r="S188" s="779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785"/>
      <c r="B189" s="771"/>
      <c r="C189" s="122" t="s">
        <v>75</v>
      </c>
      <c r="D189" s="122" t="s">
        <v>76</v>
      </c>
      <c r="E189" s="189"/>
      <c r="F189" s="189"/>
      <c r="G189" s="853"/>
      <c r="H189" s="839"/>
      <c r="I189" s="193"/>
      <c r="J189" s="193"/>
      <c r="K189" s="869"/>
      <c r="L189" s="771"/>
      <c r="M189" s="800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771"/>
      <c r="S189" s="780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785"/>
      <c r="B190" s="771"/>
      <c r="C190" s="129" t="s">
        <v>75</v>
      </c>
      <c r="D190" s="129" t="s">
        <v>77</v>
      </c>
      <c r="E190" s="191"/>
      <c r="F190" s="191"/>
      <c r="G190" s="853"/>
      <c r="H190" s="839"/>
      <c r="I190" s="195"/>
      <c r="J190" s="195"/>
      <c r="K190" s="870"/>
      <c r="L190" s="772"/>
      <c r="M190" s="801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772"/>
      <c r="S190" s="781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785"/>
      <c r="B191" s="771"/>
      <c r="C191" s="221" t="s">
        <v>73</v>
      </c>
      <c r="D191" s="221" t="s">
        <v>74</v>
      </c>
      <c r="E191" s="222"/>
      <c r="F191" s="222">
        <f>E191*1.12</f>
        <v>0</v>
      </c>
      <c r="G191" s="853"/>
      <c r="H191" s="839"/>
      <c r="I191" s="223"/>
      <c r="J191" s="223"/>
      <c r="K191" s="868"/>
      <c r="L191" s="770"/>
      <c r="M191" s="799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770"/>
      <c r="S191" s="779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785"/>
      <c r="B192" s="771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53"/>
      <c r="H192" s="839"/>
      <c r="I192" s="193"/>
      <c r="J192" s="193">
        <f>I192*1.12</f>
        <v>0</v>
      </c>
      <c r="K192" s="869"/>
      <c r="L192" s="771"/>
      <c r="M192" s="800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771"/>
      <c r="S192" s="780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785"/>
      <c r="B193" s="771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53"/>
      <c r="H193" s="839"/>
      <c r="I193" s="195">
        <f>I192</f>
        <v>0</v>
      </c>
      <c r="J193" s="195">
        <f>J192</f>
        <v>0</v>
      </c>
      <c r="K193" s="870"/>
      <c r="L193" s="772"/>
      <c r="M193" s="801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772"/>
      <c r="S193" s="781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785"/>
      <c r="B194" s="771"/>
      <c r="C194" s="221" t="s">
        <v>73</v>
      </c>
      <c r="D194" s="221" t="s">
        <v>74</v>
      </c>
      <c r="E194" s="222"/>
      <c r="F194" s="222"/>
      <c r="G194" s="853"/>
      <c r="H194" s="839"/>
      <c r="I194" s="223"/>
      <c r="J194" s="223"/>
      <c r="K194" s="868"/>
      <c r="L194" s="770"/>
      <c r="M194" s="799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770"/>
      <c r="S194" s="779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785"/>
      <c r="B195" s="771"/>
      <c r="C195" s="122" t="s">
        <v>75</v>
      </c>
      <c r="D195" s="122" t="s">
        <v>76</v>
      </c>
      <c r="E195" s="189"/>
      <c r="F195" s="189"/>
      <c r="G195" s="853"/>
      <c r="H195" s="839"/>
      <c r="I195" s="193"/>
      <c r="J195" s="193"/>
      <c r="K195" s="869"/>
      <c r="L195" s="771"/>
      <c r="M195" s="800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771"/>
      <c r="S195" s="780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785"/>
      <c r="B196" s="771"/>
      <c r="C196" s="129" t="s">
        <v>75</v>
      </c>
      <c r="D196" s="129" t="s">
        <v>77</v>
      </c>
      <c r="E196" s="191"/>
      <c r="F196" s="191"/>
      <c r="G196" s="853"/>
      <c r="H196" s="839"/>
      <c r="I196" s="195"/>
      <c r="J196" s="195"/>
      <c r="K196" s="870"/>
      <c r="L196" s="772"/>
      <c r="M196" s="801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772"/>
      <c r="S196" s="781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785"/>
      <c r="B197" s="771"/>
      <c r="C197" s="221" t="s">
        <v>73</v>
      </c>
      <c r="D197" s="221" t="s">
        <v>74</v>
      </c>
      <c r="E197" s="222"/>
      <c r="F197" s="222"/>
      <c r="G197" s="853"/>
      <c r="H197" s="839"/>
      <c r="I197" s="223"/>
      <c r="J197" s="223"/>
      <c r="K197" s="868"/>
      <c r="L197" s="770"/>
      <c r="M197" s="799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770"/>
      <c r="S197" s="779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785"/>
      <c r="B198" s="771"/>
      <c r="C198" s="122" t="s">
        <v>75</v>
      </c>
      <c r="D198" s="122" t="s">
        <v>76</v>
      </c>
      <c r="E198" s="189"/>
      <c r="F198" s="189"/>
      <c r="G198" s="853"/>
      <c r="H198" s="839"/>
      <c r="I198" s="193"/>
      <c r="J198" s="193"/>
      <c r="K198" s="869"/>
      <c r="L198" s="771"/>
      <c r="M198" s="800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771"/>
      <c r="S198" s="780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785"/>
      <c r="B199" s="771"/>
      <c r="C199" s="129" t="s">
        <v>75</v>
      </c>
      <c r="D199" s="129" t="s">
        <v>77</v>
      </c>
      <c r="E199" s="191"/>
      <c r="F199" s="191"/>
      <c r="G199" s="853"/>
      <c r="H199" s="839"/>
      <c r="I199" s="195"/>
      <c r="J199" s="195"/>
      <c r="K199" s="870"/>
      <c r="L199" s="772"/>
      <c r="M199" s="801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772"/>
      <c r="S199" s="781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785"/>
      <c r="B200" s="771"/>
      <c r="C200" s="221" t="s">
        <v>73</v>
      </c>
      <c r="D200" s="221" t="s">
        <v>74</v>
      </c>
      <c r="E200" s="222"/>
      <c r="F200" s="222"/>
      <c r="G200" s="853"/>
      <c r="H200" s="839"/>
      <c r="I200" s="223"/>
      <c r="J200" s="223"/>
      <c r="K200" s="868"/>
      <c r="L200" s="770"/>
      <c r="M200" s="799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770"/>
      <c r="S200" s="779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785"/>
      <c r="B201" s="771"/>
      <c r="C201" s="122" t="s">
        <v>75</v>
      </c>
      <c r="D201" s="122" t="s">
        <v>76</v>
      </c>
      <c r="E201" s="189"/>
      <c r="F201" s="189"/>
      <c r="G201" s="853"/>
      <c r="H201" s="839"/>
      <c r="I201" s="193"/>
      <c r="J201" s="193"/>
      <c r="K201" s="869"/>
      <c r="L201" s="771"/>
      <c r="M201" s="800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771"/>
      <c r="S201" s="780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786"/>
      <c r="B202" s="772"/>
      <c r="C202" s="129" t="s">
        <v>75</v>
      </c>
      <c r="D202" s="129" t="s">
        <v>77</v>
      </c>
      <c r="E202" s="191"/>
      <c r="F202" s="191"/>
      <c r="G202" s="854"/>
      <c r="H202" s="840"/>
      <c r="I202" s="195"/>
      <c r="J202" s="195"/>
      <c r="K202" s="870"/>
      <c r="L202" s="772"/>
      <c r="M202" s="801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772"/>
      <c r="S202" s="781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784">
        <v>5</v>
      </c>
      <c r="B203" s="770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71" t="s">
        <v>110</v>
      </c>
      <c r="L203" s="872"/>
      <c r="M203" s="875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7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785"/>
      <c r="B204" s="771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73"/>
      <c r="L204" s="874"/>
      <c r="M204" s="876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8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785"/>
      <c r="B205" s="771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52"/>
      <c r="H205" s="838"/>
      <c r="I205" s="223"/>
      <c r="J205" s="223">
        <f>I205*1.12</f>
        <v>0</v>
      </c>
      <c r="K205" s="868"/>
      <c r="L205" s="770"/>
      <c r="M205" s="799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770"/>
      <c r="S205" s="779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785"/>
      <c r="B206" s="771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53"/>
      <c r="H206" s="839"/>
      <c r="I206" s="193">
        <f>I205</f>
        <v>0</v>
      </c>
      <c r="J206" s="193">
        <f>I206*1.12</f>
        <v>0</v>
      </c>
      <c r="K206" s="869"/>
      <c r="L206" s="771"/>
      <c r="M206" s="800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771"/>
      <c r="S206" s="780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785"/>
      <c r="B207" s="771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53"/>
      <c r="H207" s="839"/>
      <c r="I207" s="195">
        <f>I206</f>
        <v>0</v>
      </c>
      <c r="J207" s="195">
        <f>J206</f>
        <v>0</v>
      </c>
      <c r="K207" s="870"/>
      <c r="L207" s="772"/>
      <c r="M207" s="801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772"/>
      <c r="S207" s="781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785"/>
      <c r="B208" s="771"/>
      <c r="C208" s="221" t="s">
        <v>73</v>
      </c>
      <c r="D208" s="221" t="s">
        <v>74</v>
      </c>
      <c r="E208" s="222"/>
      <c r="F208" s="222"/>
      <c r="G208" s="853"/>
      <c r="H208" s="839"/>
      <c r="I208" s="223"/>
      <c r="J208" s="223"/>
      <c r="K208" s="868"/>
      <c r="L208" s="770"/>
      <c r="M208" s="799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770"/>
      <c r="S208" s="779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785"/>
      <c r="B209" s="771"/>
      <c r="C209" s="122" t="s">
        <v>75</v>
      </c>
      <c r="D209" s="122" t="s">
        <v>76</v>
      </c>
      <c r="E209" s="189"/>
      <c r="F209" s="189"/>
      <c r="G209" s="853"/>
      <c r="H209" s="839"/>
      <c r="I209" s="193"/>
      <c r="J209" s="193"/>
      <c r="K209" s="869"/>
      <c r="L209" s="771"/>
      <c r="M209" s="800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771"/>
      <c r="S209" s="780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785"/>
      <c r="B210" s="771"/>
      <c r="C210" s="129" t="s">
        <v>75</v>
      </c>
      <c r="D210" s="129" t="s">
        <v>77</v>
      </c>
      <c r="E210" s="191"/>
      <c r="F210" s="191"/>
      <c r="G210" s="853"/>
      <c r="H210" s="839"/>
      <c r="I210" s="195"/>
      <c r="J210" s="195"/>
      <c r="K210" s="870"/>
      <c r="L210" s="772"/>
      <c r="M210" s="801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772"/>
      <c r="S210" s="781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785"/>
      <c r="B211" s="771"/>
      <c r="C211" s="221" t="s">
        <v>73</v>
      </c>
      <c r="D211" s="221" t="s">
        <v>74</v>
      </c>
      <c r="E211" s="222"/>
      <c r="F211" s="222">
        <f>E211*1.12</f>
        <v>0</v>
      </c>
      <c r="G211" s="853"/>
      <c r="H211" s="839"/>
      <c r="I211" s="223"/>
      <c r="J211" s="223"/>
      <c r="K211" s="868"/>
      <c r="L211" s="770"/>
      <c r="M211" s="799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770"/>
      <c r="S211" s="779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785"/>
      <c r="B212" s="771"/>
      <c r="C212" s="122" t="s">
        <v>75</v>
      </c>
      <c r="D212" s="122" t="s">
        <v>76</v>
      </c>
      <c r="E212" s="189"/>
      <c r="F212" s="189">
        <f>E212*1.12</f>
        <v>0</v>
      </c>
      <c r="G212" s="853"/>
      <c r="H212" s="839"/>
      <c r="I212" s="193"/>
      <c r="J212" s="193">
        <f>I212*1.12</f>
        <v>0</v>
      </c>
      <c r="K212" s="869"/>
      <c r="L212" s="771"/>
      <c r="M212" s="800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771"/>
      <c r="S212" s="780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785"/>
      <c r="B213" s="771"/>
      <c r="C213" s="129" t="s">
        <v>75</v>
      </c>
      <c r="D213" s="129" t="s">
        <v>77</v>
      </c>
      <c r="E213" s="191"/>
      <c r="F213" s="191">
        <f>E213*1.12</f>
        <v>0</v>
      </c>
      <c r="G213" s="853"/>
      <c r="H213" s="839"/>
      <c r="I213" s="195"/>
      <c r="J213" s="195">
        <f>J212</f>
        <v>0</v>
      </c>
      <c r="K213" s="870"/>
      <c r="L213" s="772"/>
      <c r="M213" s="801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772"/>
      <c r="S213" s="781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785"/>
      <c r="B214" s="771"/>
      <c r="C214" s="221" t="s">
        <v>73</v>
      </c>
      <c r="D214" s="221" t="s">
        <v>74</v>
      </c>
      <c r="E214" s="222"/>
      <c r="F214" s="222"/>
      <c r="G214" s="853"/>
      <c r="H214" s="839"/>
      <c r="I214" s="223"/>
      <c r="J214" s="223"/>
      <c r="K214" s="868"/>
      <c r="L214" s="770"/>
      <c r="M214" s="799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770"/>
      <c r="S214" s="779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785"/>
      <c r="B215" s="771"/>
      <c r="C215" s="122" t="s">
        <v>75</v>
      </c>
      <c r="D215" s="122" t="s">
        <v>76</v>
      </c>
      <c r="E215" s="189"/>
      <c r="F215" s="189"/>
      <c r="G215" s="853"/>
      <c r="H215" s="839"/>
      <c r="I215" s="193"/>
      <c r="J215" s="193"/>
      <c r="K215" s="869"/>
      <c r="L215" s="771"/>
      <c r="M215" s="800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771"/>
      <c r="S215" s="780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785"/>
      <c r="B216" s="771"/>
      <c r="C216" s="129" t="s">
        <v>75</v>
      </c>
      <c r="D216" s="129" t="s">
        <v>77</v>
      </c>
      <c r="E216" s="191"/>
      <c r="F216" s="191"/>
      <c r="G216" s="853"/>
      <c r="H216" s="839"/>
      <c r="I216" s="195"/>
      <c r="J216" s="195"/>
      <c r="K216" s="870"/>
      <c r="L216" s="772"/>
      <c r="M216" s="801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772"/>
      <c r="S216" s="781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785"/>
      <c r="B217" s="771"/>
      <c r="C217" s="221" t="s">
        <v>73</v>
      </c>
      <c r="D217" s="221" t="s">
        <v>74</v>
      </c>
      <c r="E217" s="222"/>
      <c r="F217" s="222"/>
      <c r="G217" s="853"/>
      <c r="H217" s="839"/>
      <c r="I217" s="223"/>
      <c r="J217" s="223"/>
      <c r="K217" s="868"/>
      <c r="L217" s="770"/>
      <c r="M217" s="799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770"/>
      <c r="S217" s="779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785"/>
      <c r="B218" s="771"/>
      <c r="C218" s="122" t="s">
        <v>75</v>
      </c>
      <c r="D218" s="122" t="s">
        <v>76</v>
      </c>
      <c r="E218" s="189"/>
      <c r="F218" s="189"/>
      <c r="G218" s="853"/>
      <c r="H218" s="839"/>
      <c r="I218" s="193"/>
      <c r="J218" s="193"/>
      <c r="K218" s="869"/>
      <c r="L218" s="771"/>
      <c r="M218" s="800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771"/>
      <c r="S218" s="780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785"/>
      <c r="B219" s="771"/>
      <c r="C219" s="129" t="s">
        <v>75</v>
      </c>
      <c r="D219" s="129" t="s">
        <v>77</v>
      </c>
      <c r="E219" s="191"/>
      <c r="F219" s="191"/>
      <c r="G219" s="853"/>
      <c r="H219" s="839"/>
      <c r="I219" s="195"/>
      <c r="J219" s="195"/>
      <c r="K219" s="870"/>
      <c r="L219" s="772"/>
      <c r="M219" s="801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772"/>
      <c r="S219" s="781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785"/>
      <c r="B220" s="771"/>
      <c r="C220" s="221" t="s">
        <v>73</v>
      </c>
      <c r="D220" s="221" t="s">
        <v>74</v>
      </c>
      <c r="E220" s="222"/>
      <c r="F220" s="222"/>
      <c r="G220" s="853"/>
      <c r="H220" s="839"/>
      <c r="I220" s="223"/>
      <c r="J220" s="223"/>
      <c r="K220" s="868"/>
      <c r="L220" s="770"/>
      <c r="M220" s="799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770"/>
      <c r="S220" s="779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785"/>
      <c r="B221" s="771"/>
      <c r="C221" s="122" t="s">
        <v>75</v>
      </c>
      <c r="D221" s="122" t="s">
        <v>76</v>
      </c>
      <c r="E221" s="189"/>
      <c r="F221" s="189"/>
      <c r="G221" s="853"/>
      <c r="H221" s="839"/>
      <c r="I221" s="193"/>
      <c r="J221" s="193"/>
      <c r="K221" s="869"/>
      <c r="L221" s="771"/>
      <c r="M221" s="800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771"/>
      <c r="S221" s="780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786"/>
      <c r="B222" s="772"/>
      <c r="C222" s="129" t="s">
        <v>75</v>
      </c>
      <c r="D222" s="129" t="s">
        <v>77</v>
      </c>
      <c r="E222" s="191"/>
      <c r="F222" s="191"/>
      <c r="G222" s="854"/>
      <c r="H222" s="840"/>
      <c r="I222" s="195"/>
      <c r="J222" s="195"/>
      <c r="K222" s="870"/>
      <c r="L222" s="772"/>
      <c r="M222" s="801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772"/>
      <c r="S222" s="781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784"/>
      <c r="B223" s="770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71" t="s">
        <v>112</v>
      </c>
      <c r="L223" s="872"/>
      <c r="M223" s="875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7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785"/>
      <c r="B224" s="771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73"/>
      <c r="L224" s="874"/>
      <c r="M224" s="876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8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785"/>
      <c r="B225" s="771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52">
        <v>1919</v>
      </c>
      <c r="H225" s="838"/>
      <c r="I225" s="223"/>
      <c r="J225" s="223">
        <f>I225*1.12</f>
        <v>0</v>
      </c>
      <c r="K225" s="888" t="s">
        <v>113</v>
      </c>
      <c r="L225" s="891" t="s">
        <v>114</v>
      </c>
      <c r="M225" s="799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770" t="s">
        <v>115</v>
      </c>
      <c r="S225" s="779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785"/>
      <c r="B226" s="771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53"/>
      <c r="H226" s="839"/>
      <c r="I226" s="193">
        <f>I225</f>
        <v>0</v>
      </c>
      <c r="J226" s="193">
        <f>I226*1.12</f>
        <v>0</v>
      </c>
      <c r="K226" s="889"/>
      <c r="L226" s="892"/>
      <c r="M226" s="800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771"/>
      <c r="S226" s="780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785"/>
      <c r="B227" s="771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53"/>
      <c r="H227" s="839"/>
      <c r="I227" s="195">
        <f>I226</f>
        <v>0</v>
      </c>
      <c r="J227" s="195">
        <f>J226</f>
        <v>0</v>
      </c>
      <c r="K227" s="890"/>
      <c r="L227" s="893"/>
      <c r="M227" s="801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772"/>
      <c r="S227" s="781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785"/>
      <c r="B228" s="771"/>
      <c r="C228" s="221" t="s">
        <v>73</v>
      </c>
      <c r="D228" s="221" t="s">
        <v>74</v>
      </c>
      <c r="E228" s="222"/>
      <c r="F228" s="222"/>
      <c r="G228" s="853"/>
      <c r="H228" s="839"/>
      <c r="I228" s="223"/>
      <c r="J228" s="223"/>
      <c r="K228" s="888" t="s">
        <v>116</v>
      </c>
      <c r="L228" s="891" t="s">
        <v>117</v>
      </c>
      <c r="M228" s="799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770" t="s">
        <v>115</v>
      </c>
      <c r="S228" s="779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785"/>
      <c r="B229" s="771"/>
      <c r="C229" s="122" t="s">
        <v>75</v>
      </c>
      <c r="D229" s="122" t="s">
        <v>76</v>
      </c>
      <c r="E229" s="189"/>
      <c r="F229" s="189"/>
      <c r="G229" s="853"/>
      <c r="H229" s="839"/>
      <c r="I229" s="193"/>
      <c r="J229" s="193"/>
      <c r="K229" s="889"/>
      <c r="L229" s="892"/>
      <c r="M229" s="800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771"/>
      <c r="S229" s="780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785"/>
      <c r="B230" s="771"/>
      <c r="C230" s="129" t="s">
        <v>75</v>
      </c>
      <c r="D230" s="129" t="s">
        <v>77</v>
      </c>
      <c r="E230" s="191"/>
      <c r="F230" s="191"/>
      <c r="G230" s="853"/>
      <c r="H230" s="839"/>
      <c r="I230" s="195"/>
      <c r="J230" s="195"/>
      <c r="K230" s="890"/>
      <c r="L230" s="893"/>
      <c r="M230" s="801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772"/>
      <c r="S230" s="781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785"/>
      <c r="B231" s="771"/>
      <c r="C231" s="221" t="s">
        <v>73</v>
      </c>
      <c r="D231" s="221" t="s">
        <v>74</v>
      </c>
      <c r="E231" s="222"/>
      <c r="F231" s="222"/>
      <c r="G231" s="853"/>
      <c r="H231" s="839"/>
      <c r="I231" s="223"/>
      <c r="J231" s="223"/>
      <c r="K231" s="888" t="s">
        <v>118</v>
      </c>
      <c r="L231" s="891" t="s">
        <v>119</v>
      </c>
      <c r="M231" s="799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770" t="s">
        <v>115</v>
      </c>
      <c r="S231" s="779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785"/>
      <c r="B232" s="771"/>
      <c r="C232" s="122" t="s">
        <v>75</v>
      </c>
      <c r="D232" s="122" t="s">
        <v>76</v>
      </c>
      <c r="E232" s="189"/>
      <c r="F232" s="189"/>
      <c r="G232" s="853"/>
      <c r="H232" s="839"/>
      <c r="I232" s="193"/>
      <c r="J232" s="193"/>
      <c r="K232" s="889"/>
      <c r="L232" s="892"/>
      <c r="M232" s="800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771"/>
      <c r="S232" s="780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786"/>
      <c r="B233" s="772"/>
      <c r="C233" s="129" t="s">
        <v>75</v>
      </c>
      <c r="D233" s="129" t="s">
        <v>77</v>
      </c>
      <c r="E233" s="191"/>
      <c r="F233" s="191"/>
      <c r="G233" s="854"/>
      <c r="H233" s="840"/>
      <c r="I233" s="195"/>
      <c r="J233" s="195"/>
      <c r="K233" s="890"/>
      <c r="L233" s="893"/>
      <c r="M233" s="801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772"/>
      <c r="S233" s="781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784"/>
      <c r="B234" s="770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71" t="s">
        <v>121</v>
      </c>
      <c r="L234" s="872"/>
      <c r="M234" s="875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7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785"/>
      <c r="B235" s="771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73"/>
      <c r="L235" s="874"/>
      <c r="M235" s="876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8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785"/>
      <c r="B236" s="771"/>
      <c r="C236" s="221" t="s">
        <v>73</v>
      </c>
      <c r="D236" s="221" t="s">
        <v>74</v>
      </c>
      <c r="E236" s="222"/>
      <c r="F236" s="222">
        <f>E236*1.12</f>
        <v>0</v>
      </c>
      <c r="G236" s="852"/>
      <c r="H236" s="838"/>
      <c r="I236" s="223"/>
      <c r="J236" s="223">
        <f>I236*1.12</f>
        <v>0</v>
      </c>
      <c r="K236" s="868"/>
      <c r="L236" s="770"/>
      <c r="M236" s="799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770"/>
      <c r="S236" s="779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785"/>
      <c r="B237" s="771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53"/>
      <c r="H237" s="839"/>
      <c r="I237" s="193"/>
      <c r="J237" s="193">
        <f>I237*1.12</f>
        <v>0</v>
      </c>
      <c r="K237" s="869"/>
      <c r="L237" s="771"/>
      <c r="M237" s="800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771"/>
      <c r="S237" s="780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785"/>
      <c r="B238" s="771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53"/>
      <c r="H238" s="839"/>
      <c r="I238" s="195">
        <f>I237</f>
        <v>0</v>
      </c>
      <c r="J238" s="195">
        <f>J237</f>
        <v>0</v>
      </c>
      <c r="K238" s="870"/>
      <c r="L238" s="772"/>
      <c r="M238" s="801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772"/>
      <c r="S238" s="781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785"/>
      <c r="B239" s="771"/>
      <c r="C239" s="221" t="s">
        <v>73</v>
      </c>
      <c r="D239" s="221" t="s">
        <v>74</v>
      </c>
      <c r="E239" s="222"/>
      <c r="F239" s="222"/>
      <c r="G239" s="853"/>
      <c r="H239" s="839"/>
      <c r="I239" s="223"/>
      <c r="J239" s="223"/>
      <c r="K239" s="868"/>
      <c r="L239" s="770"/>
      <c r="M239" s="799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770"/>
      <c r="S239" s="779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785"/>
      <c r="B240" s="771"/>
      <c r="C240" s="122" t="s">
        <v>75</v>
      </c>
      <c r="D240" s="122" t="s">
        <v>76</v>
      </c>
      <c r="E240" s="189"/>
      <c r="F240" s="189"/>
      <c r="G240" s="853"/>
      <c r="H240" s="839"/>
      <c r="I240" s="193"/>
      <c r="J240" s="193"/>
      <c r="K240" s="869"/>
      <c r="L240" s="771"/>
      <c r="M240" s="800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771"/>
      <c r="S240" s="780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785"/>
      <c r="B241" s="771"/>
      <c r="C241" s="129" t="s">
        <v>75</v>
      </c>
      <c r="D241" s="129" t="s">
        <v>77</v>
      </c>
      <c r="E241" s="191"/>
      <c r="F241" s="191"/>
      <c r="G241" s="853"/>
      <c r="H241" s="839"/>
      <c r="I241" s="195"/>
      <c r="J241" s="195"/>
      <c r="K241" s="870"/>
      <c r="L241" s="772"/>
      <c r="M241" s="801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772"/>
      <c r="S241" s="781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785"/>
      <c r="B242" s="771"/>
      <c r="C242" s="221" t="s">
        <v>73</v>
      </c>
      <c r="D242" s="221" t="s">
        <v>74</v>
      </c>
      <c r="E242" s="222"/>
      <c r="F242" s="222"/>
      <c r="G242" s="853"/>
      <c r="H242" s="839"/>
      <c r="I242" s="223"/>
      <c r="J242" s="223"/>
      <c r="K242" s="868"/>
      <c r="L242" s="770"/>
      <c r="M242" s="799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770"/>
      <c r="S242" s="779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785"/>
      <c r="B243" s="771"/>
      <c r="C243" s="122" t="s">
        <v>75</v>
      </c>
      <c r="D243" s="122" t="s">
        <v>76</v>
      </c>
      <c r="E243" s="189"/>
      <c r="F243" s="189"/>
      <c r="G243" s="853"/>
      <c r="H243" s="839"/>
      <c r="I243" s="193"/>
      <c r="J243" s="193"/>
      <c r="K243" s="869"/>
      <c r="L243" s="771"/>
      <c r="M243" s="800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771"/>
      <c r="S243" s="780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786"/>
      <c r="B244" s="772"/>
      <c r="C244" s="129" t="s">
        <v>75</v>
      </c>
      <c r="D244" s="129" t="s">
        <v>77</v>
      </c>
      <c r="E244" s="191"/>
      <c r="F244" s="191"/>
      <c r="G244" s="854"/>
      <c r="H244" s="840"/>
      <c r="I244" s="195"/>
      <c r="J244" s="195"/>
      <c r="K244" s="870"/>
      <c r="L244" s="772"/>
      <c r="M244" s="801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772"/>
      <c r="S244" s="781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784"/>
      <c r="B245" s="770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71" t="s">
        <v>123</v>
      </c>
      <c r="L245" s="872"/>
      <c r="M245" s="875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7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785"/>
      <c r="B246" s="771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73"/>
      <c r="L246" s="874"/>
      <c r="M246" s="876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8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785"/>
      <c r="B247" s="771"/>
      <c r="C247" s="221" t="s">
        <v>73</v>
      </c>
      <c r="D247" s="221" t="s">
        <v>74</v>
      </c>
      <c r="E247" s="222"/>
      <c r="F247" s="222">
        <f>E247*1.12</f>
        <v>0</v>
      </c>
      <c r="G247" s="852"/>
      <c r="H247" s="838"/>
      <c r="I247" s="223"/>
      <c r="J247" s="223">
        <f>I247*1.12</f>
        <v>0</v>
      </c>
      <c r="K247" s="868"/>
      <c r="L247" s="770"/>
      <c r="M247" s="799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770"/>
      <c r="S247" s="779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785"/>
      <c r="B248" s="771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53"/>
      <c r="H248" s="839"/>
      <c r="I248" s="193"/>
      <c r="J248" s="193">
        <f>I248*1.12</f>
        <v>0</v>
      </c>
      <c r="K248" s="869"/>
      <c r="L248" s="771"/>
      <c r="M248" s="800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771"/>
      <c r="S248" s="780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785"/>
      <c r="B249" s="771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53"/>
      <c r="H249" s="839"/>
      <c r="I249" s="195">
        <f>I248</f>
        <v>0</v>
      </c>
      <c r="J249" s="195">
        <f>J248</f>
        <v>0</v>
      </c>
      <c r="K249" s="870"/>
      <c r="L249" s="772"/>
      <c r="M249" s="801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772"/>
      <c r="S249" s="781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785"/>
      <c r="B250" s="771"/>
      <c r="C250" s="221" t="s">
        <v>73</v>
      </c>
      <c r="D250" s="221" t="s">
        <v>74</v>
      </c>
      <c r="E250" s="222"/>
      <c r="F250" s="222"/>
      <c r="G250" s="853"/>
      <c r="H250" s="839"/>
      <c r="I250" s="223"/>
      <c r="J250" s="223"/>
      <c r="K250" s="868"/>
      <c r="L250" s="770"/>
      <c r="M250" s="799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770"/>
      <c r="S250" s="779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785"/>
      <c r="B251" s="771"/>
      <c r="C251" s="122" t="s">
        <v>75</v>
      </c>
      <c r="D251" s="122" t="s">
        <v>76</v>
      </c>
      <c r="E251" s="189"/>
      <c r="F251" s="189"/>
      <c r="G251" s="853"/>
      <c r="H251" s="839"/>
      <c r="I251" s="193"/>
      <c r="J251" s="193"/>
      <c r="K251" s="869"/>
      <c r="L251" s="771"/>
      <c r="M251" s="800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771"/>
      <c r="S251" s="780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785"/>
      <c r="B252" s="771"/>
      <c r="C252" s="129" t="s">
        <v>75</v>
      </c>
      <c r="D252" s="129" t="s">
        <v>77</v>
      </c>
      <c r="E252" s="191"/>
      <c r="F252" s="191"/>
      <c r="G252" s="853"/>
      <c r="H252" s="839"/>
      <c r="I252" s="195"/>
      <c r="J252" s="195"/>
      <c r="K252" s="870"/>
      <c r="L252" s="772"/>
      <c r="M252" s="801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772"/>
      <c r="S252" s="781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785"/>
      <c r="B253" s="771"/>
      <c r="C253" s="221" t="s">
        <v>73</v>
      </c>
      <c r="D253" s="221" t="s">
        <v>74</v>
      </c>
      <c r="E253" s="222"/>
      <c r="F253" s="222"/>
      <c r="G253" s="853"/>
      <c r="H253" s="839"/>
      <c r="I253" s="223"/>
      <c r="J253" s="223"/>
      <c r="K253" s="868"/>
      <c r="L253" s="770"/>
      <c r="M253" s="799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770"/>
      <c r="S253" s="779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785"/>
      <c r="B254" s="771"/>
      <c r="C254" s="122" t="s">
        <v>75</v>
      </c>
      <c r="D254" s="122" t="s">
        <v>76</v>
      </c>
      <c r="E254" s="189"/>
      <c r="F254" s="189"/>
      <c r="G254" s="853"/>
      <c r="H254" s="839"/>
      <c r="I254" s="193"/>
      <c r="J254" s="193"/>
      <c r="K254" s="869"/>
      <c r="L254" s="771"/>
      <c r="M254" s="800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771"/>
      <c r="S254" s="780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785"/>
      <c r="B255" s="771"/>
      <c r="C255" s="129" t="s">
        <v>75</v>
      </c>
      <c r="D255" s="129" t="s">
        <v>77</v>
      </c>
      <c r="E255" s="191"/>
      <c r="F255" s="191"/>
      <c r="G255" s="853"/>
      <c r="H255" s="839"/>
      <c r="I255" s="195"/>
      <c r="J255" s="195"/>
      <c r="K255" s="870"/>
      <c r="L255" s="772"/>
      <c r="M255" s="801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772"/>
      <c r="S255" s="781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785"/>
      <c r="B256" s="771"/>
      <c r="C256" s="221" t="s">
        <v>73</v>
      </c>
      <c r="D256" s="221" t="s">
        <v>74</v>
      </c>
      <c r="E256" s="222"/>
      <c r="F256" s="222"/>
      <c r="G256" s="853"/>
      <c r="H256" s="839"/>
      <c r="I256" s="223"/>
      <c r="J256" s="223"/>
      <c r="K256" s="868"/>
      <c r="L256" s="770"/>
      <c r="M256" s="799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770"/>
      <c r="S256" s="779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785"/>
      <c r="B257" s="771"/>
      <c r="C257" s="122" t="s">
        <v>75</v>
      </c>
      <c r="D257" s="122" t="s">
        <v>76</v>
      </c>
      <c r="E257" s="189"/>
      <c r="F257" s="189"/>
      <c r="G257" s="853"/>
      <c r="H257" s="839"/>
      <c r="I257" s="193"/>
      <c r="J257" s="193"/>
      <c r="K257" s="869"/>
      <c r="L257" s="771"/>
      <c r="M257" s="800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771"/>
      <c r="S257" s="780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785"/>
      <c r="B258" s="771"/>
      <c r="C258" s="129" t="s">
        <v>75</v>
      </c>
      <c r="D258" s="129" t="s">
        <v>77</v>
      </c>
      <c r="E258" s="191"/>
      <c r="F258" s="191"/>
      <c r="G258" s="853"/>
      <c r="H258" s="839"/>
      <c r="I258" s="195"/>
      <c r="J258" s="195"/>
      <c r="K258" s="870"/>
      <c r="L258" s="772"/>
      <c r="M258" s="801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772"/>
      <c r="S258" s="781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785"/>
      <c r="B259" s="771"/>
      <c r="C259" s="221" t="s">
        <v>73</v>
      </c>
      <c r="D259" s="221" t="s">
        <v>74</v>
      </c>
      <c r="E259" s="222"/>
      <c r="F259" s="222"/>
      <c r="G259" s="853"/>
      <c r="H259" s="839"/>
      <c r="I259" s="223"/>
      <c r="J259" s="223"/>
      <c r="K259" s="868"/>
      <c r="L259" s="770"/>
      <c r="M259" s="799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770"/>
      <c r="S259" s="779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785"/>
      <c r="B260" s="771"/>
      <c r="C260" s="122" t="s">
        <v>75</v>
      </c>
      <c r="D260" s="122" t="s">
        <v>76</v>
      </c>
      <c r="E260" s="189"/>
      <c r="F260" s="189"/>
      <c r="G260" s="853"/>
      <c r="H260" s="839"/>
      <c r="I260" s="193"/>
      <c r="J260" s="193"/>
      <c r="K260" s="869"/>
      <c r="L260" s="771"/>
      <c r="M260" s="800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771"/>
      <c r="S260" s="780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786"/>
      <c r="B261" s="772"/>
      <c r="C261" s="129" t="s">
        <v>75</v>
      </c>
      <c r="D261" s="129" t="s">
        <v>77</v>
      </c>
      <c r="E261" s="191"/>
      <c r="F261" s="191"/>
      <c r="G261" s="854"/>
      <c r="H261" s="840"/>
      <c r="I261" s="195"/>
      <c r="J261" s="195"/>
      <c r="K261" s="870"/>
      <c r="L261" s="772"/>
      <c r="M261" s="801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772"/>
      <c r="S261" s="781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784"/>
      <c r="B262" s="770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71" t="s">
        <v>125</v>
      </c>
      <c r="L262" s="872"/>
      <c r="M262" s="875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7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785"/>
      <c r="B263" s="771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73"/>
      <c r="L263" s="874"/>
      <c r="M263" s="876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8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785"/>
      <c r="B264" s="771"/>
      <c r="C264" s="221" t="s">
        <v>73</v>
      </c>
      <c r="D264" s="221" t="s">
        <v>74</v>
      </c>
      <c r="E264" s="222"/>
      <c r="F264" s="222">
        <f>E264*1.12</f>
        <v>0</v>
      </c>
      <c r="G264" s="852"/>
      <c r="H264" s="838"/>
      <c r="I264" s="223"/>
      <c r="J264" s="223">
        <f>I264*1.12</f>
        <v>0</v>
      </c>
      <c r="K264" s="868"/>
      <c r="L264" s="770"/>
      <c r="M264" s="799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770"/>
      <c r="S264" s="779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785"/>
      <c r="B265" s="771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53"/>
      <c r="H265" s="839"/>
      <c r="I265" s="193"/>
      <c r="J265" s="193">
        <f>I265*1.12</f>
        <v>0</v>
      </c>
      <c r="K265" s="869"/>
      <c r="L265" s="771"/>
      <c r="M265" s="800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771"/>
      <c r="S265" s="780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785"/>
      <c r="B266" s="771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53"/>
      <c r="H266" s="839"/>
      <c r="I266" s="195">
        <f>I265</f>
        <v>0</v>
      </c>
      <c r="J266" s="195">
        <f>J265</f>
        <v>0</v>
      </c>
      <c r="K266" s="870"/>
      <c r="L266" s="772"/>
      <c r="M266" s="801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772"/>
      <c r="S266" s="781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785"/>
      <c r="B267" s="771"/>
      <c r="C267" s="221" t="s">
        <v>73</v>
      </c>
      <c r="D267" s="221" t="s">
        <v>74</v>
      </c>
      <c r="E267" s="222"/>
      <c r="F267" s="222"/>
      <c r="G267" s="853"/>
      <c r="H267" s="839"/>
      <c r="I267" s="223"/>
      <c r="J267" s="223"/>
      <c r="K267" s="868"/>
      <c r="L267" s="770"/>
      <c r="M267" s="799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770"/>
      <c r="S267" s="779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785"/>
      <c r="B268" s="771"/>
      <c r="C268" s="122" t="s">
        <v>75</v>
      </c>
      <c r="D268" s="122" t="s">
        <v>76</v>
      </c>
      <c r="E268" s="189"/>
      <c r="F268" s="189"/>
      <c r="G268" s="853"/>
      <c r="H268" s="839"/>
      <c r="I268" s="193"/>
      <c r="J268" s="193"/>
      <c r="K268" s="869"/>
      <c r="L268" s="771"/>
      <c r="M268" s="800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771"/>
      <c r="S268" s="780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785"/>
      <c r="B269" s="771"/>
      <c r="C269" s="129" t="s">
        <v>75</v>
      </c>
      <c r="D269" s="129" t="s">
        <v>77</v>
      </c>
      <c r="E269" s="191"/>
      <c r="F269" s="191"/>
      <c r="G269" s="853"/>
      <c r="H269" s="839"/>
      <c r="I269" s="195"/>
      <c r="J269" s="195"/>
      <c r="K269" s="870"/>
      <c r="L269" s="772"/>
      <c r="M269" s="801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772"/>
      <c r="S269" s="781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785"/>
      <c r="B270" s="771"/>
      <c r="C270" s="221" t="s">
        <v>73</v>
      </c>
      <c r="D270" s="221" t="s">
        <v>74</v>
      </c>
      <c r="E270" s="222"/>
      <c r="F270" s="222"/>
      <c r="G270" s="853"/>
      <c r="H270" s="839"/>
      <c r="I270" s="223"/>
      <c r="J270" s="223"/>
      <c r="K270" s="868"/>
      <c r="L270" s="770"/>
      <c r="M270" s="799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770"/>
      <c r="S270" s="779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785"/>
      <c r="B271" s="771"/>
      <c r="C271" s="122" t="s">
        <v>75</v>
      </c>
      <c r="D271" s="122" t="s">
        <v>76</v>
      </c>
      <c r="E271" s="189"/>
      <c r="F271" s="189"/>
      <c r="G271" s="853"/>
      <c r="H271" s="839"/>
      <c r="I271" s="193"/>
      <c r="J271" s="193"/>
      <c r="K271" s="869"/>
      <c r="L271" s="771"/>
      <c r="M271" s="800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771"/>
      <c r="S271" s="780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785"/>
      <c r="B272" s="771"/>
      <c r="C272" s="129" t="s">
        <v>75</v>
      </c>
      <c r="D272" s="129" t="s">
        <v>77</v>
      </c>
      <c r="E272" s="191"/>
      <c r="F272" s="191"/>
      <c r="G272" s="853"/>
      <c r="H272" s="839"/>
      <c r="I272" s="195"/>
      <c r="J272" s="195"/>
      <c r="K272" s="870"/>
      <c r="L272" s="772"/>
      <c r="M272" s="801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772"/>
      <c r="S272" s="781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785"/>
      <c r="B273" s="771"/>
      <c r="C273" s="221" t="s">
        <v>73</v>
      </c>
      <c r="D273" s="221" t="s">
        <v>74</v>
      </c>
      <c r="E273" s="222"/>
      <c r="F273" s="222"/>
      <c r="G273" s="853"/>
      <c r="H273" s="839"/>
      <c r="I273" s="223"/>
      <c r="J273" s="223"/>
      <c r="K273" s="868"/>
      <c r="L273" s="770"/>
      <c r="M273" s="799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770"/>
      <c r="S273" s="779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785"/>
      <c r="B274" s="771"/>
      <c r="C274" s="122" t="s">
        <v>75</v>
      </c>
      <c r="D274" s="122" t="s">
        <v>76</v>
      </c>
      <c r="E274" s="189"/>
      <c r="F274" s="189"/>
      <c r="G274" s="853"/>
      <c r="H274" s="839"/>
      <c r="I274" s="193"/>
      <c r="J274" s="193"/>
      <c r="K274" s="869"/>
      <c r="L274" s="771"/>
      <c r="M274" s="800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771"/>
      <c r="S274" s="780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785"/>
      <c r="B275" s="771"/>
      <c r="C275" s="129" t="s">
        <v>75</v>
      </c>
      <c r="D275" s="129" t="s">
        <v>77</v>
      </c>
      <c r="E275" s="191"/>
      <c r="F275" s="191"/>
      <c r="G275" s="853"/>
      <c r="H275" s="839"/>
      <c r="I275" s="195"/>
      <c r="J275" s="195"/>
      <c r="K275" s="870"/>
      <c r="L275" s="772"/>
      <c r="M275" s="801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772"/>
      <c r="S275" s="781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785"/>
      <c r="B276" s="771"/>
      <c r="C276" s="221" t="s">
        <v>73</v>
      </c>
      <c r="D276" s="221" t="s">
        <v>74</v>
      </c>
      <c r="E276" s="222"/>
      <c r="F276" s="222"/>
      <c r="G276" s="853"/>
      <c r="H276" s="839"/>
      <c r="I276" s="223"/>
      <c r="J276" s="223"/>
      <c r="K276" s="868"/>
      <c r="L276" s="770"/>
      <c r="M276" s="799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770"/>
      <c r="S276" s="779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785"/>
      <c r="B277" s="771"/>
      <c r="C277" s="122" t="s">
        <v>75</v>
      </c>
      <c r="D277" s="122" t="s">
        <v>76</v>
      </c>
      <c r="E277" s="189"/>
      <c r="F277" s="189"/>
      <c r="G277" s="853"/>
      <c r="H277" s="839"/>
      <c r="I277" s="193"/>
      <c r="J277" s="193"/>
      <c r="K277" s="869"/>
      <c r="L277" s="771"/>
      <c r="M277" s="800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771"/>
      <c r="S277" s="780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785"/>
      <c r="B278" s="771"/>
      <c r="C278" s="129" t="s">
        <v>75</v>
      </c>
      <c r="D278" s="129" t="s">
        <v>77</v>
      </c>
      <c r="E278" s="191"/>
      <c r="F278" s="191"/>
      <c r="G278" s="853"/>
      <c r="H278" s="839"/>
      <c r="I278" s="195"/>
      <c r="J278" s="195"/>
      <c r="K278" s="870"/>
      <c r="L278" s="772"/>
      <c r="M278" s="801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772"/>
      <c r="S278" s="781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785"/>
      <c r="B279" s="771"/>
      <c r="C279" s="221" t="s">
        <v>73</v>
      </c>
      <c r="D279" s="221" t="s">
        <v>74</v>
      </c>
      <c r="E279" s="222"/>
      <c r="F279" s="222"/>
      <c r="G279" s="853"/>
      <c r="H279" s="839"/>
      <c r="I279" s="223"/>
      <c r="J279" s="223"/>
      <c r="K279" s="868"/>
      <c r="L279" s="770"/>
      <c r="M279" s="799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770"/>
      <c r="S279" s="779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785"/>
      <c r="B280" s="771"/>
      <c r="C280" s="122" t="s">
        <v>75</v>
      </c>
      <c r="D280" s="122" t="s">
        <v>76</v>
      </c>
      <c r="E280" s="189"/>
      <c r="F280" s="189"/>
      <c r="G280" s="853"/>
      <c r="H280" s="839"/>
      <c r="I280" s="193"/>
      <c r="J280" s="193"/>
      <c r="K280" s="869"/>
      <c r="L280" s="771"/>
      <c r="M280" s="800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771"/>
      <c r="S280" s="780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785"/>
      <c r="B281" s="771"/>
      <c r="C281" s="129" t="s">
        <v>75</v>
      </c>
      <c r="D281" s="129" t="s">
        <v>77</v>
      </c>
      <c r="E281" s="191"/>
      <c r="F281" s="191"/>
      <c r="G281" s="853"/>
      <c r="H281" s="839"/>
      <c r="I281" s="195"/>
      <c r="J281" s="195"/>
      <c r="K281" s="870"/>
      <c r="L281" s="772"/>
      <c r="M281" s="801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772"/>
      <c r="S281" s="781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785"/>
      <c r="B282" s="771"/>
      <c r="C282" s="221" t="s">
        <v>73</v>
      </c>
      <c r="D282" s="221" t="s">
        <v>74</v>
      </c>
      <c r="E282" s="222"/>
      <c r="F282" s="222"/>
      <c r="G282" s="853"/>
      <c r="H282" s="839"/>
      <c r="I282" s="223"/>
      <c r="J282" s="223"/>
      <c r="K282" s="868"/>
      <c r="L282" s="770"/>
      <c r="M282" s="799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770"/>
      <c r="S282" s="779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785"/>
      <c r="B283" s="771"/>
      <c r="C283" s="122" t="s">
        <v>75</v>
      </c>
      <c r="D283" s="122" t="s">
        <v>76</v>
      </c>
      <c r="E283" s="189"/>
      <c r="F283" s="189"/>
      <c r="G283" s="853"/>
      <c r="H283" s="839"/>
      <c r="I283" s="193"/>
      <c r="J283" s="193"/>
      <c r="K283" s="869"/>
      <c r="L283" s="771"/>
      <c r="M283" s="800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771"/>
      <c r="S283" s="780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786"/>
      <c r="B284" s="772"/>
      <c r="C284" s="129" t="s">
        <v>75</v>
      </c>
      <c r="D284" s="129" t="s">
        <v>77</v>
      </c>
      <c r="E284" s="191"/>
      <c r="F284" s="191"/>
      <c r="G284" s="854"/>
      <c r="H284" s="840"/>
      <c r="I284" s="195"/>
      <c r="J284" s="195"/>
      <c r="K284" s="870"/>
      <c r="L284" s="772"/>
      <c r="M284" s="801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772"/>
      <c r="S284" s="781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784"/>
      <c r="B285" s="770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71"/>
      <c r="L285" s="872"/>
      <c r="M285" s="875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7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785"/>
      <c r="B286" s="771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73"/>
      <c r="L286" s="874"/>
      <c r="M286" s="876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8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785"/>
      <c r="B287" s="771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52">
        <v>2022</v>
      </c>
      <c r="H287" s="838">
        <v>718</v>
      </c>
      <c r="I287" s="223">
        <v>0</v>
      </c>
      <c r="J287" s="223">
        <f>I287*1.12</f>
        <v>0</v>
      </c>
      <c r="K287" s="868" t="s">
        <v>127</v>
      </c>
      <c r="L287" s="770" t="s">
        <v>128</v>
      </c>
      <c r="M287" s="799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770"/>
      <c r="S287" s="779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785"/>
      <c r="B288" s="771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53"/>
      <c r="H288" s="839"/>
      <c r="I288" s="193">
        <v>3265510</v>
      </c>
      <c r="J288" s="193">
        <f>I288*1.12</f>
        <v>3657371.2</v>
      </c>
      <c r="K288" s="869"/>
      <c r="L288" s="771"/>
      <c r="M288" s="800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771"/>
      <c r="S288" s="780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785"/>
      <c r="B289" s="771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53"/>
      <c r="H289" s="839"/>
      <c r="I289" s="195">
        <f>I288</f>
        <v>3265510</v>
      </c>
      <c r="J289" s="195">
        <f>J288</f>
        <v>3657371.2</v>
      </c>
      <c r="K289" s="870"/>
      <c r="L289" s="772"/>
      <c r="M289" s="801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772"/>
      <c r="S289" s="781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785"/>
      <c r="B290" s="771"/>
      <c r="C290" s="221" t="s">
        <v>73</v>
      </c>
      <c r="D290" s="221" t="s">
        <v>74</v>
      </c>
      <c r="E290" s="222"/>
      <c r="F290" s="222"/>
      <c r="G290" s="853"/>
      <c r="H290" s="839"/>
      <c r="I290" s="223"/>
      <c r="J290" s="223"/>
      <c r="K290" s="868"/>
      <c r="L290" s="770"/>
      <c r="M290" s="799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770"/>
      <c r="S290" s="779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785"/>
      <c r="B291" s="771"/>
      <c r="C291" s="122" t="s">
        <v>75</v>
      </c>
      <c r="D291" s="122" t="s">
        <v>76</v>
      </c>
      <c r="E291" s="189"/>
      <c r="F291" s="189"/>
      <c r="G291" s="853"/>
      <c r="H291" s="839"/>
      <c r="I291" s="193"/>
      <c r="J291" s="193"/>
      <c r="K291" s="869"/>
      <c r="L291" s="771"/>
      <c r="M291" s="800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771"/>
      <c r="S291" s="780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785"/>
      <c r="B292" s="771"/>
      <c r="C292" s="129" t="s">
        <v>75</v>
      </c>
      <c r="D292" s="129" t="s">
        <v>77</v>
      </c>
      <c r="E292" s="191"/>
      <c r="F292" s="191"/>
      <c r="G292" s="853"/>
      <c r="H292" s="839"/>
      <c r="I292" s="195"/>
      <c r="J292" s="195"/>
      <c r="K292" s="870"/>
      <c r="L292" s="772"/>
      <c r="M292" s="801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772"/>
      <c r="S292" s="781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785"/>
      <c r="B293" s="771"/>
      <c r="C293" s="221" t="s">
        <v>73</v>
      </c>
      <c r="D293" s="221" t="s">
        <v>74</v>
      </c>
      <c r="E293" s="222"/>
      <c r="F293" s="222"/>
      <c r="G293" s="853"/>
      <c r="H293" s="839"/>
      <c r="I293" s="223"/>
      <c r="J293" s="223"/>
      <c r="K293" s="868"/>
      <c r="L293" s="770"/>
      <c r="M293" s="799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770"/>
      <c r="S293" s="779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785"/>
      <c r="B294" s="771"/>
      <c r="C294" s="122" t="s">
        <v>75</v>
      </c>
      <c r="D294" s="122" t="s">
        <v>76</v>
      </c>
      <c r="E294" s="189"/>
      <c r="F294" s="189"/>
      <c r="G294" s="853"/>
      <c r="H294" s="839"/>
      <c r="I294" s="193"/>
      <c r="J294" s="193"/>
      <c r="K294" s="869"/>
      <c r="L294" s="771"/>
      <c r="M294" s="800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771"/>
      <c r="S294" s="780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785"/>
      <c r="B295" s="771"/>
      <c r="C295" s="129" t="s">
        <v>75</v>
      </c>
      <c r="D295" s="129" t="s">
        <v>77</v>
      </c>
      <c r="E295" s="191"/>
      <c r="F295" s="191"/>
      <c r="G295" s="853"/>
      <c r="H295" s="839"/>
      <c r="I295" s="195"/>
      <c r="J295" s="195"/>
      <c r="K295" s="870"/>
      <c r="L295" s="772"/>
      <c r="M295" s="801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772"/>
      <c r="S295" s="781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785"/>
      <c r="B296" s="771"/>
      <c r="C296" s="221" t="s">
        <v>73</v>
      </c>
      <c r="D296" s="221" t="s">
        <v>74</v>
      </c>
      <c r="E296" s="222"/>
      <c r="F296" s="222"/>
      <c r="G296" s="853"/>
      <c r="H296" s="839"/>
      <c r="I296" s="223"/>
      <c r="J296" s="223"/>
      <c r="K296" s="868"/>
      <c r="L296" s="770"/>
      <c r="M296" s="799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770"/>
      <c r="S296" s="779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785"/>
      <c r="B297" s="771"/>
      <c r="C297" s="122" t="s">
        <v>75</v>
      </c>
      <c r="D297" s="122" t="s">
        <v>76</v>
      </c>
      <c r="E297" s="189"/>
      <c r="F297" s="189"/>
      <c r="G297" s="853"/>
      <c r="H297" s="839"/>
      <c r="I297" s="193"/>
      <c r="J297" s="193"/>
      <c r="K297" s="869"/>
      <c r="L297" s="771"/>
      <c r="M297" s="800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771"/>
      <c r="S297" s="780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785"/>
      <c r="B298" s="771"/>
      <c r="C298" s="129" t="s">
        <v>75</v>
      </c>
      <c r="D298" s="129" t="s">
        <v>77</v>
      </c>
      <c r="E298" s="191"/>
      <c r="F298" s="191"/>
      <c r="G298" s="853"/>
      <c r="H298" s="839"/>
      <c r="I298" s="195"/>
      <c r="J298" s="195"/>
      <c r="K298" s="870"/>
      <c r="L298" s="772"/>
      <c r="M298" s="801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772"/>
      <c r="S298" s="781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785"/>
      <c r="B299" s="771"/>
      <c r="C299" s="221" t="s">
        <v>73</v>
      </c>
      <c r="D299" s="221" t="s">
        <v>74</v>
      </c>
      <c r="E299" s="222"/>
      <c r="F299" s="222"/>
      <c r="G299" s="853"/>
      <c r="H299" s="839"/>
      <c r="I299" s="223"/>
      <c r="J299" s="223"/>
      <c r="K299" s="868"/>
      <c r="L299" s="770"/>
      <c r="M299" s="799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770"/>
      <c r="S299" s="779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785"/>
      <c r="B300" s="771"/>
      <c r="C300" s="122" t="s">
        <v>75</v>
      </c>
      <c r="D300" s="122" t="s">
        <v>76</v>
      </c>
      <c r="E300" s="189"/>
      <c r="F300" s="189"/>
      <c r="G300" s="853"/>
      <c r="H300" s="839"/>
      <c r="I300" s="193"/>
      <c r="J300" s="193"/>
      <c r="K300" s="869"/>
      <c r="L300" s="771"/>
      <c r="M300" s="800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771"/>
      <c r="S300" s="780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785"/>
      <c r="B301" s="771"/>
      <c r="C301" s="129" t="s">
        <v>75</v>
      </c>
      <c r="D301" s="129" t="s">
        <v>77</v>
      </c>
      <c r="E301" s="191"/>
      <c r="F301" s="191"/>
      <c r="G301" s="853"/>
      <c r="H301" s="839"/>
      <c r="I301" s="195"/>
      <c r="J301" s="195"/>
      <c r="K301" s="870"/>
      <c r="L301" s="772"/>
      <c r="M301" s="801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772"/>
      <c r="S301" s="781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785"/>
      <c r="B302" s="771"/>
      <c r="C302" s="221" t="s">
        <v>73</v>
      </c>
      <c r="D302" s="221" t="s">
        <v>74</v>
      </c>
      <c r="E302" s="222"/>
      <c r="F302" s="222"/>
      <c r="G302" s="853"/>
      <c r="H302" s="839"/>
      <c r="I302" s="223"/>
      <c r="J302" s="223"/>
      <c r="K302" s="868"/>
      <c r="L302" s="770"/>
      <c r="M302" s="799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770"/>
      <c r="S302" s="779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785"/>
      <c r="B303" s="771"/>
      <c r="C303" s="122" t="s">
        <v>75</v>
      </c>
      <c r="D303" s="122" t="s">
        <v>76</v>
      </c>
      <c r="E303" s="189"/>
      <c r="F303" s="189"/>
      <c r="G303" s="853"/>
      <c r="H303" s="839"/>
      <c r="I303" s="193"/>
      <c r="J303" s="193"/>
      <c r="K303" s="869"/>
      <c r="L303" s="771"/>
      <c r="M303" s="800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771"/>
      <c r="S303" s="780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785"/>
      <c r="B304" s="771"/>
      <c r="C304" s="129" t="s">
        <v>75</v>
      </c>
      <c r="D304" s="129" t="s">
        <v>77</v>
      </c>
      <c r="E304" s="191"/>
      <c r="F304" s="191"/>
      <c r="G304" s="853"/>
      <c r="H304" s="839"/>
      <c r="I304" s="195"/>
      <c r="J304" s="195"/>
      <c r="K304" s="870"/>
      <c r="L304" s="772"/>
      <c r="M304" s="801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772"/>
      <c r="S304" s="781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785"/>
      <c r="B305" s="771"/>
      <c r="C305" s="221" t="s">
        <v>73</v>
      </c>
      <c r="D305" s="221" t="s">
        <v>74</v>
      </c>
      <c r="E305" s="222"/>
      <c r="F305" s="222"/>
      <c r="G305" s="853"/>
      <c r="H305" s="839"/>
      <c r="I305" s="223"/>
      <c r="J305" s="223"/>
      <c r="K305" s="868"/>
      <c r="L305" s="770"/>
      <c r="M305" s="799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770"/>
      <c r="S305" s="779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785"/>
      <c r="B306" s="771"/>
      <c r="C306" s="122" t="s">
        <v>75</v>
      </c>
      <c r="D306" s="122" t="s">
        <v>76</v>
      </c>
      <c r="E306" s="189"/>
      <c r="F306" s="189"/>
      <c r="G306" s="853"/>
      <c r="H306" s="839"/>
      <c r="I306" s="193"/>
      <c r="J306" s="193"/>
      <c r="K306" s="869"/>
      <c r="L306" s="771"/>
      <c r="M306" s="800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771"/>
      <c r="S306" s="780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786"/>
      <c r="B307" s="772"/>
      <c r="C307" s="129" t="s">
        <v>75</v>
      </c>
      <c r="D307" s="129" t="s">
        <v>77</v>
      </c>
      <c r="E307" s="191"/>
      <c r="F307" s="191"/>
      <c r="G307" s="854"/>
      <c r="H307" s="840"/>
      <c r="I307" s="195"/>
      <c r="J307" s="195"/>
      <c r="K307" s="870"/>
      <c r="L307" s="772"/>
      <c r="M307" s="801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772"/>
      <c r="S307" s="781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784"/>
      <c r="B308" s="770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71" t="s">
        <v>110</v>
      </c>
      <c r="L308" s="872"/>
      <c r="M308" s="875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7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785"/>
      <c r="B309" s="771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73"/>
      <c r="L309" s="874"/>
      <c r="M309" s="876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8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785"/>
      <c r="B310" s="771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52">
        <v>2020</v>
      </c>
      <c r="H310" s="838"/>
      <c r="I310" s="223"/>
      <c r="J310" s="223">
        <f>I310*1.12</f>
        <v>0</v>
      </c>
      <c r="K310" s="868" t="s">
        <v>130</v>
      </c>
      <c r="L310" s="770" t="s">
        <v>131</v>
      </c>
      <c r="M310" s="799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770" t="s">
        <v>132</v>
      </c>
      <c r="S310" s="779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785"/>
      <c r="B311" s="771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53"/>
      <c r="H311" s="839"/>
      <c r="I311" s="193">
        <f>I310</f>
        <v>0</v>
      </c>
      <c r="J311" s="193">
        <f>I311*1.12</f>
        <v>0</v>
      </c>
      <c r="K311" s="869"/>
      <c r="L311" s="771"/>
      <c r="M311" s="800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771"/>
      <c r="S311" s="780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785"/>
      <c r="B312" s="771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53"/>
      <c r="H312" s="839"/>
      <c r="I312" s="195">
        <f>I311</f>
        <v>0</v>
      </c>
      <c r="J312" s="195">
        <f>J311</f>
        <v>0</v>
      </c>
      <c r="K312" s="870"/>
      <c r="L312" s="772"/>
      <c r="M312" s="801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772"/>
      <c r="S312" s="781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785"/>
      <c r="B313" s="771"/>
      <c r="C313" s="221" t="s">
        <v>73</v>
      </c>
      <c r="D313" s="221" t="s">
        <v>74</v>
      </c>
      <c r="E313" s="222"/>
      <c r="F313" s="222"/>
      <c r="G313" s="853"/>
      <c r="H313" s="839"/>
      <c r="I313" s="223"/>
      <c r="J313" s="223"/>
      <c r="K313" s="868"/>
      <c r="L313" s="770"/>
      <c r="M313" s="799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770"/>
      <c r="S313" s="779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785"/>
      <c r="B314" s="771"/>
      <c r="C314" s="122" t="s">
        <v>75</v>
      </c>
      <c r="D314" s="122" t="s">
        <v>76</v>
      </c>
      <c r="E314" s="189"/>
      <c r="F314" s="189"/>
      <c r="G314" s="853"/>
      <c r="H314" s="839"/>
      <c r="I314" s="193"/>
      <c r="J314" s="193"/>
      <c r="K314" s="869"/>
      <c r="L314" s="771"/>
      <c r="M314" s="800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771"/>
      <c r="S314" s="780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785"/>
      <c r="B315" s="771"/>
      <c r="C315" s="129" t="s">
        <v>75</v>
      </c>
      <c r="D315" s="129" t="s">
        <v>77</v>
      </c>
      <c r="E315" s="191"/>
      <c r="F315" s="191"/>
      <c r="G315" s="853"/>
      <c r="H315" s="839"/>
      <c r="I315" s="195"/>
      <c r="J315" s="195"/>
      <c r="K315" s="870"/>
      <c r="L315" s="772"/>
      <c r="M315" s="801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772"/>
      <c r="S315" s="781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785"/>
      <c r="B316" s="771"/>
      <c r="C316" s="221" t="s">
        <v>73</v>
      </c>
      <c r="D316" s="221" t="s">
        <v>74</v>
      </c>
      <c r="E316" s="222"/>
      <c r="F316" s="222"/>
      <c r="G316" s="853"/>
      <c r="H316" s="839"/>
      <c r="I316" s="223"/>
      <c r="J316" s="223"/>
      <c r="K316" s="868"/>
      <c r="L316" s="770"/>
      <c r="M316" s="799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770"/>
      <c r="S316" s="779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785"/>
      <c r="B317" s="771"/>
      <c r="C317" s="122" t="s">
        <v>75</v>
      </c>
      <c r="D317" s="122" t="s">
        <v>76</v>
      </c>
      <c r="E317" s="189"/>
      <c r="F317" s="189"/>
      <c r="G317" s="853"/>
      <c r="H317" s="839"/>
      <c r="I317" s="193"/>
      <c r="J317" s="193"/>
      <c r="K317" s="869"/>
      <c r="L317" s="771"/>
      <c r="M317" s="800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771"/>
      <c r="S317" s="780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785"/>
      <c r="B318" s="771"/>
      <c r="C318" s="129" t="s">
        <v>75</v>
      </c>
      <c r="D318" s="129" t="s">
        <v>77</v>
      </c>
      <c r="E318" s="191"/>
      <c r="F318" s="191"/>
      <c r="G318" s="853"/>
      <c r="H318" s="839"/>
      <c r="I318" s="195"/>
      <c r="J318" s="195"/>
      <c r="K318" s="870"/>
      <c r="L318" s="772"/>
      <c r="M318" s="801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772"/>
      <c r="S318" s="781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785"/>
      <c r="B319" s="771"/>
      <c r="C319" s="221" t="s">
        <v>73</v>
      </c>
      <c r="D319" s="221" t="s">
        <v>74</v>
      </c>
      <c r="E319" s="222"/>
      <c r="F319" s="222"/>
      <c r="G319" s="853"/>
      <c r="H319" s="839"/>
      <c r="I319" s="223"/>
      <c r="J319" s="223"/>
      <c r="K319" s="868"/>
      <c r="L319" s="770"/>
      <c r="M319" s="799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770"/>
      <c r="S319" s="779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785"/>
      <c r="B320" s="771"/>
      <c r="C320" s="122" t="s">
        <v>75</v>
      </c>
      <c r="D320" s="122" t="s">
        <v>76</v>
      </c>
      <c r="E320" s="189"/>
      <c r="F320" s="189"/>
      <c r="G320" s="853"/>
      <c r="H320" s="839"/>
      <c r="I320" s="193"/>
      <c r="J320" s="193"/>
      <c r="K320" s="869"/>
      <c r="L320" s="771"/>
      <c r="M320" s="800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771"/>
      <c r="S320" s="780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785"/>
      <c r="B321" s="771"/>
      <c r="C321" s="129" t="s">
        <v>75</v>
      </c>
      <c r="D321" s="129" t="s">
        <v>77</v>
      </c>
      <c r="E321" s="191"/>
      <c r="F321" s="191"/>
      <c r="G321" s="853"/>
      <c r="H321" s="839"/>
      <c r="I321" s="195"/>
      <c r="J321" s="195"/>
      <c r="K321" s="870"/>
      <c r="L321" s="772"/>
      <c r="M321" s="801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772"/>
      <c r="S321" s="781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785"/>
      <c r="B322" s="771"/>
      <c r="C322" s="221" t="s">
        <v>73</v>
      </c>
      <c r="D322" s="221" t="s">
        <v>74</v>
      </c>
      <c r="E322" s="222"/>
      <c r="F322" s="222"/>
      <c r="G322" s="853"/>
      <c r="H322" s="839"/>
      <c r="I322" s="223"/>
      <c r="J322" s="223"/>
      <c r="K322" s="868"/>
      <c r="L322" s="770"/>
      <c r="M322" s="799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770"/>
      <c r="S322" s="779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785"/>
      <c r="B323" s="771"/>
      <c r="C323" s="122" t="s">
        <v>75</v>
      </c>
      <c r="D323" s="122" t="s">
        <v>76</v>
      </c>
      <c r="E323" s="189"/>
      <c r="F323" s="189"/>
      <c r="G323" s="853"/>
      <c r="H323" s="839"/>
      <c r="I323" s="193"/>
      <c r="J323" s="193"/>
      <c r="K323" s="869"/>
      <c r="L323" s="771"/>
      <c r="M323" s="800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771"/>
      <c r="S323" s="780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785"/>
      <c r="B324" s="771"/>
      <c r="C324" s="129" t="s">
        <v>75</v>
      </c>
      <c r="D324" s="129" t="s">
        <v>77</v>
      </c>
      <c r="E324" s="191"/>
      <c r="F324" s="191"/>
      <c r="G324" s="853"/>
      <c r="H324" s="839"/>
      <c r="I324" s="195"/>
      <c r="J324" s="195"/>
      <c r="K324" s="870"/>
      <c r="L324" s="772"/>
      <c r="M324" s="801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772"/>
      <c r="S324" s="781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785"/>
      <c r="B325" s="771"/>
      <c r="C325" s="221" t="s">
        <v>73</v>
      </c>
      <c r="D325" s="221" t="s">
        <v>74</v>
      </c>
      <c r="E325" s="222"/>
      <c r="F325" s="222"/>
      <c r="G325" s="853"/>
      <c r="H325" s="839"/>
      <c r="I325" s="223"/>
      <c r="J325" s="223"/>
      <c r="K325" s="868"/>
      <c r="L325" s="770"/>
      <c r="M325" s="799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770"/>
      <c r="S325" s="779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785"/>
      <c r="B326" s="771"/>
      <c r="C326" s="122" t="s">
        <v>75</v>
      </c>
      <c r="D326" s="122" t="s">
        <v>76</v>
      </c>
      <c r="E326" s="189"/>
      <c r="F326" s="189"/>
      <c r="G326" s="853"/>
      <c r="H326" s="839"/>
      <c r="I326" s="193"/>
      <c r="J326" s="193"/>
      <c r="K326" s="869"/>
      <c r="L326" s="771"/>
      <c r="M326" s="800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771"/>
      <c r="S326" s="780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785"/>
      <c r="B327" s="771"/>
      <c r="C327" s="129" t="s">
        <v>75</v>
      </c>
      <c r="D327" s="129" t="s">
        <v>77</v>
      </c>
      <c r="E327" s="191"/>
      <c r="F327" s="191"/>
      <c r="G327" s="853"/>
      <c r="H327" s="839"/>
      <c r="I327" s="195"/>
      <c r="J327" s="195"/>
      <c r="K327" s="870"/>
      <c r="L327" s="772"/>
      <c r="M327" s="801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772"/>
      <c r="S327" s="781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785"/>
      <c r="B328" s="771"/>
      <c r="C328" s="221" t="s">
        <v>73</v>
      </c>
      <c r="D328" s="221" t="s">
        <v>74</v>
      </c>
      <c r="E328" s="222"/>
      <c r="F328" s="222"/>
      <c r="G328" s="853"/>
      <c r="H328" s="839"/>
      <c r="I328" s="223"/>
      <c r="J328" s="223"/>
      <c r="K328" s="868"/>
      <c r="L328" s="770"/>
      <c r="M328" s="799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770"/>
      <c r="S328" s="779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785"/>
      <c r="B329" s="771"/>
      <c r="C329" s="122" t="s">
        <v>75</v>
      </c>
      <c r="D329" s="122" t="s">
        <v>76</v>
      </c>
      <c r="E329" s="189"/>
      <c r="F329" s="189"/>
      <c r="G329" s="853"/>
      <c r="H329" s="839"/>
      <c r="I329" s="193"/>
      <c r="J329" s="193"/>
      <c r="K329" s="869"/>
      <c r="L329" s="771"/>
      <c r="M329" s="800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771"/>
      <c r="S329" s="780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786"/>
      <c r="B330" s="772"/>
      <c r="C330" s="129" t="s">
        <v>75</v>
      </c>
      <c r="D330" s="129" t="s">
        <v>77</v>
      </c>
      <c r="E330" s="191"/>
      <c r="F330" s="191"/>
      <c r="G330" s="854"/>
      <c r="H330" s="840"/>
      <c r="I330" s="195"/>
      <c r="J330" s="195"/>
      <c r="K330" s="870"/>
      <c r="L330" s="772"/>
      <c r="M330" s="801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772"/>
      <c r="S330" s="781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784"/>
      <c r="B331" s="894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897" t="s">
        <v>134</v>
      </c>
      <c r="L331" s="898"/>
      <c r="M331" s="875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7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7983114</v>
      </c>
      <c r="AD331" s="207">
        <f t="shared" si="190"/>
        <v>8941087.6800000016</v>
      </c>
      <c r="AE331" s="207">
        <f t="shared" si="190"/>
        <v>701</v>
      </c>
      <c r="AF331" s="207">
        <f>AF333+AF336+AF351+AF339+AF342+AF345+AF348</f>
        <v>5158981</v>
      </c>
      <c r="AG331" s="207">
        <f t="shared" ref="AG331" si="191">AG333+AG336+AG351+AG339+AG342+AG345+AG348</f>
        <v>5778058.7200000007</v>
      </c>
      <c r="AH331" s="207"/>
      <c r="AI331" s="207">
        <f t="shared" si="190"/>
        <v>-2824133</v>
      </c>
      <c r="AJ331" s="207">
        <f t="shared" si="190"/>
        <v>-3163028.9600000004</v>
      </c>
      <c r="AK331" s="207">
        <f t="shared" si="190"/>
        <v>-225</v>
      </c>
      <c r="AL331" s="211">
        <f t="shared" si="174"/>
        <v>0.64623666904919563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901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785"/>
      <c r="B332" s="895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899"/>
      <c r="L332" s="900"/>
      <c r="M332" s="876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8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6594041</v>
      </c>
      <c r="AD332" s="207">
        <f>AD334+AD337+AD352+AD340+AD343+AD346+AD349</f>
        <v>7385325.9200000009</v>
      </c>
      <c r="AE332" s="220"/>
      <c r="AF332" s="207">
        <f>AF334+AF337+AF352+AF340+AF343+AF346+AF349</f>
        <v>5158981</v>
      </c>
      <c r="AG332" s="207">
        <f>AG334+AG337+AG352+AG340+AG343+AG346+AG349</f>
        <v>5778058.7200000007</v>
      </c>
      <c r="AH332" s="220"/>
      <c r="AI332" s="207">
        <f>AI334+AI337+AI352+AI340+AI343+AI346+AI349</f>
        <v>-1435060</v>
      </c>
      <c r="AJ332" s="207">
        <f>AJ334+AJ337+AJ352+AJ340+AJ343+AJ346+AJ349</f>
        <v>-1607267.2000000002</v>
      </c>
      <c r="AK332" s="220"/>
      <c r="AL332" s="211">
        <f t="shared" si="174"/>
        <v>0.78237017331254077</v>
      </c>
      <c r="AM332" s="207">
        <f>AM334+AM337+AM352+AM340+AM343+AM346+AM349</f>
        <v>0</v>
      </c>
      <c r="AN332" s="207">
        <f t="shared" si="192"/>
        <v>5158981</v>
      </c>
      <c r="AO332" s="207">
        <f t="shared" si="192"/>
        <v>0</v>
      </c>
      <c r="AP332" s="207"/>
      <c r="AQ332" s="902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785"/>
      <c r="B333" s="895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52">
        <v>2023</v>
      </c>
      <c r="H333" s="838">
        <v>1469</v>
      </c>
      <c r="I333" s="223">
        <v>16727345</v>
      </c>
      <c r="J333" s="223">
        <f>I333*1.12</f>
        <v>18734626.400000002</v>
      </c>
      <c r="K333" s="868" t="s">
        <v>130</v>
      </c>
      <c r="L333" s="770" t="s">
        <v>135</v>
      </c>
      <c r="M333" s="799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770" t="s">
        <v>132</v>
      </c>
      <c r="S333" s="779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7983114</v>
      </c>
      <c r="AD333" s="225">
        <f>AC333*1.12</f>
        <v>8941087.6800000016</v>
      </c>
      <c r="AE333" s="93">
        <v>701</v>
      </c>
      <c r="AF333" s="93">
        <v>5158981</v>
      </c>
      <c r="AG333" s="225">
        <f>AF333*1.12</f>
        <v>5778058.7200000007</v>
      </c>
      <c r="AH333" s="93">
        <v>476</v>
      </c>
      <c r="AI333" s="123">
        <f>AF333+AF336+AF339+AF342+AF345+AF348+AF351-AC333</f>
        <v>-2824133</v>
      </c>
      <c r="AJ333" s="226">
        <f>AI333*1.12</f>
        <v>-3163028.9600000004</v>
      </c>
      <c r="AK333" s="222">
        <f>AH333-AE333</f>
        <v>-225</v>
      </c>
      <c r="AL333" s="227">
        <f t="shared" si="174"/>
        <v>0.64623666904919563</v>
      </c>
      <c r="AM333" s="228"/>
      <c r="AN333" s="228"/>
      <c r="AO333" s="228"/>
      <c r="AP333" s="228"/>
      <c r="AQ333" s="902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785"/>
      <c r="B334" s="895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53"/>
      <c r="H334" s="839"/>
      <c r="I334" s="193">
        <v>16044202</v>
      </c>
      <c r="J334" s="193">
        <f>I334*1.12</f>
        <v>17969506.240000002</v>
      </c>
      <c r="K334" s="869"/>
      <c r="L334" s="771"/>
      <c r="M334" s="800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771"/>
      <c r="S334" s="780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6594041</v>
      </c>
      <c r="AD334" s="124">
        <f>AC334*1.12</f>
        <v>7385325.9200000009</v>
      </c>
      <c r="AE334" s="124"/>
      <c r="AF334" s="93">
        <v>5158981</v>
      </c>
      <c r="AG334" s="123">
        <f>AF334*1.12</f>
        <v>5778058.7200000007</v>
      </c>
      <c r="AH334" s="124"/>
      <c r="AI334" s="123">
        <f>AF334+AF337+AF340+AF343+AF346+AF349+AF352-AC334</f>
        <v>-1435060</v>
      </c>
      <c r="AJ334" s="123">
        <f>AI334*1.12</f>
        <v>-1607267.2000000002</v>
      </c>
      <c r="AK334" s="123"/>
      <c r="AL334" s="126">
        <f>IF(AC334=0,"",AF334/AC334)</f>
        <v>0.78237017331254077</v>
      </c>
      <c r="AM334" s="127"/>
      <c r="AN334" s="134">
        <f>AF334</f>
        <v>5158981</v>
      </c>
      <c r="AO334" s="127"/>
      <c r="AP334" s="127"/>
      <c r="AQ334" s="902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785"/>
      <c r="B335" s="895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53"/>
      <c r="H335" s="839"/>
      <c r="I335" s="195">
        <f>I334</f>
        <v>16044202</v>
      </c>
      <c r="J335" s="195">
        <f>J334</f>
        <v>17969506.240000002</v>
      </c>
      <c r="K335" s="870"/>
      <c r="L335" s="772"/>
      <c r="M335" s="801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772"/>
      <c r="S335" s="781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6594041</v>
      </c>
      <c r="AD335" s="131">
        <f>AD334</f>
        <v>7385325.9200000009</v>
      </c>
      <c r="AE335" s="131"/>
      <c r="AF335" s="131"/>
      <c r="AG335" s="123"/>
      <c r="AH335" s="131"/>
      <c r="AI335" s="130">
        <f>AI334</f>
        <v>-1435060</v>
      </c>
      <c r="AJ335" s="130">
        <f>AJ334</f>
        <v>-1607267.2000000002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2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785"/>
      <c r="B336" s="895"/>
      <c r="C336" s="221" t="s">
        <v>73</v>
      </c>
      <c r="D336" s="221" t="s">
        <v>74</v>
      </c>
      <c r="E336" s="222"/>
      <c r="F336" s="222"/>
      <c r="G336" s="853"/>
      <c r="H336" s="839"/>
      <c r="I336" s="223"/>
      <c r="J336" s="223"/>
      <c r="K336" s="868"/>
      <c r="L336" s="770"/>
      <c r="M336" s="799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770"/>
      <c r="S336" s="779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2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785"/>
      <c r="B337" s="895"/>
      <c r="C337" s="122" t="s">
        <v>75</v>
      </c>
      <c r="D337" s="122" t="s">
        <v>76</v>
      </c>
      <c r="E337" s="189"/>
      <c r="F337" s="189"/>
      <c r="G337" s="853"/>
      <c r="H337" s="839"/>
      <c r="I337" s="193"/>
      <c r="J337" s="193"/>
      <c r="K337" s="869"/>
      <c r="L337" s="771"/>
      <c r="M337" s="800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771"/>
      <c r="S337" s="780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2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785"/>
      <c r="B338" s="895"/>
      <c r="C338" s="129" t="s">
        <v>75</v>
      </c>
      <c r="D338" s="129" t="s">
        <v>77</v>
      </c>
      <c r="E338" s="191"/>
      <c r="F338" s="191"/>
      <c r="G338" s="853"/>
      <c r="H338" s="839"/>
      <c r="I338" s="195"/>
      <c r="J338" s="195"/>
      <c r="K338" s="870"/>
      <c r="L338" s="772"/>
      <c r="M338" s="801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772"/>
      <c r="S338" s="781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2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785"/>
      <c r="B339" s="895"/>
      <c r="C339" s="221" t="s">
        <v>73</v>
      </c>
      <c r="D339" s="221" t="s">
        <v>74</v>
      </c>
      <c r="E339" s="222"/>
      <c r="F339" s="222"/>
      <c r="G339" s="853"/>
      <c r="H339" s="839"/>
      <c r="I339" s="223"/>
      <c r="J339" s="223"/>
      <c r="K339" s="868"/>
      <c r="L339" s="770"/>
      <c r="M339" s="799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770"/>
      <c r="S339" s="779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2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785"/>
      <c r="B340" s="895"/>
      <c r="C340" s="122" t="s">
        <v>75</v>
      </c>
      <c r="D340" s="122" t="s">
        <v>76</v>
      </c>
      <c r="E340" s="189"/>
      <c r="F340" s="189"/>
      <c r="G340" s="853"/>
      <c r="H340" s="839"/>
      <c r="I340" s="193"/>
      <c r="J340" s="193"/>
      <c r="K340" s="869"/>
      <c r="L340" s="771"/>
      <c r="M340" s="800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771"/>
      <c r="S340" s="780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2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785"/>
      <c r="B341" s="895"/>
      <c r="C341" s="129" t="s">
        <v>75</v>
      </c>
      <c r="D341" s="129" t="s">
        <v>77</v>
      </c>
      <c r="E341" s="191"/>
      <c r="F341" s="191"/>
      <c r="G341" s="853"/>
      <c r="H341" s="839"/>
      <c r="I341" s="195"/>
      <c r="J341" s="195"/>
      <c r="K341" s="870"/>
      <c r="L341" s="772"/>
      <c r="M341" s="801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772"/>
      <c r="S341" s="781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2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785"/>
      <c r="B342" s="895"/>
      <c r="C342" s="221" t="s">
        <v>73</v>
      </c>
      <c r="D342" s="221" t="s">
        <v>74</v>
      </c>
      <c r="E342" s="222"/>
      <c r="F342" s="222"/>
      <c r="G342" s="853"/>
      <c r="H342" s="839"/>
      <c r="I342" s="223"/>
      <c r="J342" s="223"/>
      <c r="K342" s="868"/>
      <c r="L342" s="770"/>
      <c r="M342" s="799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770"/>
      <c r="S342" s="779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2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785"/>
      <c r="B343" s="895"/>
      <c r="C343" s="122" t="s">
        <v>75</v>
      </c>
      <c r="D343" s="122" t="s">
        <v>76</v>
      </c>
      <c r="E343" s="189"/>
      <c r="F343" s="189"/>
      <c r="G343" s="853"/>
      <c r="H343" s="839"/>
      <c r="I343" s="193"/>
      <c r="J343" s="193"/>
      <c r="K343" s="869"/>
      <c r="L343" s="771"/>
      <c r="M343" s="800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771"/>
      <c r="S343" s="780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2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785"/>
      <c r="B344" s="895"/>
      <c r="C344" s="129" t="s">
        <v>75</v>
      </c>
      <c r="D344" s="129" t="s">
        <v>77</v>
      </c>
      <c r="E344" s="191"/>
      <c r="F344" s="191"/>
      <c r="G344" s="853"/>
      <c r="H344" s="839"/>
      <c r="I344" s="195"/>
      <c r="J344" s="195"/>
      <c r="K344" s="870"/>
      <c r="L344" s="772"/>
      <c r="M344" s="801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772"/>
      <c r="S344" s="781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2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785"/>
      <c r="B345" s="895"/>
      <c r="C345" s="221" t="s">
        <v>73</v>
      </c>
      <c r="D345" s="221" t="s">
        <v>74</v>
      </c>
      <c r="E345" s="222"/>
      <c r="F345" s="222"/>
      <c r="G345" s="853"/>
      <c r="H345" s="839"/>
      <c r="I345" s="223"/>
      <c r="J345" s="223"/>
      <c r="K345" s="868"/>
      <c r="L345" s="770"/>
      <c r="M345" s="799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770"/>
      <c r="S345" s="779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2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785"/>
      <c r="B346" s="895"/>
      <c r="C346" s="122" t="s">
        <v>75</v>
      </c>
      <c r="D346" s="122" t="s">
        <v>76</v>
      </c>
      <c r="E346" s="189"/>
      <c r="F346" s="189"/>
      <c r="G346" s="853"/>
      <c r="H346" s="839"/>
      <c r="I346" s="193"/>
      <c r="J346" s="193"/>
      <c r="K346" s="869"/>
      <c r="L346" s="771"/>
      <c r="M346" s="800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771"/>
      <c r="S346" s="780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2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785"/>
      <c r="B347" s="895"/>
      <c r="C347" s="129" t="s">
        <v>75</v>
      </c>
      <c r="D347" s="129" t="s">
        <v>77</v>
      </c>
      <c r="E347" s="191"/>
      <c r="F347" s="191"/>
      <c r="G347" s="853"/>
      <c r="H347" s="839"/>
      <c r="I347" s="195"/>
      <c r="J347" s="195"/>
      <c r="K347" s="870"/>
      <c r="L347" s="772"/>
      <c r="M347" s="801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772"/>
      <c r="S347" s="781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2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785"/>
      <c r="B348" s="895"/>
      <c r="C348" s="221" t="s">
        <v>73</v>
      </c>
      <c r="D348" s="221" t="s">
        <v>74</v>
      </c>
      <c r="E348" s="222"/>
      <c r="F348" s="222"/>
      <c r="G348" s="853"/>
      <c r="H348" s="839"/>
      <c r="I348" s="223"/>
      <c r="J348" s="223"/>
      <c r="K348" s="868"/>
      <c r="L348" s="770"/>
      <c r="M348" s="799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770"/>
      <c r="S348" s="779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2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785"/>
      <c r="B349" s="895"/>
      <c r="C349" s="122" t="s">
        <v>75</v>
      </c>
      <c r="D349" s="122" t="s">
        <v>76</v>
      </c>
      <c r="E349" s="189"/>
      <c r="F349" s="189"/>
      <c r="G349" s="853"/>
      <c r="H349" s="839"/>
      <c r="I349" s="193"/>
      <c r="J349" s="193"/>
      <c r="K349" s="869"/>
      <c r="L349" s="771"/>
      <c r="M349" s="800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771"/>
      <c r="S349" s="780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2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785"/>
      <c r="B350" s="895"/>
      <c r="C350" s="129" t="s">
        <v>75</v>
      </c>
      <c r="D350" s="129" t="s">
        <v>77</v>
      </c>
      <c r="E350" s="191"/>
      <c r="F350" s="191"/>
      <c r="G350" s="853"/>
      <c r="H350" s="839"/>
      <c r="I350" s="195"/>
      <c r="J350" s="195"/>
      <c r="K350" s="870"/>
      <c r="L350" s="772"/>
      <c r="M350" s="801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772"/>
      <c r="S350" s="781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2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785"/>
      <c r="B351" s="895"/>
      <c r="C351" s="221" t="s">
        <v>73</v>
      </c>
      <c r="D351" s="221" t="s">
        <v>74</v>
      </c>
      <c r="E351" s="222"/>
      <c r="F351" s="222"/>
      <c r="G351" s="853"/>
      <c r="H351" s="839"/>
      <c r="I351" s="223"/>
      <c r="J351" s="223"/>
      <c r="K351" s="868"/>
      <c r="L351" s="770"/>
      <c r="M351" s="799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770"/>
      <c r="S351" s="779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2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785"/>
      <c r="B352" s="895"/>
      <c r="C352" s="122" t="s">
        <v>75</v>
      </c>
      <c r="D352" s="122" t="s">
        <v>76</v>
      </c>
      <c r="E352" s="189"/>
      <c r="F352" s="189"/>
      <c r="G352" s="853"/>
      <c r="H352" s="839"/>
      <c r="I352" s="193"/>
      <c r="J352" s="193"/>
      <c r="K352" s="869"/>
      <c r="L352" s="771"/>
      <c r="M352" s="800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771"/>
      <c r="S352" s="780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2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786"/>
      <c r="B353" s="896"/>
      <c r="C353" s="129" t="s">
        <v>75</v>
      </c>
      <c r="D353" s="129" t="s">
        <v>77</v>
      </c>
      <c r="E353" s="191"/>
      <c r="F353" s="191"/>
      <c r="G353" s="854"/>
      <c r="H353" s="840"/>
      <c r="I353" s="195"/>
      <c r="J353" s="195"/>
      <c r="K353" s="870"/>
      <c r="L353" s="772"/>
      <c r="M353" s="801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772"/>
      <c r="S353" s="781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2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784"/>
      <c r="B354" s="894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71" t="s">
        <v>137</v>
      </c>
      <c r="L354" s="872"/>
      <c r="M354" s="875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7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2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785"/>
      <c r="B355" s="895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73"/>
      <c r="L355" s="874"/>
      <c r="M355" s="876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8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2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785"/>
      <c r="B356" s="895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52">
        <v>2022</v>
      </c>
      <c r="H356" s="838">
        <v>641</v>
      </c>
      <c r="I356" s="223">
        <v>0</v>
      </c>
      <c r="J356" s="223">
        <f>I356*1.12</f>
        <v>0</v>
      </c>
      <c r="K356" s="868" t="s">
        <v>138</v>
      </c>
      <c r="L356" s="770" t="s">
        <v>135</v>
      </c>
      <c r="M356" s="799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770" t="s">
        <v>132</v>
      </c>
      <c r="S356" s="779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2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785"/>
      <c r="B357" s="895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53"/>
      <c r="H357" s="839"/>
      <c r="I357" s="195">
        <v>860173</v>
      </c>
      <c r="J357" s="193">
        <f>I357*1.12</f>
        <v>963393.76000000013</v>
      </c>
      <c r="K357" s="869"/>
      <c r="L357" s="771"/>
      <c r="M357" s="800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771"/>
      <c r="S357" s="780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2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21.75" customHeight="1" x14ac:dyDescent="0.35">
      <c r="A358" s="785"/>
      <c r="B358" s="895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53"/>
      <c r="H358" s="839"/>
      <c r="I358" s="195">
        <f>I357</f>
        <v>860173</v>
      </c>
      <c r="J358" s="195">
        <f>J357</f>
        <v>963393.76000000013</v>
      </c>
      <c r="K358" s="870"/>
      <c r="L358" s="772"/>
      <c r="M358" s="801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772"/>
      <c r="S358" s="781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3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785"/>
      <c r="B359" s="895"/>
      <c r="C359" s="221" t="s">
        <v>73</v>
      </c>
      <c r="D359" s="221" t="s">
        <v>74</v>
      </c>
      <c r="E359" s="222"/>
      <c r="F359" s="222"/>
      <c r="G359" s="853"/>
      <c r="H359" s="839"/>
      <c r="I359" s="223"/>
      <c r="J359" s="223"/>
      <c r="K359" s="868"/>
      <c r="L359" s="770"/>
      <c r="M359" s="799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770"/>
      <c r="S359" s="779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785"/>
      <c r="B360" s="895"/>
      <c r="C360" s="122" t="s">
        <v>75</v>
      </c>
      <c r="D360" s="122" t="s">
        <v>76</v>
      </c>
      <c r="E360" s="189"/>
      <c r="F360" s="189"/>
      <c r="G360" s="853"/>
      <c r="H360" s="839"/>
      <c r="I360" s="193"/>
      <c r="J360" s="193"/>
      <c r="K360" s="869"/>
      <c r="L360" s="771"/>
      <c r="M360" s="800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771"/>
      <c r="S360" s="780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785"/>
      <c r="B361" s="895"/>
      <c r="C361" s="129" t="s">
        <v>75</v>
      </c>
      <c r="D361" s="129" t="s">
        <v>77</v>
      </c>
      <c r="E361" s="191"/>
      <c r="F361" s="191"/>
      <c r="G361" s="853"/>
      <c r="H361" s="839"/>
      <c r="I361" s="195"/>
      <c r="J361" s="195"/>
      <c r="K361" s="870"/>
      <c r="L361" s="772"/>
      <c r="M361" s="801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772"/>
      <c r="S361" s="781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785"/>
      <c r="B362" s="895"/>
      <c r="C362" s="221" t="s">
        <v>73</v>
      </c>
      <c r="D362" s="221" t="s">
        <v>74</v>
      </c>
      <c r="E362" s="222"/>
      <c r="F362" s="222"/>
      <c r="G362" s="853"/>
      <c r="H362" s="839"/>
      <c r="I362" s="223"/>
      <c r="J362" s="223"/>
      <c r="K362" s="868"/>
      <c r="L362" s="770"/>
      <c r="M362" s="799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770"/>
      <c r="S362" s="779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785"/>
      <c r="B363" s="895"/>
      <c r="C363" s="122" t="s">
        <v>75</v>
      </c>
      <c r="D363" s="122" t="s">
        <v>76</v>
      </c>
      <c r="E363" s="189"/>
      <c r="F363" s="189"/>
      <c r="G363" s="853"/>
      <c r="H363" s="839"/>
      <c r="I363" s="193"/>
      <c r="J363" s="193"/>
      <c r="K363" s="869"/>
      <c r="L363" s="771"/>
      <c r="M363" s="800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771"/>
      <c r="S363" s="780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785"/>
      <c r="B364" s="895"/>
      <c r="C364" s="129" t="s">
        <v>75</v>
      </c>
      <c r="D364" s="129" t="s">
        <v>77</v>
      </c>
      <c r="E364" s="191"/>
      <c r="F364" s="191"/>
      <c r="G364" s="853"/>
      <c r="H364" s="839"/>
      <c r="I364" s="195"/>
      <c r="J364" s="195"/>
      <c r="K364" s="870"/>
      <c r="L364" s="772"/>
      <c r="M364" s="801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772"/>
      <c r="S364" s="781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785"/>
      <c r="B365" s="895"/>
      <c r="C365" s="221" t="s">
        <v>73</v>
      </c>
      <c r="D365" s="221" t="s">
        <v>74</v>
      </c>
      <c r="E365" s="222"/>
      <c r="F365" s="222"/>
      <c r="G365" s="853"/>
      <c r="H365" s="839"/>
      <c r="I365" s="223"/>
      <c r="J365" s="223"/>
      <c r="K365" s="868"/>
      <c r="L365" s="770"/>
      <c r="M365" s="799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770"/>
      <c r="S365" s="779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785"/>
      <c r="B366" s="895"/>
      <c r="C366" s="122" t="s">
        <v>75</v>
      </c>
      <c r="D366" s="122" t="s">
        <v>76</v>
      </c>
      <c r="E366" s="189"/>
      <c r="F366" s="189"/>
      <c r="G366" s="853"/>
      <c r="H366" s="839"/>
      <c r="I366" s="193"/>
      <c r="J366" s="193"/>
      <c r="K366" s="869"/>
      <c r="L366" s="771"/>
      <c r="M366" s="800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771"/>
      <c r="S366" s="780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785"/>
      <c r="B367" s="895"/>
      <c r="C367" s="129" t="s">
        <v>75</v>
      </c>
      <c r="D367" s="129" t="s">
        <v>77</v>
      </c>
      <c r="E367" s="191"/>
      <c r="F367" s="191"/>
      <c r="G367" s="853"/>
      <c r="H367" s="839"/>
      <c r="I367" s="195"/>
      <c r="J367" s="195"/>
      <c r="K367" s="870"/>
      <c r="L367" s="772"/>
      <c r="M367" s="801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772"/>
      <c r="S367" s="781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785"/>
      <c r="B368" s="895"/>
      <c r="C368" s="221" t="s">
        <v>73</v>
      </c>
      <c r="D368" s="221" t="s">
        <v>74</v>
      </c>
      <c r="E368" s="222"/>
      <c r="F368" s="222"/>
      <c r="G368" s="853"/>
      <c r="H368" s="839"/>
      <c r="I368" s="223"/>
      <c r="J368" s="223"/>
      <c r="K368" s="868"/>
      <c r="L368" s="770"/>
      <c r="M368" s="799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770"/>
      <c r="S368" s="779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785"/>
      <c r="B369" s="895"/>
      <c r="C369" s="122" t="s">
        <v>75</v>
      </c>
      <c r="D369" s="122" t="s">
        <v>76</v>
      </c>
      <c r="E369" s="189"/>
      <c r="F369" s="189"/>
      <c r="G369" s="853"/>
      <c r="H369" s="839"/>
      <c r="I369" s="193"/>
      <c r="J369" s="193"/>
      <c r="K369" s="869"/>
      <c r="L369" s="771"/>
      <c r="M369" s="800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771"/>
      <c r="S369" s="780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785"/>
      <c r="B370" s="895"/>
      <c r="C370" s="129" t="s">
        <v>75</v>
      </c>
      <c r="D370" s="129" t="s">
        <v>77</v>
      </c>
      <c r="E370" s="191"/>
      <c r="F370" s="191"/>
      <c r="G370" s="853"/>
      <c r="H370" s="839"/>
      <c r="I370" s="195"/>
      <c r="J370" s="195"/>
      <c r="K370" s="870"/>
      <c r="L370" s="772"/>
      <c r="M370" s="801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772"/>
      <c r="S370" s="781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785"/>
      <c r="B371" s="895"/>
      <c r="C371" s="221" t="s">
        <v>73</v>
      </c>
      <c r="D371" s="221" t="s">
        <v>74</v>
      </c>
      <c r="E371" s="222"/>
      <c r="F371" s="222"/>
      <c r="G371" s="853"/>
      <c r="H371" s="839"/>
      <c r="I371" s="223"/>
      <c r="J371" s="223"/>
      <c r="K371" s="868"/>
      <c r="L371" s="770"/>
      <c r="M371" s="799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770"/>
      <c r="S371" s="779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785"/>
      <c r="B372" s="895"/>
      <c r="C372" s="122" t="s">
        <v>75</v>
      </c>
      <c r="D372" s="122" t="s">
        <v>76</v>
      </c>
      <c r="E372" s="189"/>
      <c r="F372" s="189"/>
      <c r="G372" s="853"/>
      <c r="H372" s="839"/>
      <c r="I372" s="193"/>
      <c r="J372" s="193"/>
      <c r="K372" s="869"/>
      <c r="L372" s="771"/>
      <c r="M372" s="800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771"/>
      <c r="S372" s="780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785"/>
      <c r="B373" s="895"/>
      <c r="C373" s="129" t="s">
        <v>75</v>
      </c>
      <c r="D373" s="129" t="s">
        <v>77</v>
      </c>
      <c r="E373" s="191"/>
      <c r="F373" s="191"/>
      <c r="G373" s="853"/>
      <c r="H373" s="839"/>
      <c r="I373" s="195"/>
      <c r="J373" s="195"/>
      <c r="K373" s="870"/>
      <c r="L373" s="772"/>
      <c r="M373" s="801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772"/>
      <c r="S373" s="781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785"/>
      <c r="B374" s="895"/>
      <c r="C374" s="221" t="s">
        <v>73</v>
      </c>
      <c r="D374" s="221" t="s">
        <v>74</v>
      </c>
      <c r="E374" s="222"/>
      <c r="F374" s="222"/>
      <c r="G374" s="853"/>
      <c r="H374" s="839"/>
      <c r="I374" s="223"/>
      <c r="J374" s="223"/>
      <c r="K374" s="868"/>
      <c r="L374" s="770"/>
      <c r="M374" s="799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770"/>
      <c r="S374" s="779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785"/>
      <c r="B375" s="895"/>
      <c r="C375" s="122" t="s">
        <v>75</v>
      </c>
      <c r="D375" s="122" t="s">
        <v>76</v>
      </c>
      <c r="E375" s="189"/>
      <c r="F375" s="189"/>
      <c r="G375" s="853"/>
      <c r="H375" s="839"/>
      <c r="I375" s="193"/>
      <c r="J375" s="193"/>
      <c r="K375" s="869"/>
      <c r="L375" s="771"/>
      <c r="M375" s="800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771"/>
      <c r="S375" s="780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786"/>
      <c r="B376" s="896"/>
      <c r="C376" s="129" t="s">
        <v>75</v>
      </c>
      <c r="D376" s="129" t="s">
        <v>77</v>
      </c>
      <c r="E376" s="191"/>
      <c r="F376" s="191"/>
      <c r="G376" s="854"/>
      <c r="H376" s="840"/>
      <c r="I376" s="195"/>
      <c r="J376" s="195"/>
      <c r="K376" s="870"/>
      <c r="L376" s="772"/>
      <c r="M376" s="801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772"/>
      <c r="S376" s="781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784"/>
      <c r="B377" s="770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904"/>
      <c r="L377" s="905"/>
      <c r="M377" s="875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7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2376039</v>
      </c>
      <c r="AD377" s="207">
        <f t="shared" si="209"/>
        <v>2661163.6800000002</v>
      </c>
      <c r="AE377" s="207">
        <f t="shared" si="209"/>
        <v>106</v>
      </c>
      <c r="AF377" s="207"/>
      <c r="AG377" s="207"/>
      <c r="AH377" s="207"/>
      <c r="AI377" s="207">
        <f t="shared" si="209"/>
        <v>-2376039</v>
      </c>
      <c r="AJ377" s="207">
        <f t="shared" si="209"/>
        <v>-2661163.6800000002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785"/>
      <c r="B378" s="771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906"/>
      <c r="L378" s="907"/>
      <c r="M378" s="876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8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0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 t="str">
        <f t="shared" si="198"/>
        <v/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785"/>
      <c r="B379" s="771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52">
        <v>2023</v>
      </c>
      <c r="H379" s="838">
        <v>815</v>
      </c>
      <c r="I379" s="223">
        <v>9091420</v>
      </c>
      <c r="J379" s="223">
        <f>I379*1.12</f>
        <v>10182390.4</v>
      </c>
      <c r="K379" s="908"/>
      <c r="L379" s="911"/>
      <c r="M379" s="799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770" t="s">
        <v>132</v>
      </c>
      <c r="S379" s="779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2376039</v>
      </c>
      <c r="AD379" s="225">
        <f>AC379*1.12</f>
        <v>2661163.6800000002</v>
      </c>
      <c r="AE379" s="427">
        <v>106</v>
      </c>
      <c r="AF379" s="225"/>
      <c r="AG379" s="226"/>
      <c r="AH379" s="225"/>
      <c r="AI379" s="226">
        <f>AF379+AF382+AF385+AF388+AF391+AF394+AF397-AC379</f>
        <v>-2376039</v>
      </c>
      <c r="AJ379" s="226">
        <f>AI379*1.12</f>
        <v>-2661163.6800000002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785"/>
      <c r="B380" s="771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53"/>
      <c r="H380" s="839"/>
      <c r="I380" s="193">
        <v>8466733</v>
      </c>
      <c r="J380" s="193">
        <f>I380*1.12</f>
        <v>9482740.9600000009</v>
      </c>
      <c r="K380" s="909"/>
      <c r="L380" s="912"/>
      <c r="M380" s="800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771"/>
      <c r="S380" s="780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785"/>
      <c r="B381" s="771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53"/>
      <c r="H381" s="839"/>
      <c r="I381" s="195">
        <f>I380</f>
        <v>8466733</v>
      </c>
      <c r="J381" s="195">
        <f>J380</f>
        <v>9482740.9600000009</v>
      </c>
      <c r="K381" s="910"/>
      <c r="L381" s="913"/>
      <c r="M381" s="801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772"/>
      <c r="S381" s="781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0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 t="str">
        <f t="shared" si="198"/>
        <v/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785"/>
      <c r="B382" s="771"/>
      <c r="C382" s="221" t="s">
        <v>73</v>
      </c>
      <c r="D382" s="221" t="s">
        <v>74</v>
      </c>
      <c r="E382" s="222"/>
      <c r="F382" s="222"/>
      <c r="G382" s="853"/>
      <c r="H382" s="839"/>
      <c r="I382" s="223"/>
      <c r="J382" s="223"/>
      <c r="K382" s="868"/>
      <c r="L382" s="770"/>
      <c r="M382" s="799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770"/>
      <c r="S382" s="779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785"/>
      <c r="B383" s="771"/>
      <c r="C383" s="122" t="s">
        <v>75</v>
      </c>
      <c r="D383" s="122" t="s">
        <v>76</v>
      </c>
      <c r="E383" s="189"/>
      <c r="F383" s="189"/>
      <c r="G383" s="853"/>
      <c r="H383" s="839"/>
      <c r="I383" s="193"/>
      <c r="J383" s="193"/>
      <c r="K383" s="869"/>
      <c r="L383" s="771"/>
      <c r="M383" s="800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771"/>
      <c r="S383" s="780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785"/>
      <c r="B384" s="771"/>
      <c r="C384" s="129" t="s">
        <v>75</v>
      </c>
      <c r="D384" s="129" t="s">
        <v>77</v>
      </c>
      <c r="E384" s="191"/>
      <c r="F384" s="191"/>
      <c r="G384" s="853"/>
      <c r="H384" s="839"/>
      <c r="I384" s="195"/>
      <c r="J384" s="195"/>
      <c r="K384" s="870"/>
      <c r="L384" s="772"/>
      <c r="M384" s="801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772"/>
      <c r="S384" s="781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785"/>
      <c r="B385" s="771"/>
      <c r="C385" s="221" t="s">
        <v>73</v>
      </c>
      <c r="D385" s="221" t="s">
        <v>74</v>
      </c>
      <c r="E385" s="222"/>
      <c r="F385" s="222"/>
      <c r="G385" s="853"/>
      <c r="H385" s="839"/>
      <c r="I385" s="223"/>
      <c r="J385" s="223"/>
      <c r="K385" s="868"/>
      <c r="L385" s="770"/>
      <c r="M385" s="799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770"/>
      <c r="S385" s="779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785"/>
      <c r="B386" s="771"/>
      <c r="C386" s="122" t="s">
        <v>75</v>
      </c>
      <c r="D386" s="122" t="s">
        <v>76</v>
      </c>
      <c r="E386" s="189"/>
      <c r="F386" s="189"/>
      <c r="G386" s="853"/>
      <c r="H386" s="839"/>
      <c r="I386" s="193"/>
      <c r="J386" s="193"/>
      <c r="K386" s="869"/>
      <c r="L386" s="771"/>
      <c r="M386" s="800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771"/>
      <c r="S386" s="780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785"/>
      <c r="B387" s="771"/>
      <c r="C387" s="129" t="s">
        <v>75</v>
      </c>
      <c r="D387" s="129" t="s">
        <v>77</v>
      </c>
      <c r="E387" s="191"/>
      <c r="F387" s="191"/>
      <c r="G387" s="853"/>
      <c r="H387" s="839"/>
      <c r="I387" s="195"/>
      <c r="J387" s="195"/>
      <c r="K387" s="870"/>
      <c r="L387" s="772"/>
      <c r="M387" s="801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772"/>
      <c r="S387" s="781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785"/>
      <c r="B388" s="771"/>
      <c r="C388" s="221" t="s">
        <v>73</v>
      </c>
      <c r="D388" s="221" t="s">
        <v>74</v>
      </c>
      <c r="E388" s="222"/>
      <c r="F388" s="222"/>
      <c r="G388" s="853"/>
      <c r="H388" s="839"/>
      <c r="I388" s="223"/>
      <c r="J388" s="223"/>
      <c r="K388" s="868"/>
      <c r="L388" s="770"/>
      <c r="M388" s="799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770"/>
      <c r="S388" s="779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785"/>
      <c r="B389" s="771"/>
      <c r="C389" s="122" t="s">
        <v>75</v>
      </c>
      <c r="D389" s="122" t="s">
        <v>76</v>
      </c>
      <c r="E389" s="189"/>
      <c r="F389" s="189"/>
      <c r="G389" s="853"/>
      <c r="H389" s="839"/>
      <c r="I389" s="193"/>
      <c r="J389" s="193"/>
      <c r="K389" s="869"/>
      <c r="L389" s="771"/>
      <c r="M389" s="800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771"/>
      <c r="S389" s="780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785"/>
      <c r="B390" s="771"/>
      <c r="C390" s="129" t="s">
        <v>75</v>
      </c>
      <c r="D390" s="129" t="s">
        <v>77</v>
      </c>
      <c r="E390" s="191"/>
      <c r="F390" s="191"/>
      <c r="G390" s="853"/>
      <c r="H390" s="839"/>
      <c r="I390" s="195"/>
      <c r="J390" s="195"/>
      <c r="K390" s="870"/>
      <c r="L390" s="772"/>
      <c r="M390" s="801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772"/>
      <c r="S390" s="781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785"/>
      <c r="B391" s="771"/>
      <c r="C391" s="221" t="s">
        <v>73</v>
      </c>
      <c r="D391" s="221" t="s">
        <v>74</v>
      </c>
      <c r="E391" s="222"/>
      <c r="F391" s="222"/>
      <c r="G391" s="853"/>
      <c r="H391" s="839"/>
      <c r="I391" s="223"/>
      <c r="J391" s="223"/>
      <c r="K391" s="868"/>
      <c r="L391" s="770"/>
      <c r="M391" s="799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770"/>
      <c r="S391" s="779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785"/>
      <c r="B392" s="771"/>
      <c r="C392" s="122" t="s">
        <v>75</v>
      </c>
      <c r="D392" s="122" t="s">
        <v>76</v>
      </c>
      <c r="E392" s="189"/>
      <c r="F392" s="189"/>
      <c r="G392" s="853"/>
      <c r="H392" s="839"/>
      <c r="I392" s="193"/>
      <c r="J392" s="193"/>
      <c r="K392" s="869"/>
      <c r="L392" s="771"/>
      <c r="M392" s="800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771"/>
      <c r="S392" s="780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785"/>
      <c r="B393" s="771"/>
      <c r="C393" s="129" t="s">
        <v>75</v>
      </c>
      <c r="D393" s="129" t="s">
        <v>77</v>
      </c>
      <c r="E393" s="191"/>
      <c r="F393" s="191"/>
      <c r="G393" s="853"/>
      <c r="H393" s="839"/>
      <c r="I393" s="195"/>
      <c r="J393" s="195"/>
      <c r="K393" s="870"/>
      <c r="L393" s="772"/>
      <c r="M393" s="801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772"/>
      <c r="S393" s="781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785"/>
      <c r="B394" s="771"/>
      <c r="C394" s="221" t="s">
        <v>73</v>
      </c>
      <c r="D394" s="221" t="s">
        <v>74</v>
      </c>
      <c r="E394" s="222"/>
      <c r="F394" s="222"/>
      <c r="G394" s="853"/>
      <c r="H394" s="839"/>
      <c r="I394" s="223"/>
      <c r="J394" s="223"/>
      <c r="K394" s="868"/>
      <c r="L394" s="770"/>
      <c r="M394" s="799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770"/>
      <c r="S394" s="779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785"/>
      <c r="B395" s="771"/>
      <c r="C395" s="122" t="s">
        <v>75</v>
      </c>
      <c r="D395" s="122" t="s">
        <v>76</v>
      </c>
      <c r="E395" s="189"/>
      <c r="F395" s="189"/>
      <c r="G395" s="853"/>
      <c r="H395" s="839"/>
      <c r="I395" s="193"/>
      <c r="J395" s="193"/>
      <c r="K395" s="869"/>
      <c r="L395" s="771"/>
      <c r="M395" s="800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771"/>
      <c r="S395" s="780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785"/>
      <c r="B396" s="771"/>
      <c r="C396" s="129" t="s">
        <v>75</v>
      </c>
      <c r="D396" s="129" t="s">
        <v>77</v>
      </c>
      <c r="E396" s="191"/>
      <c r="F396" s="191"/>
      <c r="G396" s="853"/>
      <c r="H396" s="839"/>
      <c r="I396" s="195"/>
      <c r="J396" s="195"/>
      <c r="K396" s="870"/>
      <c r="L396" s="772"/>
      <c r="M396" s="801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772"/>
      <c r="S396" s="781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785"/>
      <c r="B397" s="771"/>
      <c r="C397" s="221" t="s">
        <v>73</v>
      </c>
      <c r="D397" s="221" t="s">
        <v>74</v>
      </c>
      <c r="E397" s="222"/>
      <c r="F397" s="222"/>
      <c r="G397" s="853"/>
      <c r="H397" s="839"/>
      <c r="I397" s="223"/>
      <c r="J397" s="223"/>
      <c r="K397" s="868"/>
      <c r="L397" s="770"/>
      <c r="M397" s="799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770"/>
      <c r="S397" s="779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785"/>
      <c r="B398" s="771"/>
      <c r="C398" s="122" t="s">
        <v>75</v>
      </c>
      <c r="D398" s="122" t="s">
        <v>76</v>
      </c>
      <c r="E398" s="189"/>
      <c r="F398" s="189"/>
      <c r="G398" s="853"/>
      <c r="H398" s="839"/>
      <c r="I398" s="193"/>
      <c r="J398" s="193"/>
      <c r="K398" s="869"/>
      <c r="L398" s="771"/>
      <c r="M398" s="800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771"/>
      <c r="S398" s="780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786"/>
      <c r="B399" s="772"/>
      <c r="C399" s="129" t="s">
        <v>75</v>
      </c>
      <c r="D399" s="129" t="s">
        <v>77</v>
      </c>
      <c r="E399" s="191"/>
      <c r="F399" s="191"/>
      <c r="G399" s="854"/>
      <c r="H399" s="840"/>
      <c r="I399" s="195"/>
      <c r="J399" s="195"/>
      <c r="K399" s="870"/>
      <c r="L399" s="772"/>
      <c r="M399" s="801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772"/>
      <c r="S399" s="781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954"/>
      <c r="B400" s="770" t="s">
        <v>150</v>
      </c>
      <c r="C400" s="206"/>
      <c r="D400" s="206"/>
      <c r="E400" s="207"/>
      <c r="F400" s="207"/>
      <c r="G400" s="950">
        <v>2022</v>
      </c>
      <c r="H400" s="951"/>
      <c r="I400" s="207"/>
      <c r="J400" s="207"/>
      <c r="K400" s="914" t="s">
        <v>121</v>
      </c>
      <c r="L400" s="915"/>
      <c r="M400" s="875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7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955"/>
      <c r="B401" s="771"/>
      <c r="C401" s="206"/>
      <c r="D401" s="206"/>
      <c r="E401" s="207"/>
      <c r="F401" s="207"/>
      <c r="G401" s="950"/>
      <c r="H401" s="952"/>
      <c r="I401" s="207"/>
      <c r="J401" s="207"/>
      <c r="K401" s="916"/>
      <c r="L401" s="917"/>
      <c r="M401" s="876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8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955"/>
      <c r="B402" s="771"/>
      <c r="C402" s="221" t="s">
        <v>73</v>
      </c>
      <c r="D402" s="221" t="s">
        <v>74</v>
      </c>
      <c r="E402" s="222"/>
      <c r="F402" s="222"/>
      <c r="G402" s="950"/>
      <c r="H402" s="952"/>
      <c r="I402" s="223"/>
      <c r="J402" s="223"/>
      <c r="K402" s="924" t="s">
        <v>130</v>
      </c>
      <c r="L402" s="927" t="s">
        <v>131</v>
      </c>
      <c r="M402" s="799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770" t="s">
        <v>151</v>
      </c>
      <c r="S402" s="779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922">
        <f>SUM(AU402:BH429)</f>
        <v>0</v>
      </c>
      <c r="BT402" s="930" t="e">
        <f>BS402-(AI402+#REF!+#REF!+AI406+AI409+AI412+AI415+AI418+AI421+AI424+AI427)</f>
        <v>#REF!</v>
      </c>
      <c r="BU402" s="230"/>
    </row>
    <row r="403" spans="1:73" s="103" customFormat="1" x14ac:dyDescent="0.35">
      <c r="A403" s="955"/>
      <c r="B403" s="771"/>
      <c r="C403" s="122" t="s">
        <v>75</v>
      </c>
      <c r="D403" s="122" t="s">
        <v>76</v>
      </c>
      <c r="E403" s="189"/>
      <c r="F403" s="189"/>
      <c r="G403" s="950"/>
      <c r="H403" s="952"/>
      <c r="I403" s="193"/>
      <c r="J403" s="193"/>
      <c r="K403" s="925"/>
      <c r="L403" s="928"/>
      <c r="M403" s="800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771"/>
      <c r="S403" s="780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923"/>
      <c r="BT403" s="923"/>
      <c r="BU403" s="106"/>
    </row>
    <row r="404" spans="1:73" x14ac:dyDescent="0.35">
      <c r="A404" s="956"/>
      <c r="B404" s="772"/>
      <c r="C404" s="129" t="s">
        <v>75</v>
      </c>
      <c r="D404" s="129" t="s">
        <v>77</v>
      </c>
      <c r="E404" s="191"/>
      <c r="F404" s="191"/>
      <c r="G404" s="950"/>
      <c r="H404" s="953"/>
      <c r="I404" s="195"/>
      <c r="J404" s="195"/>
      <c r="K404" s="926"/>
      <c r="L404" s="929"/>
      <c r="M404" s="801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772"/>
      <c r="S404" s="781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923"/>
      <c r="BT404" s="923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923"/>
      <c r="BT405" s="923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918"/>
      <c r="L406" s="919"/>
      <c r="M406" s="920"/>
      <c r="N406" s="263"/>
      <c r="O406" s="263"/>
      <c r="P406" s="263"/>
      <c r="Q406" s="271"/>
      <c r="R406" s="919"/>
      <c r="S406" s="921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923"/>
      <c r="BT406" s="923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918"/>
      <c r="L407" s="919"/>
      <c r="M407" s="920"/>
      <c r="N407" s="270"/>
      <c r="O407" s="270"/>
      <c r="P407" s="263"/>
      <c r="Q407" s="271"/>
      <c r="R407" s="919"/>
      <c r="S407" s="921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923"/>
      <c r="BT407" s="923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918"/>
      <c r="L408" s="919"/>
      <c r="M408" s="920"/>
      <c r="N408" s="270"/>
      <c r="O408" s="270"/>
      <c r="P408" s="270"/>
      <c r="Q408" s="274"/>
      <c r="R408" s="919"/>
      <c r="S408" s="921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923"/>
      <c r="BT408" s="923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918"/>
      <c r="L409" s="918"/>
      <c r="M409" s="920"/>
      <c r="N409" s="263"/>
      <c r="O409" s="263"/>
      <c r="P409" s="263"/>
      <c r="Q409" s="271"/>
      <c r="R409" s="919"/>
      <c r="S409" s="921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923"/>
      <c r="BT409" s="923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918"/>
      <c r="L410" s="918"/>
      <c r="M410" s="920"/>
      <c r="N410" s="270"/>
      <c r="O410" s="270"/>
      <c r="P410" s="263"/>
      <c r="Q410" s="271"/>
      <c r="R410" s="919"/>
      <c r="S410" s="921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923"/>
      <c r="BT410" s="923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918"/>
      <c r="L411" s="918"/>
      <c r="M411" s="920"/>
      <c r="N411" s="270"/>
      <c r="O411" s="270"/>
      <c r="P411" s="270"/>
      <c r="Q411" s="274"/>
      <c r="R411" s="919"/>
      <c r="S411" s="921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923"/>
      <c r="BT411" s="923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918"/>
      <c r="L412" s="919"/>
      <c r="M412" s="920"/>
      <c r="N412" s="263"/>
      <c r="O412" s="263"/>
      <c r="P412" s="263"/>
      <c r="Q412" s="271"/>
      <c r="R412" s="919"/>
      <c r="S412" s="921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923"/>
      <c r="BT412" s="923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918"/>
      <c r="L413" s="919"/>
      <c r="M413" s="920"/>
      <c r="N413" s="270"/>
      <c r="O413" s="270"/>
      <c r="P413" s="263"/>
      <c r="Q413" s="271"/>
      <c r="R413" s="919"/>
      <c r="S413" s="921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923"/>
      <c r="BT413" s="923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918"/>
      <c r="L414" s="919"/>
      <c r="M414" s="920"/>
      <c r="N414" s="270"/>
      <c r="O414" s="270"/>
      <c r="P414" s="270"/>
      <c r="Q414" s="274"/>
      <c r="R414" s="919"/>
      <c r="S414" s="921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923"/>
      <c r="BT414" s="923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918"/>
      <c r="L415" s="919"/>
      <c r="M415" s="920"/>
      <c r="N415" s="263"/>
      <c r="O415" s="263"/>
      <c r="P415" s="263"/>
      <c r="Q415" s="271"/>
      <c r="R415" s="919"/>
      <c r="S415" s="921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923"/>
      <c r="BT415" s="923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918"/>
      <c r="L416" s="919"/>
      <c r="M416" s="920"/>
      <c r="N416" s="270"/>
      <c r="O416" s="270"/>
      <c r="P416" s="263"/>
      <c r="Q416" s="271"/>
      <c r="R416" s="919"/>
      <c r="S416" s="921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923"/>
      <c r="BT416" s="923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918"/>
      <c r="L417" s="919"/>
      <c r="M417" s="920"/>
      <c r="N417" s="270"/>
      <c r="O417" s="270"/>
      <c r="P417" s="270"/>
      <c r="Q417" s="274"/>
      <c r="R417" s="919"/>
      <c r="S417" s="921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923"/>
      <c r="BT417" s="923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918"/>
      <c r="L418" s="918"/>
      <c r="M418" s="920"/>
      <c r="N418" s="263"/>
      <c r="O418" s="263"/>
      <c r="P418" s="263"/>
      <c r="Q418" s="271"/>
      <c r="R418" s="919"/>
      <c r="S418" s="921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923"/>
      <c r="BT418" s="923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918"/>
      <c r="L419" s="918"/>
      <c r="M419" s="920"/>
      <c r="N419" s="270"/>
      <c r="O419" s="270"/>
      <c r="P419" s="263"/>
      <c r="Q419" s="271"/>
      <c r="R419" s="919"/>
      <c r="S419" s="921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923"/>
      <c r="BT419" s="923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918"/>
      <c r="L420" s="918"/>
      <c r="M420" s="920"/>
      <c r="N420" s="270"/>
      <c r="O420" s="270"/>
      <c r="P420" s="270"/>
      <c r="Q420" s="274"/>
      <c r="R420" s="919"/>
      <c r="S420" s="921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923"/>
      <c r="BT420" s="923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918"/>
      <c r="L421" s="918"/>
      <c r="M421" s="920"/>
      <c r="N421" s="263"/>
      <c r="O421" s="263"/>
      <c r="P421" s="263"/>
      <c r="Q421" s="271"/>
      <c r="R421" s="919"/>
      <c r="S421" s="921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923"/>
      <c r="BT421" s="923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918"/>
      <c r="L422" s="918"/>
      <c r="M422" s="920"/>
      <c r="N422" s="270"/>
      <c r="O422" s="270"/>
      <c r="P422" s="263"/>
      <c r="Q422" s="271"/>
      <c r="R422" s="919"/>
      <c r="S422" s="921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923"/>
      <c r="BT422" s="923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918"/>
      <c r="L423" s="918"/>
      <c r="M423" s="920"/>
      <c r="N423" s="270"/>
      <c r="O423" s="270"/>
      <c r="P423" s="270"/>
      <c r="Q423" s="274"/>
      <c r="R423" s="919"/>
      <c r="S423" s="921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923"/>
      <c r="BT423" s="923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918"/>
      <c r="L424" s="918"/>
      <c r="M424" s="920"/>
      <c r="N424" s="263"/>
      <c r="O424" s="263"/>
      <c r="P424" s="263"/>
      <c r="Q424" s="271"/>
      <c r="R424" s="919"/>
      <c r="S424" s="921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923"/>
      <c r="BT424" s="923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918"/>
      <c r="L425" s="918"/>
      <c r="M425" s="920"/>
      <c r="N425" s="270"/>
      <c r="O425" s="270"/>
      <c r="P425" s="263"/>
      <c r="Q425" s="271"/>
      <c r="R425" s="919"/>
      <c r="S425" s="921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923"/>
      <c r="BT425" s="923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918"/>
      <c r="L426" s="918"/>
      <c r="M426" s="920"/>
      <c r="N426" s="270"/>
      <c r="O426" s="270"/>
      <c r="P426" s="270"/>
      <c r="Q426" s="274"/>
      <c r="R426" s="919"/>
      <c r="S426" s="921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923"/>
      <c r="BT426" s="923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918"/>
      <c r="L427" s="919"/>
      <c r="M427" s="920"/>
      <c r="N427" s="263"/>
      <c r="O427" s="263"/>
      <c r="P427" s="263"/>
      <c r="Q427" s="271"/>
      <c r="R427" s="919"/>
      <c r="S427" s="921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923"/>
      <c r="BT427" s="923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918"/>
      <c r="L428" s="919"/>
      <c r="M428" s="920"/>
      <c r="N428" s="270"/>
      <c r="O428" s="270"/>
      <c r="P428" s="263"/>
      <c r="Q428" s="271"/>
      <c r="R428" s="919"/>
      <c r="S428" s="921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923"/>
      <c r="BT428" s="923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918"/>
      <c r="L429" s="919"/>
      <c r="M429" s="920"/>
      <c r="N429" s="270"/>
      <c r="O429" s="270"/>
      <c r="P429" s="270"/>
      <c r="Q429" s="274"/>
      <c r="R429" s="919"/>
      <c r="S429" s="921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923"/>
      <c r="BT429" s="923"/>
      <c r="BU429" s="31"/>
    </row>
    <row r="430" spans="1:73" s="231" customFormat="1" ht="27" customHeight="1" x14ac:dyDescent="0.35">
      <c r="A430" s="940"/>
      <c r="B430" s="919"/>
      <c r="C430" s="257"/>
      <c r="D430" s="257"/>
      <c r="E430" s="258"/>
      <c r="F430" s="258"/>
      <c r="G430" s="941"/>
      <c r="H430" s="942"/>
      <c r="I430" s="261"/>
      <c r="J430" s="261"/>
      <c r="K430" s="918"/>
      <c r="L430" s="919"/>
      <c r="M430" s="920"/>
      <c r="N430" s="263"/>
      <c r="O430" s="263"/>
      <c r="P430" s="264"/>
      <c r="Q430" s="264"/>
      <c r="R430" s="919"/>
      <c r="S430" s="921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922">
        <f>SUM(AU430:BH462)</f>
        <v>0</v>
      </c>
      <c r="BT430" s="930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940"/>
      <c r="B431" s="919"/>
      <c r="C431" s="257"/>
      <c r="D431" s="257"/>
      <c r="E431" s="258"/>
      <c r="F431" s="258"/>
      <c r="G431" s="941"/>
      <c r="H431" s="942"/>
      <c r="I431" s="261"/>
      <c r="J431" s="261"/>
      <c r="K431" s="918"/>
      <c r="L431" s="919"/>
      <c r="M431" s="920"/>
      <c r="N431" s="270"/>
      <c r="O431" s="270"/>
      <c r="P431" s="263"/>
      <c r="Q431" s="271"/>
      <c r="R431" s="919"/>
      <c r="S431" s="921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923"/>
      <c r="BT431" s="923"/>
      <c r="BU431" s="106"/>
    </row>
    <row r="432" spans="1:73" ht="27" customHeight="1" x14ac:dyDescent="0.35">
      <c r="A432" s="940"/>
      <c r="B432" s="919"/>
      <c r="E432" s="260"/>
      <c r="F432" s="260"/>
      <c r="G432" s="941"/>
      <c r="H432" s="942"/>
      <c r="I432" s="261"/>
      <c r="J432" s="273"/>
      <c r="K432" s="918"/>
      <c r="L432" s="919"/>
      <c r="M432" s="920"/>
      <c r="N432" s="270"/>
      <c r="O432" s="270"/>
      <c r="P432" s="270"/>
      <c r="Q432" s="274"/>
      <c r="R432" s="919"/>
      <c r="S432" s="921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923"/>
      <c r="BT432" s="923"/>
      <c r="BU432" s="31"/>
    </row>
    <row r="433" spans="1:73" s="303" customFormat="1" ht="13.5" outlineLevel="1" x14ac:dyDescent="0.35">
      <c r="A433" s="940"/>
      <c r="B433" s="919"/>
      <c r="C433" s="286"/>
      <c r="D433" s="286"/>
      <c r="E433" s="287"/>
      <c r="F433" s="287"/>
      <c r="G433" s="941"/>
      <c r="H433" s="942"/>
      <c r="I433" s="288"/>
      <c r="J433" s="288"/>
      <c r="K433" s="931"/>
      <c r="L433" s="931"/>
      <c r="M433" s="932"/>
      <c r="N433" s="291"/>
      <c r="O433" s="291"/>
      <c r="P433" s="291"/>
      <c r="Q433" s="292"/>
      <c r="R433" s="933"/>
      <c r="S433" s="934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923"/>
      <c r="BT433" s="923"/>
      <c r="BU433" s="302"/>
    </row>
    <row r="434" spans="1:73" s="303" customFormat="1" ht="13.5" outlineLevel="1" x14ac:dyDescent="0.35">
      <c r="A434" s="940"/>
      <c r="B434" s="919"/>
      <c r="C434" s="286"/>
      <c r="D434" s="286"/>
      <c r="E434" s="287"/>
      <c r="F434" s="287"/>
      <c r="G434" s="941"/>
      <c r="H434" s="942"/>
      <c r="I434" s="288"/>
      <c r="J434" s="288"/>
      <c r="K434" s="931"/>
      <c r="L434" s="931"/>
      <c r="M434" s="932"/>
      <c r="N434" s="304"/>
      <c r="O434" s="304"/>
      <c r="P434" s="291"/>
      <c r="Q434" s="292"/>
      <c r="R434" s="933"/>
      <c r="S434" s="934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923"/>
      <c r="BT434" s="923"/>
      <c r="BU434" s="302"/>
    </row>
    <row r="435" spans="1:73" s="303" customFormat="1" ht="13.5" outlineLevel="1" x14ac:dyDescent="0.35">
      <c r="A435" s="940"/>
      <c r="B435" s="919"/>
      <c r="C435" s="305"/>
      <c r="D435" s="305"/>
      <c r="E435" s="306"/>
      <c r="F435" s="306"/>
      <c r="G435" s="941"/>
      <c r="H435" s="942"/>
      <c r="I435" s="307"/>
      <c r="J435" s="307"/>
      <c r="K435" s="931"/>
      <c r="L435" s="931"/>
      <c r="M435" s="932"/>
      <c r="N435" s="304"/>
      <c r="O435" s="304"/>
      <c r="P435" s="304"/>
      <c r="Q435" s="308"/>
      <c r="R435" s="933"/>
      <c r="S435" s="934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923"/>
      <c r="BT435" s="923"/>
      <c r="BU435" s="302"/>
    </row>
    <row r="436" spans="1:73" s="303" customFormat="1" ht="13.5" hidden="1" customHeight="1" outlineLevel="1" x14ac:dyDescent="0.35">
      <c r="A436" s="940"/>
      <c r="B436" s="919"/>
      <c r="C436" s="286"/>
      <c r="D436" s="286"/>
      <c r="E436" s="287"/>
      <c r="F436" s="287"/>
      <c r="G436" s="941"/>
      <c r="H436" s="942"/>
      <c r="I436" s="288"/>
      <c r="J436" s="288"/>
      <c r="K436" s="931"/>
      <c r="L436" s="933"/>
      <c r="M436" s="932"/>
      <c r="N436" s="291"/>
      <c r="O436" s="291"/>
      <c r="P436" s="291"/>
      <c r="Q436" s="292"/>
      <c r="R436" s="933"/>
      <c r="S436" s="934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923"/>
      <c r="BT436" s="923"/>
      <c r="BU436" s="302"/>
    </row>
    <row r="437" spans="1:73" s="303" customFormat="1" ht="13.5" hidden="1" customHeight="1" outlineLevel="1" x14ac:dyDescent="0.35">
      <c r="A437" s="940"/>
      <c r="B437" s="919"/>
      <c r="C437" s="286"/>
      <c r="D437" s="286"/>
      <c r="E437" s="287"/>
      <c r="F437" s="287"/>
      <c r="G437" s="941"/>
      <c r="H437" s="942"/>
      <c r="I437" s="288"/>
      <c r="J437" s="288"/>
      <c r="K437" s="931"/>
      <c r="L437" s="933"/>
      <c r="M437" s="932"/>
      <c r="N437" s="304"/>
      <c r="O437" s="304"/>
      <c r="P437" s="291"/>
      <c r="Q437" s="292"/>
      <c r="R437" s="933"/>
      <c r="S437" s="934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923"/>
      <c r="BT437" s="923"/>
      <c r="BU437" s="302"/>
    </row>
    <row r="438" spans="1:73" s="303" customFormat="1" ht="13.5" hidden="1" customHeight="1" outlineLevel="1" x14ac:dyDescent="0.35">
      <c r="A438" s="940"/>
      <c r="B438" s="919"/>
      <c r="C438" s="305"/>
      <c r="D438" s="305"/>
      <c r="E438" s="306"/>
      <c r="F438" s="306"/>
      <c r="G438" s="941"/>
      <c r="H438" s="942"/>
      <c r="I438" s="307"/>
      <c r="J438" s="307"/>
      <c r="K438" s="931"/>
      <c r="L438" s="933"/>
      <c r="M438" s="932"/>
      <c r="N438" s="304"/>
      <c r="O438" s="304"/>
      <c r="P438" s="304"/>
      <c r="Q438" s="308"/>
      <c r="R438" s="933"/>
      <c r="S438" s="934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923"/>
      <c r="BT438" s="923"/>
      <c r="BU438" s="302"/>
    </row>
    <row r="439" spans="1:73" s="303" customFormat="1" ht="13.5" hidden="1" customHeight="1" outlineLevel="1" x14ac:dyDescent="0.35">
      <c r="A439" s="940"/>
      <c r="B439" s="919"/>
      <c r="C439" s="286"/>
      <c r="D439" s="286"/>
      <c r="E439" s="287"/>
      <c r="F439" s="287"/>
      <c r="G439" s="941"/>
      <c r="H439" s="942"/>
      <c r="I439" s="288"/>
      <c r="J439" s="288"/>
      <c r="K439" s="931"/>
      <c r="L439" s="933"/>
      <c r="M439" s="932"/>
      <c r="N439" s="291"/>
      <c r="O439" s="291"/>
      <c r="P439" s="291"/>
      <c r="Q439" s="292"/>
      <c r="R439" s="933"/>
      <c r="S439" s="934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923"/>
      <c r="BT439" s="923"/>
      <c r="BU439" s="302"/>
    </row>
    <row r="440" spans="1:73" s="303" customFormat="1" ht="13.5" hidden="1" customHeight="1" outlineLevel="1" x14ac:dyDescent="0.35">
      <c r="A440" s="940"/>
      <c r="B440" s="919"/>
      <c r="C440" s="286"/>
      <c r="D440" s="286"/>
      <c r="E440" s="287"/>
      <c r="F440" s="287"/>
      <c r="G440" s="941"/>
      <c r="H440" s="942"/>
      <c r="I440" s="288"/>
      <c r="J440" s="288"/>
      <c r="K440" s="931"/>
      <c r="L440" s="933"/>
      <c r="M440" s="932"/>
      <c r="N440" s="304"/>
      <c r="O440" s="304"/>
      <c r="P440" s="291"/>
      <c r="Q440" s="292"/>
      <c r="R440" s="933"/>
      <c r="S440" s="934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923"/>
      <c r="BT440" s="923"/>
      <c r="BU440" s="302"/>
    </row>
    <row r="441" spans="1:73" s="303" customFormat="1" ht="13.5" hidden="1" customHeight="1" outlineLevel="1" x14ac:dyDescent="0.35">
      <c r="A441" s="940"/>
      <c r="B441" s="919"/>
      <c r="C441" s="305"/>
      <c r="D441" s="305"/>
      <c r="E441" s="306"/>
      <c r="F441" s="306"/>
      <c r="G441" s="941"/>
      <c r="H441" s="942"/>
      <c r="I441" s="307"/>
      <c r="J441" s="307"/>
      <c r="K441" s="931"/>
      <c r="L441" s="933"/>
      <c r="M441" s="932"/>
      <c r="N441" s="304"/>
      <c r="O441" s="304"/>
      <c r="P441" s="304"/>
      <c r="Q441" s="308"/>
      <c r="R441" s="933"/>
      <c r="S441" s="934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923"/>
      <c r="BT441" s="923"/>
      <c r="BU441" s="302"/>
    </row>
    <row r="442" spans="1:73" s="303" customFormat="1" ht="13.5" hidden="1" customHeight="1" outlineLevel="1" x14ac:dyDescent="0.35">
      <c r="A442" s="940"/>
      <c r="B442" s="919"/>
      <c r="C442" s="286"/>
      <c r="D442" s="286"/>
      <c r="E442" s="287"/>
      <c r="F442" s="287"/>
      <c r="G442" s="941"/>
      <c r="H442" s="942"/>
      <c r="I442" s="288"/>
      <c r="J442" s="288"/>
      <c r="K442" s="931"/>
      <c r="L442" s="931"/>
      <c r="M442" s="932"/>
      <c r="N442" s="291"/>
      <c r="O442" s="291"/>
      <c r="P442" s="291"/>
      <c r="Q442" s="292"/>
      <c r="R442" s="933"/>
      <c r="S442" s="934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923"/>
      <c r="BT442" s="923"/>
      <c r="BU442" s="302"/>
    </row>
    <row r="443" spans="1:73" s="303" customFormat="1" ht="13.5" hidden="1" customHeight="1" outlineLevel="1" x14ac:dyDescent="0.35">
      <c r="A443" s="940"/>
      <c r="B443" s="919"/>
      <c r="C443" s="286"/>
      <c r="D443" s="286"/>
      <c r="E443" s="287"/>
      <c r="F443" s="287"/>
      <c r="G443" s="941"/>
      <c r="H443" s="942"/>
      <c r="I443" s="288"/>
      <c r="J443" s="288"/>
      <c r="K443" s="931"/>
      <c r="L443" s="931"/>
      <c r="M443" s="932"/>
      <c r="N443" s="304"/>
      <c r="O443" s="304"/>
      <c r="P443" s="291"/>
      <c r="Q443" s="292"/>
      <c r="R443" s="933"/>
      <c r="S443" s="934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923"/>
      <c r="BT443" s="923"/>
      <c r="BU443" s="302"/>
    </row>
    <row r="444" spans="1:73" s="303" customFormat="1" ht="13.5" hidden="1" customHeight="1" outlineLevel="1" x14ac:dyDescent="0.35">
      <c r="A444" s="940"/>
      <c r="B444" s="919"/>
      <c r="C444" s="305"/>
      <c r="D444" s="305"/>
      <c r="E444" s="306"/>
      <c r="F444" s="306"/>
      <c r="G444" s="941"/>
      <c r="H444" s="942"/>
      <c r="I444" s="307"/>
      <c r="J444" s="307"/>
      <c r="K444" s="931"/>
      <c r="L444" s="931"/>
      <c r="M444" s="932"/>
      <c r="N444" s="304"/>
      <c r="O444" s="304"/>
      <c r="P444" s="304"/>
      <c r="Q444" s="308"/>
      <c r="R444" s="933"/>
      <c r="S444" s="934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923"/>
      <c r="BT444" s="923"/>
      <c r="BU444" s="302"/>
    </row>
    <row r="445" spans="1:73" s="303" customFormat="1" ht="13.5" hidden="1" customHeight="1" outlineLevel="1" x14ac:dyDescent="0.35">
      <c r="A445" s="940"/>
      <c r="B445" s="919"/>
      <c r="C445" s="286"/>
      <c r="D445" s="286"/>
      <c r="E445" s="287"/>
      <c r="F445" s="287"/>
      <c r="G445" s="941"/>
      <c r="H445" s="942"/>
      <c r="I445" s="288"/>
      <c r="J445" s="288"/>
      <c r="K445" s="931"/>
      <c r="L445" s="931"/>
      <c r="M445" s="932"/>
      <c r="N445" s="291"/>
      <c r="O445" s="291"/>
      <c r="P445" s="291"/>
      <c r="Q445" s="292"/>
      <c r="R445" s="933"/>
      <c r="S445" s="934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923"/>
      <c r="BT445" s="923"/>
      <c r="BU445" s="302"/>
    </row>
    <row r="446" spans="1:73" s="303" customFormat="1" ht="13.5" hidden="1" customHeight="1" outlineLevel="1" x14ac:dyDescent="0.35">
      <c r="A446" s="940"/>
      <c r="B446" s="919"/>
      <c r="C446" s="286"/>
      <c r="D446" s="286"/>
      <c r="E446" s="287"/>
      <c r="F446" s="287"/>
      <c r="G446" s="941"/>
      <c r="H446" s="942"/>
      <c r="I446" s="288"/>
      <c r="J446" s="288"/>
      <c r="K446" s="931"/>
      <c r="L446" s="931"/>
      <c r="M446" s="932"/>
      <c r="N446" s="304"/>
      <c r="O446" s="304"/>
      <c r="P446" s="291"/>
      <c r="Q446" s="292"/>
      <c r="R446" s="933"/>
      <c r="S446" s="934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923"/>
      <c r="BT446" s="923"/>
      <c r="BU446" s="302"/>
    </row>
    <row r="447" spans="1:73" s="303" customFormat="1" ht="13.5" hidden="1" customHeight="1" outlineLevel="1" x14ac:dyDescent="0.35">
      <c r="A447" s="940"/>
      <c r="B447" s="919"/>
      <c r="C447" s="305"/>
      <c r="D447" s="305"/>
      <c r="E447" s="306"/>
      <c r="F447" s="306"/>
      <c r="G447" s="941"/>
      <c r="H447" s="942"/>
      <c r="I447" s="307"/>
      <c r="J447" s="307"/>
      <c r="K447" s="931"/>
      <c r="L447" s="931"/>
      <c r="M447" s="932"/>
      <c r="N447" s="304"/>
      <c r="O447" s="304"/>
      <c r="P447" s="304"/>
      <c r="Q447" s="308"/>
      <c r="R447" s="933"/>
      <c r="S447" s="934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923"/>
      <c r="BT447" s="923"/>
      <c r="BU447" s="302"/>
    </row>
    <row r="448" spans="1:73" s="303" customFormat="1" ht="13.5" hidden="1" customHeight="1" outlineLevel="1" x14ac:dyDescent="0.35">
      <c r="A448" s="940"/>
      <c r="B448" s="919"/>
      <c r="C448" s="286"/>
      <c r="D448" s="286"/>
      <c r="E448" s="287"/>
      <c r="F448" s="287"/>
      <c r="G448" s="941"/>
      <c r="H448" s="942"/>
      <c r="I448" s="288"/>
      <c r="J448" s="288"/>
      <c r="K448" s="931"/>
      <c r="L448" s="931"/>
      <c r="M448" s="932"/>
      <c r="N448" s="291"/>
      <c r="O448" s="291"/>
      <c r="P448" s="291"/>
      <c r="Q448" s="292"/>
      <c r="R448" s="933"/>
      <c r="S448" s="934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923"/>
      <c r="BT448" s="923"/>
      <c r="BU448" s="302"/>
    </row>
    <row r="449" spans="1:73" s="303" customFormat="1" ht="13.5" hidden="1" customHeight="1" outlineLevel="1" x14ac:dyDescent="0.35">
      <c r="A449" s="940"/>
      <c r="B449" s="919"/>
      <c r="C449" s="286"/>
      <c r="D449" s="286"/>
      <c r="E449" s="287"/>
      <c r="F449" s="287"/>
      <c r="G449" s="941"/>
      <c r="H449" s="942"/>
      <c r="I449" s="288"/>
      <c r="J449" s="288"/>
      <c r="K449" s="931"/>
      <c r="L449" s="931"/>
      <c r="M449" s="932"/>
      <c r="N449" s="304"/>
      <c r="O449" s="304"/>
      <c r="P449" s="291"/>
      <c r="Q449" s="292"/>
      <c r="R449" s="933"/>
      <c r="S449" s="934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923"/>
      <c r="BT449" s="923"/>
      <c r="BU449" s="302"/>
    </row>
    <row r="450" spans="1:73" s="303" customFormat="1" ht="13.5" hidden="1" customHeight="1" outlineLevel="1" x14ac:dyDescent="0.35">
      <c r="A450" s="940"/>
      <c r="B450" s="919"/>
      <c r="C450" s="305"/>
      <c r="D450" s="305"/>
      <c r="E450" s="306"/>
      <c r="F450" s="306"/>
      <c r="G450" s="941"/>
      <c r="H450" s="942"/>
      <c r="I450" s="307"/>
      <c r="J450" s="307"/>
      <c r="K450" s="931"/>
      <c r="L450" s="931"/>
      <c r="M450" s="932"/>
      <c r="N450" s="304"/>
      <c r="O450" s="304"/>
      <c r="P450" s="304"/>
      <c r="Q450" s="308"/>
      <c r="R450" s="933"/>
      <c r="S450" s="934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923"/>
      <c r="BT450" s="923"/>
      <c r="BU450" s="302"/>
    </row>
    <row r="451" spans="1:73" s="303" customFormat="1" ht="13.5" hidden="1" customHeight="1" outlineLevel="1" x14ac:dyDescent="0.35">
      <c r="A451" s="940"/>
      <c r="B451" s="919"/>
      <c r="C451" s="286"/>
      <c r="D451" s="286"/>
      <c r="E451" s="287"/>
      <c r="F451" s="287"/>
      <c r="G451" s="941"/>
      <c r="H451" s="942"/>
      <c r="I451" s="288"/>
      <c r="J451" s="288"/>
      <c r="K451" s="931"/>
      <c r="L451" s="931"/>
      <c r="M451" s="932"/>
      <c r="N451" s="291"/>
      <c r="O451" s="291"/>
      <c r="P451" s="291"/>
      <c r="Q451" s="292"/>
      <c r="R451" s="933"/>
      <c r="S451" s="934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923"/>
      <c r="BT451" s="923"/>
      <c r="BU451" s="302"/>
    </row>
    <row r="452" spans="1:73" s="303" customFormat="1" ht="13.5" hidden="1" customHeight="1" outlineLevel="1" x14ac:dyDescent="0.35">
      <c r="A452" s="940"/>
      <c r="B452" s="919"/>
      <c r="C452" s="286"/>
      <c r="D452" s="286"/>
      <c r="E452" s="287"/>
      <c r="F452" s="287"/>
      <c r="G452" s="941"/>
      <c r="H452" s="942"/>
      <c r="I452" s="288"/>
      <c r="J452" s="288"/>
      <c r="K452" s="931"/>
      <c r="L452" s="931"/>
      <c r="M452" s="932"/>
      <c r="N452" s="304"/>
      <c r="O452" s="304"/>
      <c r="P452" s="291"/>
      <c r="Q452" s="292"/>
      <c r="R452" s="933"/>
      <c r="S452" s="934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923"/>
      <c r="BT452" s="923"/>
      <c r="BU452" s="302"/>
    </row>
    <row r="453" spans="1:73" s="303" customFormat="1" ht="13.5" hidden="1" customHeight="1" outlineLevel="1" x14ac:dyDescent="0.35">
      <c r="A453" s="940"/>
      <c r="B453" s="919"/>
      <c r="C453" s="305"/>
      <c r="D453" s="305"/>
      <c r="E453" s="306"/>
      <c r="F453" s="306"/>
      <c r="G453" s="941"/>
      <c r="H453" s="942"/>
      <c r="I453" s="307"/>
      <c r="J453" s="307"/>
      <c r="K453" s="931"/>
      <c r="L453" s="931"/>
      <c r="M453" s="932"/>
      <c r="N453" s="304"/>
      <c r="O453" s="304"/>
      <c r="P453" s="304"/>
      <c r="Q453" s="308"/>
      <c r="R453" s="933"/>
      <c r="S453" s="934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923"/>
      <c r="BT453" s="923"/>
      <c r="BU453" s="302"/>
    </row>
    <row r="454" spans="1:73" s="303" customFormat="1" ht="13.5" hidden="1" customHeight="1" outlineLevel="1" x14ac:dyDescent="0.35">
      <c r="A454" s="940"/>
      <c r="B454" s="919"/>
      <c r="C454" s="286"/>
      <c r="D454" s="286"/>
      <c r="E454" s="287"/>
      <c r="F454" s="287"/>
      <c r="G454" s="941"/>
      <c r="H454" s="942"/>
      <c r="I454" s="288"/>
      <c r="J454" s="288"/>
      <c r="K454" s="931"/>
      <c r="L454" s="931"/>
      <c r="M454" s="932"/>
      <c r="N454" s="291"/>
      <c r="O454" s="291"/>
      <c r="P454" s="291"/>
      <c r="Q454" s="292"/>
      <c r="R454" s="933"/>
      <c r="S454" s="934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923"/>
      <c r="BT454" s="923"/>
      <c r="BU454" s="302"/>
    </row>
    <row r="455" spans="1:73" s="303" customFormat="1" ht="13.5" hidden="1" customHeight="1" outlineLevel="1" x14ac:dyDescent="0.35">
      <c r="A455" s="940"/>
      <c r="B455" s="919"/>
      <c r="C455" s="286"/>
      <c r="D455" s="286"/>
      <c r="E455" s="287"/>
      <c r="F455" s="287"/>
      <c r="G455" s="941"/>
      <c r="H455" s="942"/>
      <c r="I455" s="288"/>
      <c r="J455" s="288"/>
      <c r="K455" s="931"/>
      <c r="L455" s="931"/>
      <c r="M455" s="932"/>
      <c r="N455" s="304"/>
      <c r="O455" s="304"/>
      <c r="P455" s="291"/>
      <c r="Q455" s="292"/>
      <c r="R455" s="933"/>
      <c r="S455" s="934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923"/>
      <c r="BT455" s="923"/>
      <c r="BU455" s="302"/>
    </row>
    <row r="456" spans="1:73" s="303" customFormat="1" ht="13.5" hidden="1" customHeight="1" outlineLevel="1" x14ac:dyDescent="0.35">
      <c r="A456" s="940"/>
      <c r="B456" s="919"/>
      <c r="C456" s="305"/>
      <c r="D456" s="305"/>
      <c r="E456" s="306"/>
      <c r="F456" s="306"/>
      <c r="G456" s="941"/>
      <c r="H456" s="942"/>
      <c r="I456" s="307"/>
      <c r="J456" s="307"/>
      <c r="K456" s="931"/>
      <c r="L456" s="931"/>
      <c r="M456" s="932"/>
      <c r="N456" s="304"/>
      <c r="O456" s="304"/>
      <c r="P456" s="304"/>
      <c r="Q456" s="308"/>
      <c r="R456" s="933"/>
      <c r="S456" s="934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923"/>
      <c r="BT456" s="923"/>
      <c r="BU456" s="302"/>
    </row>
    <row r="457" spans="1:73" s="303" customFormat="1" ht="13.5" hidden="1" customHeight="1" outlineLevel="1" x14ac:dyDescent="0.35">
      <c r="A457" s="940"/>
      <c r="B457" s="919"/>
      <c r="C457" s="286"/>
      <c r="D457" s="286"/>
      <c r="E457" s="287"/>
      <c r="F457" s="287"/>
      <c r="G457" s="941"/>
      <c r="H457" s="942"/>
      <c r="I457" s="288"/>
      <c r="J457" s="288"/>
      <c r="K457" s="931"/>
      <c r="L457" s="931"/>
      <c r="M457" s="932"/>
      <c r="N457" s="291"/>
      <c r="O457" s="291"/>
      <c r="P457" s="291"/>
      <c r="Q457" s="292"/>
      <c r="R457" s="933"/>
      <c r="S457" s="934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923"/>
      <c r="BT457" s="923"/>
      <c r="BU457" s="302"/>
    </row>
    <row r="458" spans="1:73" s="303" customFormat="1" ht="13.5" hidden="1" customHeight="1" outlineLevel="1" x14ac:dyDescent="0.35">
      <c r="A458" s="940"/>
      <c r="B458" s="919"/>
      <c r="C458" s="286"/>
      <c r="D458" s="286"/>
      <c r="E458" s="287"/>
      <c r="F458" s="287"/>
      <c r="G458" s="941"/>
      <c r="H458" s="942"/>
      <c r="I458" s="288"/>
      <c r="J458" s="288"/>
      <c r="K458" s="931"/>
      <c r="L458" s="931"/>
      <c r="M458" s="932"/>
      <c r="N458" s="304"/>
      <c r="O458" s="304"/>
      <c r="P458" s="291"/>
      <c r="Q458" s="292"/>
      <c r="R458" s="933"/>
      <c r="S458" s="934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923"/>
      <c r="BT458" s="923"/>
      <c r="BU458" s="302"/>
    </row>
    <row r="459" spans="1:73" s="303" customFormat="1" ht="13.5" hidden="1" customHeight="1" outlineLevel="1" x14ac:dyDescent="0.35">
      <c r="A459" s="940"/>
      <c r="B459" s="919"/>
      <c r="C459" s="305"/>
      <c r="D459" s="305"/>
      <c r="E459" s="306"/>
      <c r="F459" s="306"/>
      <c r="G459" s="941"/>
      <c r="H459" s="942"/>
      <c r="I459" s="307"/>
      <c r="J459" s="307"/>
      <c r="K459" s="931"/>
      <c r="L459" s="931"/>
      <c r="M459" s="932"/>
      <c r="N459" s="304"/>
      <c r="O459" s="304"/>
      <c r="P459" s="304"/>
      <c r="Q459" s="308"/>
      <c r="R459" s="933"/>
      <c r="S459" s="934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923"/>
      <c r="BT459" s="923"/>
      <c r="BU459" s="302"/>
    </row>
    <row r="460" spans="1:73" s="303" customFormat="1" ht="13.5" hidden="1" customHeight="1" outlineLevel="1" x14ac:dyDescent="0.35">
      <c r="A460" s="940"/>
      <c r="B460" s="919"/>
      <c r="C460" s="286"/>
      <c r="D460" s="286"/>
      <c r="E460" s="287"/>
      <c r="F460" s="287"/>
      <c r="G460" s="941"/>
      <c r="H460" s="942"/>
      <c r="I460" s="288"/>
      <c r="J460" s="288"/>
      <c r="K460" s="931"/>
      <c r="L460" s="933"/>
      <c r="M460" s="932"/>
      <c r="N460" s="291"/>
      <c r="O460" s="291"/>
      <c r="P460" s="291"/>
      <c r="Q460" s="292"/>
      <c r="R460" s="933"/>
      <c r="S460" s="934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923"/>
      <c r="BT460" s="923"/>
      <c r="BU460" s="302"/>
    </row>
    <row r="461" spans="1:73" s="303" customFormat="1" ht="13.5" hidden="1" customHeight="1" outlineLevel="1" x14ac:dyDescent="0.35">
      <c r="A461" s="940"/>
      <c r="B461" s="919"/>
      <c r="C461" s="286"/>
      <c r="D461" s="286"/>
      <c r="E461" s="287"/>
      <c r="F461" s="287"/>
      <c r="G461" s="941"/>
      <c r="H461" s="942"/>
      <c r="I461" s="288"/>
      <c r="J461" s="288"/>
      <c r="K461" s="931"/>
      <c r="L461" s="933"/>
      <c r="M461" s="932"/>
      <c r="N461" s="304"/>
      <c r="O461" s="304"/>
      <c r="P461" s="291"/>
      <c r="Q461" s="292"/>
      <c r="R461" s="933"/>
      <c r="S461" s="934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923"/>
      <c r="BT461" s="923"/>
      <c r="BU461" s="302"/>
    </row>
    <row r="462" spans="1:73" s="303" customFormat="1" ht="13.5" hidden="1" customHeight="1" outlineLevel="1" x14ac:dyDescent="0.35">
      <c r="A462" s="940"/>
      <c r="B462" s="919"/>
      <c r="C462" s="305"/>
      <c r="D462" s="305"/>
      <c r="E462" s="306"/>
      <c r="F462" s="306"/>
      <c r="G462" s="941"/>
      <c r="H462" s="942"/>
      <c r="I462" s="307"/>
      <c r="J462" s="307"/>
      <c r="K462" s="931"/>
      <c r="L462" s="933"/>
      <c r="M462" s="932"/>
      <c r="N462" s="304"/>
      <c r="O462" s="304"/>
      <c r="P462" s="304"/>
      <c r="Q462" s="308"/>
      <c r="R462" s="933"/>
      <c r="S462" s="934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923"/>
      <c r="BT462" s="923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935"/>
      <c r="B464" s="937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936"/>
      <c r="B465" s="938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936"/>
      <c r="B466" s="938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782">
        <v>1</v>
      </c>
      <c r="B467" s="783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782"/>
      <c r="B468" s="783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939"/>
      <c r="B469" s="799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947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939"/>
      <c r="B470" s="800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948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939"/>
      <c r="B471" s="800"/>
      <c r="C471" s="122"/>
      <c r="D471" s="122"/>
      <c r="E471" s="367"/>
      <c r="F471" s="189"/>
      <c r="G471" s="359"/>
      <c r="H471" s="189"/>
      <c r="I471" s="193"/>
      <c r="J471" s="193"/>
      <c r="K471" s="868"/>
      <c r="L471" s="943"/>
      <c r="M471" s="945"/>
      <c r="N471" s="362"/>
      <c r="O471" s="362"/>
      <c r="P471" s="362"/>
      <c r="Q471" s="362"/>
      <c r="R471" s="868"/>
      <c r="S471" s="779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948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79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939"/>
      <c r="B472" s="801"/>
      <c r="C472" s="129"/>
      <c r="D472" s="129"/>
      <c r="E472" s="367"/>
      <c r="F472" s="368"/>
      <c r="G472" s="37"/>
      <c r="H472" s="368"/>
      <c r="I472" s="367"/>
      <c r="J472" s="367"/>
      <c r="K472" s="870"/>
      <c r="L472" s="944"/>
      <c r="M472" s="946"/>
      <c r="N472" s="365"/>
      <c r="O472" s="365"/>
      <c r="P472" s="365"/>
      <c r="Q472" s="365"/>
      <c r="R472" s="870"/>
      <c r="S472" s="78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949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792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939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68"/>
      <c r="L473" s="943"/>
      <c r="M473" s="945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68"/>
      <c r="S473" s="779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79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939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70"/>
      <c r="L474" s="944"/>
      <c r="M474" s="946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70"/>
      <c r="S474" s="781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792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939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68"/>
      <c r="L475" s="943"/>
      <c r="M475" s="945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68"/>
      <c r="S475" s="779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79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939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70"/>
      <c r="L476" s="944"/>
      <c r="M476" s="946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70"/>
      <c r="S476" s="781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792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939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68"/>
      <c r="L477" s="943"/>
      <c r="M477" s="945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68"/>
      <c r="S477" s="779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79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939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70"/>
      <c r="L478" s="944"/>
      <c r="M478" s="946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70"/>
      <c r="S478" s="781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792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939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68"/>
      <c r="L479" s="943"/>
      <c r="M479" s="945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68"/>
      <c r="S479" s="779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79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939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70"/>
      <c r="L480" s="944"/>
      <c r="M480" s="946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70"/>
      <c r="S480" s="781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792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939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68"/>
      <c r="L481" s="943"/>
      <c r="M481" s="945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68"/>
      <c r="S481" s="779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79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939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70"/>
      <c r="L482" s="944"/>
      <c r="M482" s="946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70"/>
      <c r="S482" s="781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792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782">
        <v>2</v>
      </c>
      <c r="B483" s="783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44"/>
      <c r="B484" s="847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770"/>
      <c r="C485" s="122" t="s">
        <v>73</v>
      </c>
      <c r="D485" s="122" t="s">
        <v>74</v>
      </c>
      <c r="E485" s="124"/>
      <c r="F485" s="124">
        <f>E485*1.12</f>
        <v>0</v>
      </c>
      <c r="G485" s="784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79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772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786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792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AD5BD-8D98-4A8A-A96B-65E670DB9C89}">
  <dimension ref="A1:BV497"/>
  <sheetViews>
    <sheetView zoomScale="55" zoomScaleNormal="55" workbookViewId="0">
      <pane xSplit="4" ySplit="8" topLeftCell="AC9" activePane="bottomRight" state="frozen"/>
      <selection pane="topRight" activeCell="E1" sqref="E1"/>
      <selection pane="bottomLeft" activeCell="A9" sqref="A9"/>
      <selection pane="bottomRight" activeCell="AM1" sqref="AM1:BP1048576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720" t="s">
        <v>154</v>
      </c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725" t="s">
        <v>8</v>
      </c>
      <c r="F4" s="726"/>
      <c r="G4" s="726"/>
      <c r="H4" s="726"/>
      <c r="I4" s="726"/>
      <c r="J4" s="727"/>
      <c r="K4" s="725" t="s">
        <v>9</v>
      </c>
      <c r="L4" s="726"/>
      <c r="M4" s="726"/>
      <c r="N4" s="726"/>
      <c r="O4" s="726"/>
      <c r="P4" s="726"/>
      <c r="Q4" s="726"/>
      <c r="R4" s="726"/>
      <c r="S4" s="727"/>
      <c r="T4" s="725" t="s">
        <v>10</v>
      </c>
      <c r="U4" s="726"/>
      <c r="V4" s="726"/>
      <c r="W4" s="726"/>
      <c r="X4" s="726"/>
      <c r="Y4" s="726"/>
      <c r="Z4" s="726"/>
      <c r="AA4" s="726"/>
      <c r="AB4" s="727"/>
      <c r="AC4" s="717" t="s">
        <v>11</v>
      </c>
      <c r="AD4" s="717"/>
      <c r="AE4" s="717"/>
      <c r="AF4" s="717"/>
      <c r="AG4" s="717"/>
      <c r="AH4" s="717"/>
      <c r="AI4" s="717"/>
      <c r="AJ4" s="717"/>
      <c r="AK4" s="717"/>
      <c r="AL4" s="717"/>
      <c r="AM4" s="717" t="s">
        <v>12</v>
      </c>
      <c r="AN4" s="717"/>
      <c r="AO4" s="717"/>
      <c r="AP4" s="728" t="s">
        <v>13</v>
      </c>
      <c r="AQ4" s="728" t="s">
        <v>14</v>
      </c>
      <c r="AR4" s="747" t="s">
        <v>15</v>
      </c>
      <c r="AS4" s="747"/>
      <c r="AT4" s="747"/>
      <c r="AU4" s="717" t="s">
        <v>16</v>
      </c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5" t="s">
        <v>17</v>
      </c>
      <c r="BJ4" s="27"/>
      <c r="BK4" s="735" t="s">
        <v>18</v>
      </c>
      <c r="BL4" s="735"/>
      <c r="BM4" s="735"/>
      <c r="BN4" s="735" t="s">
        <v>19</v>
      </c>
      <c r="BO4" s="735"/>
      <c r="BP4" s="735" t="s">
        <v>20</v>
      </c>
      <c r="BS4" s="28"/>
      <c r="BT4" s="29"/>
      <c r="BU4" s="30" t="s">
        <v>21</v>
      </c>
    </row>
    <row r="5" spans="1:73" ht="34.5" customHeight="1" x14ac:dyDescent="0.35">
      <c r="A5" s="721"/>
      <c r="B5" s="723"/>
      <c r="C5" s="723"/>
      <c r="D5" s="723"/>
      <c r="E5" s="736" t="s">
        <v>22</v>
      </c>
      <c r="F5" s="737"/>
      <c r="G5" s="740" t="s">
        <v>23</v>
      </c>
      <c r="H5" s="740" t="s">
        <v>24</v>
      </c>
      <c r="I5" s="743" t="s">
        <v>25</v>
      </c>
      <c r="J5" s="744"/>
      <c r="K5" s="728" t="s">
        <v>26</v>
      </c>
      <c r="L5" s="728" t="s">
        <v>27</v>
      </c>
      <c r="M5" s="728" t="s">
        <v>28</v>
      </c>
      <c r="N5" s="718" t="s">
        <v>29</v>
      </c>
      <c r="O5" s="731"/>
      <c r="P5" s="731"/>
      <c r="Q5" s="719"/>
      <c r="R5" s="732" t="s">
        <v>30</v>
      </c>
      <c r="S5" s="728" t="s">
        <v>31</v>
      </c>
      <c r="T5" s="717" t="s">
        <v>32</v>
      </c>
      <c r="U5" s="717"/>
      <c r="V5" s="717"/>
      <c r="W5" s="717" t="s">
        <v>33</v>
      </c>
      <c r="X5" s="717"/>
      <c r="Y5" s="717"/>
      <c r="Z5" s="717" t="s">
        <v>34</v>
      </c>
      <c r="AA5" s="717"/>
      <c r="AB5" s="717"/>
      <c r="AC5" s="717" t="s">
        <v>35</v>
      </c>
      <c r="AD5" s="717"/>
      <c r="AE5" s="717"/>
      <c r="AF5" s="717" t="s">
        <v>36</v>
      </c>
      <c r="AG5" s="717"/>
      <c r="AH5" s="717"/>
      <c r="AI5" s="717" t="s">
        <v>37</v>
      </c>
      <c r="AJ5" s="717"/>
      <c r="AK5" s="717"/>
      <c r="AL5" s="717"/>
      <c r="AM5" s="717"/>
      <c r="AN5" s="717"/>
      <c r="AO5" s="717"/>
      <c r="AP5" s="729"/>
      <c r="AQ5" s="729"/>
      <c r="AR5" s="747"/>
      <c r="AS5" s="747"/>
      <c r="AT5" s="747"/>
      <c r="AU5" s="717" t="s">
        <v>38</v>
      </c>
      <c r="AV5" s="717" t="s">
        <v>13</v>
      </c>
      <c r="AW5" s="717" t="s">
        <v>39</v>
      </c>
      <c r="AX5" s="717" t="s">
        <v>40</v>
      </c>
      <c r="AY5" s="717" t="s">
        <v>41</v>
      </c>
      <c r="AZ5" s="717" t="s">
        <v>42</v>
      </c>
      <c r="BA5" s="717" t="s">
        <v>43</v>
      </c>
      <c r="BB5" s="717" t="s">
        <v>44</v>
      </c>
      <c r="BC5" s="717" t="s">
        <v>45</v>
      </c>
      <c r="BD5" s="717" t="s">
        <v>46</v>
      </c>
      <c r="BE5" s="717" t="s">
        <v>47</v>
      </c>
      <c r="BF5" s="717" t="s">
        <v>48</v>
      </c>
      <c r="BG5" s="717" t="s">
        <v>49</v>
      </c>
      <c r="BH5" s="717" t="s">
        <v>50</v>
      </c>
      <c r="BI5" s="717" t="s">
        <v>51</v>
      </c>
      <c r="BJ5" s="717" t="s">
        <v>52</v>
      </c>
      <c r="BK5" s="717" t="s">
        <v>53</v>
      </c>
      <c r="BL5" s="717" t="s">
        <v>54</v>
      </c>
      <c r="BM5" s="717" t="s">
        <v>55</v>
      </c>
      <c r="BN5" s="717" t="s">
        <v>56</v>
      </c>
      <c r="BO5" s="717" t="s">
        <v>57</v>
      </c>
      <c r="BP5" s="735"/>
      <c r="BS5" s="28"/>
      <c r="BT5" s="29"/>
      <c r="BU5" s="31"/>
    </row>
    <row r="6" spans="1:73" ht="58.5" customHeight="1" x14ac:dyDescent="0.35">
      <c r="A6" s="721"/>
      <c r="B6" s="723"/>
      <c r="C6" s="723"/>
      <c r="D6" s="723"/>
      <c r="E6" s="738"/>
      <c r="F6" s="739"/>
      <c r="G6" s="741"/>
      <c r="H6" s="741"/>
      <c r="I6" s="745"/>
      <c r="J6" s="746"/>
      <c r="K6" s="729"/>
      <c r="L6" s="729"/>
      <c r="M6" s="729"/>
      <c r="N6" s="718" t="s">
        <v>58</v>
      </c>
      <c r="O6" s="719"/>
      <c r="P6" s="718" t="s">
        <v>59</v>
      </c>
      <c r="Q6" s="719"/>
      <c r="R6" s="733"/>
      <c r="S6" s="729"/>
      <c r="T6" s="717" t="s">
        <v>60</v>
      </c>
      <c r="U6" s="717"/>
      <c r="V6" s="717" t="s">
        <v>61</v>
      </c>
      <c r="W6" s="717" t="s">
        <v>60</v>
      </c>
      <c r="X6" s="717"/>
      <c r="Y6" s="717" t="s">
        <v>61</v>
      </c>
      <c r="Z6" s="717" t="s">
        <v>60</v>
      </c>
      <c r="AA6" s="717"/>
      <c r="AB6" s="717" t="s">
        <v>61</v>
      </c>
      <c r="AC6" s="717" t="s">
        <v>60</v>
      </c>
      <c r="AD6" s="717"/>
      <c r="AE6" s="717" t="s">
        <v>61</v>
      </c>
      <c r="AF6" s="717" t="s">
        <v>60</v>
      </c>
      <c r="AG6" s="717"/>
      <c r="AH6" s="717" t="s">
        <v>61</v>
      </c>
      <c r="AI6" s="748" t="s">
        <v>60</v>
      </c>
      <c r="AJ6" s="748"/>
      <c r="AK6" s="749" t="s">
        <v>61</v>
      </c>
      <c r="AL6" s="717" t="s">
        <v>62</v>
      </c>
      <c r="AM6" s="717" t="s">
        <v>63</v>
      </c>
      <c r="AN6" s="717" t="s">
        <v>64</v>
      </c>
      <c r="AO6" s="717" t="s">
        <v>65</v>
      </c>
      <c r="AP6" s="729"/>
      <c r="AQ6" s="729"/>
      <c r="AR6" s="717" t="s">
        <v>60</v>
      </c>
      <c r="AS6" s="717"/>
      <c r="AT6" s="717" t="s">
        <v>61</v>
      </c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35"/>
      <c r="BS6" s="28"/>
      <c r="BT6" s="29"/>
      <c r="BU6" s="31"/>
    </row>
    <row r="7" spans="1:73" x14ac:dyDescent="0.35">
      <c r="A7" s="721"/>
      <c r="B7" s="724"/>
      <c r="C7" s="724"/>
      <c r="D7" s="724"/>
      <c r="E7" s="26" t="s">
        <v>66</v>
      </c>
      <c r="F7" s="26" t="s">
        <v>67</v>
      </c>
      <c r="G7" s="742"/>
      <c r="H7" s="742"/>
      <c r="I7" s="26" t="s">
        <v>66</v>
      </c>
      <c r="J7" s="26" t="s">
        <v>67</v>
      </c>
      <c r="K7" s="730"/>
      <c r="L7" s="730"/>
      <c r="M7" s="730"/>
      <c r="N7" s="33" t="s">
        <v>66</v>
      </c>
      <c r="O7" s="33" t="s">
        <v>67</v>
      </c>
      <c r="P7" s="33" t="s">
        <v>66</v>
      </c>
      <c r="Q7" s="33" t="s">
        <v>67</v>
      </c>
      <c r="R7" s="734"/>
      <c r="S7" s="730"/>
      <c r="T7" s="34" t="s">
        <v>66</v>
      </c>
      <c r="U7" s="34" t="s">
        <v>67</v>
      </c>
      <c r="V7" s="717"/>
      <c r="W7" s="34" t="s">
        <v>66</v>
      </c>
      <c r="X7" s="34" t="s">
        <v>67</v>
      </c>
      <c r="Y7" s="717"/>
      <c r="Z7" s="34" t="s">
        <v>66</v>
      </c>
      <c r="AA7" s="34" t="s">
        <v>67</v>
      </c>
      <c r="AB7" s="717"/>
      <c r="AC7" s="26" t="s">
        <v>66</v>
      </c>
      <c r="AD7" s="26" t="s">
        <v>67</v>
      </c>
      <c r="AE7" s="717"/>
      <c r="AF7" s="26" t="s">
        <v>66</v>
      </c>
      <c r="AG7" s="26" t="s">
        <v>67</v>
      </c>
      <c r="AH7" s="717"/>
      <c r="AI7" s="32" t="s">
        <v>66</v>
      </c>
      <c r="AJ7" s="32" t="s">
        <v>67</v>
      </c>
      <c r="AK7" s="750"/>
      <c r="AL7" s="717"/>
      <c r="AM7" s="717"/>
      <c r="AN7" s="717"/>
      <c r="AO7" s="717"/>
      <c r="AP7" s="730"/>
      <c r="AQ7" s="730"/>
      <c r="AR7" s="26" t="s">
        <v>66</v>
      </c>
      <c r="AS7" s="26" t="s">
        <v>67</v>
      </c>
      <c r="AT7" s="717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717"/>
      <c r="BJ7" s="717"/>
      <c r="BK7" s="717"/>
      <c r="BL7" s="717"/>
      <c r="BM7" s="717"/>
      <c r="BN7" s="717"/>
      <c r="BO7" s="717"/>
      <c r="BP7" s="735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751"/>
      <c r="B9" s="754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12646724</v>
      </c>
      <c r="AD9" s="43">
        <f>AD13+AD464</f>
        <v>14164330.880000001</v>
      </c>
      <c r="AE9" s="43">
        <f>AE119+AE135</f>
        <v>907</v>
      </c>
      <c r="AF9" s="43">
        <f>AF13+AF464</f>
        <v>7819461.2259999998</v>
      </c>
      <c r="AG9" s="43">
        <f>AG13+AG464</f>
        <v>8757796.5731199998</v>
      </c>
      <c r="AH9" s="43">
        <f>AH119+AH135</f>
        <v>0</v>
      </c>
      <c r="AI9" s="43">
        <f>AI13+AI464</f>
        <v>-4827262.7740000002</v>
      </c>
      <c r="AJ9" s="43">
        <f>AJ13+AJ464</f>
        <v>-5406534.306880001</v>
      </c>
      <c r="AK9" s="43"/>
      <c r="AL9" s="18">
        <f>IF(AC9=0,"",AF9/AC9)</f>
        <v>0.6182993497762741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752"/>
      <c r="B10" s="755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14484836</v>
      </c>
      <c r="AD10" s="43">
        <f t="shared" si="1"/>
        <v>13561852.640000002</v>
      </c>
      <c r="AE10" s="43"/>
      <c r="AF10" s="43">
        <f t="shared" si="1"/>
        <v>9886324.0998303555</v>
      </c>
      <c r="AG10" s="43">
        <f t="shared" si="1"/>
        <v>11072682.991810001</v>
      </c>
      <c r="AH10" s="43"/>
      <c r="AI10" s="43">
        <f t="shared" si="1"/>
        <v>-2237824.2397142863</v>
      </c>
      <c r="AJ10" s="43">
        <f t="shared" si="1"/>
        <v>-2506363.1484800009</v>
      </c>
      <c r="AK10" s="43"/>
      <c r="AL10" s="52">
        <f t="shared" ref="AL10:AL73" si="2">IF(AC10=0,"",AF10/AC10)</f>
        <v>0.68252923953231892</v>
      </c>
      <c r="AM10" s="44">
        <f t="shared" si="1"/>
        <v>0</v>
      </c>
      <c r="AN10" s="44">
        <f t="shared" si="1"/>
        <v>9870972.7602857128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752"/>
      <c r="B11" s="755"/>
      <c r="C11" s="757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14484836</v>
      </c>
      <c r="AD11" s="56">
        <f>AD15+AD466</f>
        <v>13561852.640000002</v>
      </c>
      <c r="AE11" s="56"/>
      <c r="AF11" s="56">
        <f>AF15+AF466</f>
        <v>9886324.0998303555</v>
      </c>
      <c r="AG11" s="56">
        <f>AG15+AG466</f>
        <v>11072682.991810001</v>
      </c>
      <c r="AH11" s="56"/>
      <c r="AI11" s="56">
        <f>AI15+AI466</f>
        <v>-2237824.2397142863</v>
      </c>
      <c r="AJ11" s="56">
        <f>AJ15+AJ466</f>
        <v>-2506363.1484800009</v>
      </c>
      <c r="AK11" s="56"/>
      <c r="AL11" s="60">
        <f t="shared" si="2"/>
        <v>0.68252923953231892</v>
      </c>
      <c r="AM11" s="57">
        <f>AM15+AM466</f>
        <v>0</v>
      </c>
      <c r="AN11" s="57">
        <f>AN15+AN466</f>
        <v>9870972.7602857128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753"/>
      <c r="B12" s="756"/>
      <c r="C12" s="758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759"/>
      <c r="B13" s="762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12646724</v>
      </c>
      <c r="AD13" s="67">
        <f>AD17+AD119+AD135+AD23</f>
        <v>14164330.880000001</v>
      </c>
      <c r="AE13" s="67"/>
      <c r="AF13" s="67">
        <f>AF17+AF119+AF135+AF23</f>
        <v>7819461.2259999998</v>
      </c>
      <c r="AG13" s="67">
        <f>AG17+AG119+AG135+AG23</f>
        <v>8757796.5731199998</v>
      </c>
      <c r="AH13" s="67"/>
      <c r="AI13" s="67">
        <f>AI17+AI119+AI135+AI23</f>
        <v>-4827262.7740000002</v>
      </c>
      <c r="AJ13" s="67">
        <f>AJ17+AJ119+AJ135+AJ23</f>
        <v>-5406534.306880001</v>
      </c>
      <c r="AK13" s="67"/>
      <c r="AL13" s="71">
        <f t="shared" si="2"/>
        <v>0.6182993497762741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760"/>
      <c r="B14" s="763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14484836</v>
      </c>
      <c r="AD14" s="67">
        <f>SUM(AD15:AD16)</f>
        <v>13561852.640000002</v>
      </c>
      <c r="AE14" s="67"/>
      <c r="AF14" s="67">
        <f>SUM(AF15:AF16)</f>
        <v>9886324.0998303555</v>
      </c>
      <c r="AG14" s="67">
        <f>SUM(AG15:AG16)</f>
        <v>11072682.991810001</v>
      </c>
      <c r="AH14" s="67"/>
      <c r="AI14" s="67">
        <f>SUM(AI15:AI16)</f>
        <v>-2237824.2397142863</v>
      </c>
      <c r="AJ14" s="67">
        <f>SUM(AJ15:AJ16)</f>
        <v>-2506363.1484800009</v>
      </c>
      <c r="AK14" s="67"/>
      <c r="AL14" s="71">
        <f t="shared" si="2"/>
        <v>0.68252923953231892</v>
      </c>
      <c r="AM14" s="68">
        <f>SUM(AM15:AM16)</f>
        <v>0</v>
      </c>
      <c r="AN14" s="68">
        <f>SUM(AN15:AN16)</f>
        <v>9870972.7602857128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760"/>
      <c r="B15" s="763"/>
      <c r="C15" s="765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14484836</v>
      </c>
      <c r="AD15" s="80">
        <f>AD19+AD121+AD137+AD25</f>
        <v>13561852.640000002</v>
      </c>
      <c r="AE15" s="80"/>
      <c r="AF15" s="80">
        <f>AF19+AF121+AF137+AF25</f>
        <v>9886324.0998303555</v>
      </c>
      <c r="AG15" s="80">
        <f>AG19+AG121+AG137+AG25</f>
        <v>11072682.991810001</v>
      </c>
      <c r="AH15" s="80"/>
      <c r="AI15" s="80">
        <f>AI19+AI121+AI137+AI25</f>
        <v>-2237824.2397142863</v>
      </c>
      <c r="AJ15" s="80">
        <f>AJ19+AJ121+AJ137+AJ25</f>
        <v>-2506363.1484800009</v>
      </c>
      <c r="AK15" s="80"/>
      <c r="AL15" s="84">
        <f t="shared" si="2"/>
        <v>0.68252923953231892</v>
      </c>
      <c r="AM15" s="81">
        <f>AM19+AM121+AM137+AM25</f>
        <v>0</v>
      </c>
      <c r="AN15" s="81">
        <f>AN19+AN121+AN137+AN25</f>
        <v>9870972.7602857128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761"/>
      <c r="B16" s="764"/>
      <c r="C16" s="766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782">
        <v>1</v>
      </c>
      <c r="B17" s="783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782"/>
      <c r="B18" s="783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782"/>
      <c r="B19" s="783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784">
        <v>1</v>
      </c>
      <c r="B20" s="770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787"/>
      <c r="H20" s="779"/>
      <c r="I20" s="124"/>
      <c r="J20" s="124">
        <f>I20*1.12</f>
        <v>0</v>
      </c>
      <c r="K20" s="767"/>
      <c r="L20" s="770"/>
      <c r="M20" s="773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776"/>
      <c r="S20" s="779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785"/>
      <c r="B21" s="771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788"/>
      <c r="H21" s="780"/>
      <c r="I21" s="124"/>
      <c r="J21" s="124">
        <f>I21*1.12</f>
        <v>0</v>
      </c>
      <c r="K21" s="768"/>
      <c r="L21" s="771"/>
      <c r="M21" s="774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777"/>
      <c r="S21" s="780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786"/>
      <c r="B22" s="772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789"/>
      <c r="H22" s="781"/>
      <c r="I22" s="131"/>
      <c r="J22" s="131">
        <f>I22*1.12</f>
        <v>0</v>
      </c>
      <c r="K22" s="769"/>
      <c r="L22" s="772"/>
      <c r="M22" s="775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778"/>
      <c r="S22" s="78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782">
        <v>1</v>
      </c>
      <c r="B23" s="783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782"/>
      <c r="B24" s="783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782"/>
      <c r="B25" s="783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784">
        <v>1</v>
      </c>
      <c r="B26" s="770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787">
        <v>2121</v>
      </c>
      <c r="H26" s="779"/>
      <c r="I26" s="124"/>
      <c r="J26" s="124">
        <f>I26*1.12</f>
        <v>0</v>
      </c>
      <c r="K26" s="793"/>
      <c r="L26" s="796"/>
      <c r="M26" s="773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776"/>
      <c r="S26" s="779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79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785"/>
      <c r="B27" s="771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788"/>
      <c r="H27" s="780"/>
      <c r="I27" s="124"/>
      <c r="J27" s="124">
        <f>I27*1.12</f>
        <v>0</v>
      </c>
      <c r="K27" s="794"/>
      <c r="L27" s="797"/>
      <c r="M27" s="774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777"/>
      <c r="S27" s="780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79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785"/>
      <c r="B28" s="771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789"/>
      <c r="H28" s="781"/>
      <c r="I28" s="131">
        <f>I27</f>
        <v>0</v>
      </c>
      <c r="J28" s="131">
        <f>I28*1.12</f>
        <v>0</v>
      </c>
      <c r="K28" s="795"/>
      <c r="L28" s="798"/>
      <c r="M28" s="775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778"/>
      <c r="S28" s="781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792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785"/>
      <c r="B29" s="771"/>
      <c r="C29" s="122" t="s">
        <v>73</v>
      </c>
      <c r="D29" s="122" t="s">
        <v>74</v>
      </c>
      <c r="E29" s="123"/>
      <c r="F29" s="124"/>
      <c r="G29" s="787"/>
      <c r="H29" s="779"/>
      <c r="I29" s="124"/>
      <c r="J29" s="124"/>
      <c r="K29" s="793"/>
      <c r="L29" s="796"/>
      <c r="M29" s="773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776"/>
      <c r="S29" s="779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79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785"/>
      <c r="B30" s="771"/>
      <c r="C30" s="122" t="s">
        <v>75</v>
      </c>
      <c r="D30" s="122" t="s">
        <v>76</v>
      </c>
      <c r="E30" s="123"/>
      <c r="F30" s="124"/>
      <c r="G30" s="788"/>
      <c r="H30" s="780"/>
      <c r="I30" s="124"/>
      <c r="J30" s="124"/>
      <c r="K30" s="794"/>
      <c r="L30" s="797"/>
      <c r="M30" s="774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777"/>
      <c r="S30" s="780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79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785"/>
      <c r="B31" s="771"/>
      <c r="C31" s="129" t="s">
        <v>75</v>
      </c>
      <c r="D31" s="129" t="s">
        <v>77</v>
      </c>
      <c r="E31" s="130"/>
      <c r="F31" s="131"/>
      <c r="G31" s="789"/>
      <c r="H31" s="781"/>
      <c r="I31" s="131"/>
      <c r="J31" s="131"/>
      <c r="K31" s="795"/>
      <c r="L31" s="798"/>
      <c r="M31" s="775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778"/>
      <c r="S31" s="781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792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785"/>
      <c r="B32" s="771"/>
      <c r="C32" s="122" t="s">
        <v>73</v>
      </c>
      <c r="D32" s="122" t="s">
        <v>74</v>
      </c>
      <c r="E32" s="123"/>
      <c r="F32" s="124"/>
      <c r="G32" s="787"/>
      <c r="H32" s="779"/>
      <c r="I32" s="124"/>
      <c r="J32" s="124"/>
      <c r="K32" s="767"/>
      <c r="L32" s="770"/>
      <c r="M32" s="773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776"/>
      <c r="S32" s="779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79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785"/>
      <c r="B33" s="771"/>
      <c r="C33" s="122" t="s">
        <v>75</v>
      </c>
      <c r="D33" s="122" t="s">
        <v>76</v>
      </c>
      <c r="E33" s="123"/>
      <c r="F33" s="124"/>
      <c r="G33" s="788"/>
      <c r="H33" s="780"/>
      <c r="I33" s="124"/>
      <c r="J33" s="124"/>
      <c r="K33" s="768"/>
      <c r="L33" s="771"/>
      <c r="M33" s="774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777"/>
      <c r="S33" s="780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79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785"/>
      <c r="B34" s="771"/>
      <c r="C34" s="129" t="s">
        <v>75</v>
      </c>
      <c r="D34" s="129" t="s">
        <v>77</v>
      </c>
      <c r="E34" s="130"/>
      <c r="F34" s="131"/>
      <c r="G34" s="789"/>
      <c r="H34" s="781"/>
      <c r="I34" s="131"/>
      <c r="J34" s="131"/>
      <c r="K34" s="769"/>
      <c r="L34" s="772"/>
      <c r="M34" s="775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778"/>
      <c r="S34" s="781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792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785"/>
      <c r="B35" s="771"/>
      <c r="C35" s="122" t="s">
        <v>73</v>
      </c>
      <c r="D35" s="122" t="s">
        <v>74</v>
      </c>
      <c r="E35" s="123"/>
      <c r="F35" s="124"/>
      <c r="G35" s="787"/>
      <c r="H35" s="779"/>
      <c r="I35" s="124"/>
      <c r="J35" s="124"/>
      <c r="K35" s="767"/>
      <c r="L35" s="770"/>
      <c r="M35" s="773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776"/>
      <c r="S35" s="779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79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785"/>
      <c r="B36" s="771"/>
      <c r="C36" s="122" t="s">
        <v>75</v>
      </c>
      <c r="D36" s="122" t="s">
        <v>76</v>
      </c>
      <c r="E36" s="123"/>
      <c r="F36" s="124"/>
      <c r="G36" s="788"/>
      <c r="H36" s="780"/>
      <c r="I36" s="124"/>
      <c r="J36" s="124"/>
      <c r="K36" s="768"/>
      <c r="L36" s="771"/>
      <c r="M36" s="774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777"/>
      <c r="S36" s="780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79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785"/>
      <c r="B37" s="771"/>
      <c r="C37" s="129" t="s">
        <v>75</v>
      </c>
      <c r="D37" s="129" t="s">
        <v>77</v>
      </c>
      <c r="E37" s="130"/>
      <c r="F37" s="131"/>
      <c r="G37" s="789"/>
      <c r="H37" s="781"/>
      <c r="I37" s="131"/>
      <c r="J37" s="131"/>
      <c r="K37" s="769"/>
      <c r="L37" s="772"/>
      <c r="M37" s="775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778"/>
      <c r="S37" s="781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792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785"/>
      <c r="B38" s="771"/>
      <c r="C38" s="122" t="s">
        <v>73</v>
      </c>
      <c r="D38" s="122" t="s">
        <v>74</v>
      </c>
      <c r="E38" s="123"/>
      <c r="F38" s="124"/>
      <c r="G38" s="787"/>
      <c r="H38" s="779"/>
      <c r="I38" s="124"/>
      <c r="J38" s="124"/>
      <c r="K38" s="767"/>
      <c r="L38" s="770"/>
      <c r="M38" s="773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776"/>
      <c r="S38" s="779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79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785"/>
      <c r="B39" s="771"/>
      <c r="C39" s="122" t="s">
        <v>75</v>
      </c>
      <c r="D39" s="122" t="s">
        <v>76</v>
      </c>
      <c r="E39" s="123"/>
      <c r="F39" s="124"/>
      <c r="G39" s="788"/>
      <c r="H39" s="780"/>
      <c r="I39" s="124"/>
      <c r="J39" s="124"/>
      <c r="K39" s="768"/>
      <c r="L39" s="771"/>
      <c r="M39" s="774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777"/>
      <c r="S39" s="780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79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786"/>
      <c r="B40" s="772"/>
      <c r="C40" s="129" t="s">
        <v>75</v>
      </c>
      <c r="D40" s="129" t="s">
        <v>77</v>
      </c>
      <c r="E40" s="130"/>
      <c r="F40" s="131"/>
      <c r="G40" s="789"/>
      <c r="H40" s="781"/>
      <c r="I40" s="131"/>
      <c r="J40" s="131"/>
      <c r="K40" s="769"/>
      <c r="L40" s="772"/>
      <c r="M40" s="775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778"/>
      <c r="S40" s="781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792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784">
        <v>1</v>
      </c>
      <c r="B41" s="799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787"/>
      <c r="H41" s="779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793"/>
      <c r="L41" s="770"/>
      <c r="M41" s="773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779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811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785"/>
      <c r="B42" s="800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788"/>
      <c r="H42" s="780"/>
      <c r="I42" s="124">
        <f>I41</f>
        <v>0</v>
      </c>
      <c r="J42" s="124">
        <f t="shared" si="30"/>
        <v>0</v>
      </c>
      <c r="K42" s="794"/>
      <c r="L42" s="771"/>
      <c r="M42" s="774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780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812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785"/>
      <c r="B43" s="800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788"/>
      <c r="H43" s="781"/>
      <c r="I43" s="131">
        <f>I42</f>
        <v>0</v>
      </c>
      <c r="J43" s="131">
        <f t="shared" si="30"/>
        <v>0</v>
      </c>
      <c r="K43" s="795"/>
      <c r="L43" s="772"/>
      <c r="M43" s="775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781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813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785"/>
      <c r="B44" s="800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788"/>
      <c r="H44" s="802"/>
      <c r="I44" s="147"/>
      <c r="J44" s="147">
        <f t="shared" si="30"/>
        <v>0</v>
      </c>
      <c r="K44" s="814"/>
      <c r="L44" s="817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820"/>
      <c r="S44" s="802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823"/>
      <c r="BJ44" s="152"/>
      <c r="BK44" s="152"/>
      <c r="BL44" s="152"/>
      <c r="BM44" s="152"/>
      <c r="BN44" s="152"/>
      <c r="BO44" s="152"/>
      <c r="BP44" s="152"/>
      <c r="BS44" s="154"/>
      <c r="BT44" s="155"/>
      <c r="BU44" s="826" t="s">
        <v>85</v>
      </c>
    </row>
    <row r="45" spans="1:73" s="153" customFormat="1" ht="18.75" hidden="1" customHeight="1" outlineLevel="1" x14ac:dyDescent="0.35">
      <c r="A45" s="785"/>
      <c r="B45" s="800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788"/>
      <c r="H45" s="803"/>
      <c r="I45" s="147"/>
      <c r="J45" s="147">
        <f t="shared" si="30"/>
        <v>0</v>
      </c>
      <c r="K45" s="815"/>
      <c r="L45" s="818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821"/>
      <c r="S45" s="803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824"/>
      <c r="BJ45" s="152"/>
      <c r="BK45" s="152"/>
      <c r="BL45" s="152"/>
      <c r="BM45" s="152"/>
      <c r="BN45" s="152"/>
      <c r="BO45" s="152"/>
      <c r="BP45" s="152"/>
      <c r="BS45" s="154"/>
      <c r="BT45" s="155"/>
      <c r="BU45" s="827"/>
    </row>
    <row r="46" spans="1:73" s="165" customFormat="1" ht="18.75" hidden="1" customHeight="1" outlineLevel="1" x14ac:dyDescent="0.35">
      <c r="A46" s="785"/>
      <c r="B46" s="800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788"/>
      <c r="H46" s="804"/>
      <c r="I46" s="159">
        <f>I45</f>
        <v>0</v>
      </c>
      <c r="J46" s="159">
        <f t="shared" si="30"/>
        <v>0</v>
      </c>
      <c r="K46" s="816"/>
      <c r="L46" s="819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822"/>
      <c r="S46" s="804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825"/>
      <c r="BJ46" s="164"/>
      <c r="BK46" s="164"/>
      <c r="BL46" s="164"/>
      <c r="BM46" s="164"/>
      <c r="BN46" s="164"/>
      <c r="BO46" s="164"/>
      <c r="BP46" s="164"/>
      <c r="BS46" s="166"/>
      <c r="BT46" s="167"/>
      <c r="BU46" s="828"/>
    </row>
    <row r="47" spans="1:73" s="165" customFormat="1" ht="12.75" hidden="1" customHeight="1" outlineLevel="1" x14ac:dyDescent="0.35">
      <c r="A47" s="785"/>
      <c r="B47" s="800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788"/>
      <c r="H47" s="802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802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829"/>
      <c r="BJ47" s="176"/>
      <c r="BK47" s="176"/>
      <c r="BL47" s="176"/>
      <c r="BM47" s="176"/>
      <c r="BN47" s="176"/>
      <c r="BO47" s="176"/>
      <c r="BP47" s="176"/>
      <c r="BS47" s="166"/>
      <c r="BT47" s="167"/>
      <c r="BU47" s="826" t="s">
        <v>86</v>
      </c>
    </row>
    <row r="48" spans="1:73" s="165" customFormat="1" ht="12.75" hidden="1" customHeight="1" outlineLevel="1" x14ac:dyDescent="0.35">
      <c r="A48" s="785"/>
      <c r="B48" s="800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788"/>
      <c r="H48" s="803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803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830"/>
      <c r="BJ48" s="176"/>
      <c r="BK48" s="176"/>
      <c r="BL48" s="176"/>
      <c r="BM48" s="176"/>
      <c r="BN48" s="176"/>
      <c r="BO48" s="176"/>
      <c r="BP48" s="176"/>
      <c r="BS48" s="166"/>
      <c r="BT48" s="167"/>
      <c r="BU48" s="827"/>
    </row>
    <row r="49" spans="1:73" s="165" customFormat="1" ht="12.75" hidden="1" customHeight="1" outlineLevel="1" x14ac:dyDescent="0.35">
      <c r="A49" s="785"/>
      <c r="B49" s="800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788"/>
      <c r="H49" s="804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804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831"/>
      <c r="BJ49" s="148"/>
      <c r="BK49" s="148"/>
      <c r="BL49" s="148"/>
      <c r="BM49" s="148"/>
      <c r="BN49" s="148"/>
      <c r="BO49" s="148"/>
      <c r="BP49" s="148"/>
      <c r="BS49" s="166"/>
      <c r="BT49" s="167"/>
      <c r="BU49" s="828"/>
    </row>
    <row r="50" spans="1:73" s="165" customFormat="1" ht="12.75" hidden="1" customHeight="1" outlineLevel="1" x14ac:dyDescent="0.35">
      <c r="A50" s="785"/>
      <c r="B50" s="800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788"/>
      <c r="H50" s="802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805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823"/>
      <c r="BJ50" s="152"/>
      <c r="BK50" s="152"/>
      <c r="BL50" s="152"/>
      <c r="BM50" s="152"/>
      <c r="BN50" s="152"/>
      <c r="BO50" s="152"/>
      <c r="BP50" s="152"/>
      <c r="BS50" s="166"/>
      <c r="BT50" s="167"/>
      <c r="BU50" s="826" t="s">
        <v>87</v>
      </c>
    </row>
    <row r="51" spans="1:73" s="165" customFormat="1" ht="12.75" hidden="1" customHeight="1" outlineLevel="1" x14ac:dyDescent="0.35">
      <c r="A51" s="785"/>
      <c r="B51" s="800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788"/>
      <c r="H51" s="803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806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824"/>
      <c r="BJ51" s="152"/>
      <c r="BK51" s="152"/>
      <c r="BL51" s="152"/>
      <c r="BM51" s="152"/>
      <c r="BN51" s="152"/>
      <c r="BO51" s="152"/>
      <c r="BP51" s="152"/>
      <c r="BS51" s="166"/>
      <c r="BT51" s="167"/>
      <c r="BU51" s="827"/>
    </row>
    <row r="52" spans="1:73" s="165" customFormat="1" ht="12.75" hidden="1" customHeight="1" outlineLevel="1" x14ac:dyDescent="0.35">
      <c r="A52" s="785"/>
      <c r="B52" s="800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788"/>
      <c r="H52" s="804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807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825"/>
      <c r="BJ52" s="164"/>
      <c r="BK52" s="164"/>
      <c r="BL52" s="164"/>
      <c r="BM52" s="164"/>
      <c r="BN52" s="164"/>
      <c r="BO52" s="164"/>
      <c r="BP52" s="164"/>
      <c r="BS52" s="166"/>
      <c r="BT52" s="167"/>
      <c r="BU52" s="828"/>
    </row>
    <row r="53" spans="1:73" s="165" customFormat="1" ht="12.75" hidden="1" customHeight="1" outlineLevel="1" x14ac:dyDescent="0.35">
      <c r="A53" s="785"/>
      <c r="B53" s="800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788"/>
      <c r="H53" s="802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805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823"/>
      <c r="BJ53" s="152"/>
      <c r="BK53" s="152"/>
      <c r="BL53" s="152"/>
      <c r="BM53" s="152"/>
      <c r="BN53" s="152"/>
      <c r="BO53" s="152"/>
      <c r="BP53" s="152"/>
      <c r="BS53" s="166"/>
      <c r="BT53" s="167"/>
      <c r="BU53" s="826" t="s">
        <v>88</v>
      </c>
    </row>
    <row r="54" spans="1:73" s="165" customFormat="1" ht="12.75" hidden="1" customHeight="1" outlineLevel="1" x14ac:dyDescent="0.35">
      <c r="A54" s="785"/>
      <c r="B54" s="800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788"/>
      <c r="H54" s="803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806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824"/>
      <c r="BJ54" s="152"/>
      <c r="BK54" s="152"/>
      <c r="BL54" s="152"/>
      <c r="BM54" s="152"/>
      <c r="BN54" s="152"/>
      <c r="BO54" s="152"/>
      <c r="BP54" s="152"/>
      <c r="BS54" s="166"/>
      <c r="BT54" s="167"/>
      <c r="BU54" s="827"/>
    </row>
    <row r="55" spans="1:73" s="165" customFormat="1" ht="12.75" hidden="1" customHeight="1" outlineLevel="1" x14ac:dyDescent="0.35">
      <c r="A55" s="785"/>
      <c r="B55" s="800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788"/>
      <c r="H55" s="804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807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825"/>
      <c r="BJ55" s="164"/>
      <c r="BK55" s="164"/>
      <c r="BL55" s="164"/>
      <c r="BM55" s="164"/>
      <c r="BN55" s="164"/>
      <c r="BO55" s="164"/>
      <c r="BP55" s="164"/>
      <c r="BS55" s="166"/>
      <c r="BT55" s="167"/>
      <c r="BU55" s="828"/>
    </row>
    <row r="56" spans="1:73" ht="18" hidden="1" customHeight="1" outlineLevel="1" x14ac:dyDescent="0.35">
      <c r="A56" s="785"/>
      <c r="B56" s="800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788"/>
      <c r="H56" s="802"/>
      <c r="I56" s="147"/>
      <c r="J56" s="147">
        <f t="shared" si="30"/>
        <v>0</v>
      </c>
      <c r="K56" s="169"/>
      <c r="L56" s="170"/>
      <c r="M56" s="773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779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832"/>
      <c r="BJ56" s="128"/>
      <c r="BK56" s="128"/>
      <c r="BL56" s="128"/>
      <c r="BM56" s="128"/>
      <c r="BN56" s="128"/>
      <c r="BO56" s="128"/>
      <c r="BP56" s="128"/>
      <c r="BS56" s="28"/>
      <c r="BT56" s="29"/>
      <c r="BU56" s="826" t="s">
        <v>89</v>
      </c>
    </row>
    <row r="57" spans="1:73" ht="18" hidden="1" customHeight="1" outlineLevel="1" x14ac:dyDescent="0.35">
      <c r="A57" s="785"/>
      <c r="B57" s="800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788"/>
      <c r="H57" s="803"/>
      <c r="I57" s="147"/>
      <c r="J57" s="147">
        <f t="shared" si="30"/>
        <v>0</v>
      </c>
      <c r="K57" s="169"/>
      <c r="L57" s="170"/>
      <c r="M57" s="774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780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833"/>
      <c r="BJ57" s="128"/>
      <c r="BK57" s="128"/>
      <c r="BL57" s="128"/>
      <c r="BM57" s="128"/>
      <c r="BN57" s="128"/>
      <c r="BO57" s="128"/>
      <c r="BP57" s="128"/>
      <c r="BS57" s="28"/>
      <c r="BT57" s="29"/>
      <c r="BU57" s="827"/>
    </row>
    <row r="58" spans="1:73" ht="18" hidden="1" customHeight="1" outlineLevel="1" x14ac:dyDescent="0.35">
      <c r="A58" s="785"/>
      <c r="B58" s="800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788"/>
      <c r="H58" s="804"/>
      <c r="I58" s="159">
        <f>I57</f>
        <v>0</v>
      </c>
      <c r="J58" s="159">
        <f t="shared" si="30"/>
        <v>0</v>
      </c>
      <c r="K58" s="169"/>
      <c r="L58" s="170"/>
      <c r="M58" s="775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781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834"/>
      <c r="BJ58" s="135"/>
      <c r="BK58" s="135"/>
      <c r="BL58" s="135"/>
      <c r="BM58" s="135"/>
      <c r="BN58" s="135"/>
      <c r="BO58" s="135"/>
      <c r="BP58" s="135"/>
      <c r="BS58" s="28"/>
      <c r="BT58" s="29"/>
      <c r="BU58" s="828"/>
    </row>
    <row r="59" spans="1:73" s="153" customFormat="1" ht="12" hidden="1" customHeight="1" outlineLevel="1" x14ac:dyDescent="0.35">
      <c r="A59" s="785"/>
      <c r="B59" s="800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788"/>
      <c r="H59" s="802"/>
      <c r="I59" s="147"/>
      <c r="J59" s="147">
        <f t="shared" si="30"/>
        <v>0</v>
      </c>
      <c r="K59" s="169"/>
      <c r="L59" s="170"/>
      <c r="M59" s="808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805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823"/>
      <c r="BJ59" s="152"/>
      <c r="BK59" s="152"/>
      <c r="BL59" s="152"/>
      <c r="BM59" s="152"/>
      <c r="BN59" s="152"/>
      <c r="BO59" s="152"/>
      <c r="BP59" s="152"/>
      <c r="BS59" s="154"/>
      <c r="BT59" s="155"/>
      <c r="BU59" s="826" t="s">
        <v>90</v>
      </c>
    </row>
    <row r="60" spans="1:73" s="153" customFormat="1" ht="12" hidden="1" customHeight="1" outlineLevel="1" x14ac:dyDescent="0.35">
      <c r="A60" s="785"/>
      <c r="B60" s="800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788"/>
      <c r="H60" s="803"/>
      <c r="I60" s="147"/>
      <c r="J60" s="147">
        <f t="shared" si="30"/>
        <v>0</v>
      </c>
      <c r="K60" s="169"/>
      <c r="L60" s="170"/>
      <c r="M60" s="809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806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824"/>
      <c r="BJ60" s="152"/>
      <c r="BK60" s="152"/>
      <c r="BL60" s="152"/>
      <c r="BM60" s="152"/>
      <c r="BN60" s="152"/>
      <c r="BO60" s="152"/>
      <c r="BP60" s="152"/>
      <c r="BS60" s="154"/>
      <c r="BT60" s="155"/>
      <c r="BU60" s="827"/>
    </row>
    <row r="61" spans="1:73" s="165" customFormat="1" ht="12" hidden="1" customHeight="1" outlineLevel="1" x14ac:dyDescent="0.35">
      <c r="A61" s="785"/>
      <c r="B61" s="800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788"/>
      <c r="H61" s="804"/>
      <c r="I61" s="159">
        <f>I60</f>
        <v>0</v>
      </c>
      <c r="J61" s="159">
        <f t="shared" si="30"/>
        <v>0</v>
      </c>
      <c r="K61" s="169"/>
      <c r="L61" s="170"/>
      <c r="M61" s="810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807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825"/>
      <c r="BJ61" s="164"/>
      <c r="BK61" s="164"/>
      <c r="BL61" s="164"/>
      <c r="BM61" s="164"/>
      <c r="BN61" s="164"/>
      <c r="BO61" s="164"/>
      <c r="BP61" s="164"/>
      <c r="BS61" s="166"/>
      <c r="BT61" s="167"/>
      <c r="BU61" s="828"/>
    </row>
    <row r="62" spans="1:73" s="153" customFormat="1" ht="12" hidden="1" customHeight="1" outlineLevel="1" x14ac:dyDescent="0.35">
      <c r="A62" s="785"/>
      <c r="B62" s="800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788"/>
      <c r="H62" s="802"/>
      <c r="I62" s="147"/>
      <c r="J62" s="147">
        <f t="shared" si="30"/>
        <v>0</v>
      </c>
      <c r="K62" s="169"/>
      <c r="L62" s="170"/>
      <c r="M62" s="808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805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835"/>
      <c r="BJ62" s="152"/>
      <c r="BK62" s="152"/>
      <c r="BL62" s="152"/>
      <c r="BM62" s="152"/>
      <c r="BN62" s="152"/>
      <c r="BO62" s="152"/>
      <c r="BP62" s="152"/>
      <c r="BS62" s="154"/>
      <c r="BT62" s="155"/>
      <c r="BU62" s="826" t="s">
        <v>91</v>
      </c>
    </row>
    <row r="63" spans="1:73" s="153" customFormat="1" ht="12" hidden="1" customHeight="1" outlineLevel="1" x14ac:dyDescent="0.35">
      <c r="A63" s="785"/>
      <c r="B63" s="800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788"/>
      <c r="H63" s="803"/>
      <c r="I63" s="147"/>
      <c r="J63" s="147">
        <f t="shared" si="30"/>
        <v>0</v>
      </c>
      <c r="K63" s="169"/>
      <c r="L63" s="170"/>
      <c r="M63" s="809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806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836"/>
      <c r="BJ63" s="152"/>
      <c r="BK63" s="152"/>
      <c r="BL63" s="152"/>
      <c r="BM63" s="152"/>
      <c r="BN63" s="152"/>
      <c r="BO63" s="152"/>
      <c r="BP63" s="152"/>
      <c r="BS63" s="154"/>
      <c r="BT63" s="155"/>
      <c r="BU63" s="827"/>
    </row>
    <row r="64" spans="1:73" s="165" customFormat="1" ht="12" hidden="1" customHeight="1" outlineLevel="1" x14ac:dyDescent="0.35">
      <c r="A64" s="785"/>
      <c r="B64" s="800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788"/>
      <c r="H64" s="804"/>
      <c r="I64" s="159">
        <f>I63</f>
        <v>0</v>
      </c>
      <c r="J64" s="159">
        <f t="shared" si="30"/>
        <v>0</v>
      </c>
      <c r="K64" s="169"/>
      <c r="L64" s="170"/>
      <c r="M64" s="810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807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837"/>
      <c r="BJ64" s="164"/>
      <c r="BK64" s="164"/>
      <c r="BL64" s="164"/>
      <c r="BM64" s="164"/>
      <c r="BN64" s="164"/>
      <c r="BO64" s="164"/>
      <c r="BP64" s="164"/>
      <c r="BS64" s="166"/>
      <c r="BT64" s="167"/>
      <c r="BU64" s="828"/>
    </row>
    <row r="65" spans="1:73" s="153" customFormat="1" ht="12" hidden="1" customHeight="1" outlineLevel="1" x14ac:dyDescent="0.35">
      <c r="A65" s="785"/>
      <c r="B65" s="800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788"/>
      <c r="H65" s="802"/>
      <c r="I65" s="147"/>
      <c r="J65" s="147">
        <f t="shared" si="30"/>
        <v>0</v>
      </c>
      <c r="K65" s="169"/>
      <c r="L65" s="170"/>
      <c r="M65" s="808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805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835"/>
      <c r="BJ65" s="152"/>
      <c r="BK65" s="152"/>
      <c r="BL65" s="152"/>
      <c r="BM65" s="152"/>
      <c r="BN65" s="152"/>
      <c r="BO65" s="152"/>
      <c r="BP65" s="152"/>
      <c r="BS65" s="154"/>
      <c r="BT65" s="155"/>
      <c r="BU65" s="826" t="s">
        <v>92</v>
      </c>
    </row>
    <row r="66" spans="1:73" s="153" customFormat="1" ht="12" hidden="1" customHeight="1" outlineLevel="1" x14ac:dyDescent="0.35">
      <c r="A66" s="785"/>
      <c r="B66" s="800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788"/>
      <c r="H66" s="803"/>
      <c r="I66" s="147"/>
      <c r="J66" s="147">
        <f t="shared" si="30"/>
        <v>0</v>
      </c>
      <c r="K66" s="169"/>
      <c r="L66" s="170"/>
      <c r="M66" s="809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806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836"/>
      <c r="BJ66" s="152"/>
      <c r="BK66" s="152"/>
      <c r="BL66" s="152"/>
      <c r="BM66" s="152"/>
      <c r="BN66" s="152"/>
      <c r="BO66" s="152"/>
      <c r="BP66" s="152"/>
      <c r="BS66" s="154"/>
      <c r="BT66" s="155"/>
      <c r="BU66" s="827"/>
    </row>
    <row r="67" spans="1:73" s="165" customFormat="1" ht="12" hidden="1" customHeight="1" outlineLevel="1" x14ac:dyDescent="0.35">
      <c r="A67" s="785"/>
      <c r="B67" s="800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788"/>
      <c r="H67" s="804"/>
      <c r="I67" s="159">
        <f>I66</f>
        <v>0</v>
      </c>
      <c r="J67" s="159">
        <f t="shared" si="30"/>
        <v>0</v>
      </c>
      <c r="K67" s="169"/>
      <c r="L67" s="170"/>
      <c r="M67" s="810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807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837"/>
      <c r="BJ67" s="164"/>
      <c r="BK67" s="164"/>
      <c r="BL67" s="164"/>
      <c r="BM67" s="164"/>
      <c r="BN67" s="164"/>
      <c r="BO67" s="164"/>
      <c r="BP67" s="164"/>
      <c r="BS67" s="166"/>
      <c r="BT67" s="167"/>
      <c r="BU67" s="828"/>
    </row>
    <row r="68" spans="1:73" s="153" customFormat="1" ht="12" hidden="1" customHeight="1" outlineLevel="1" x14ac:dyDescent="0.35">
      <c r="A68" s="785"/>
      <c r="B68" s="800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788"/>
      <c r="H68" s="802"/>
      <c r="I68" s="147"/>
      <c r="J68" s="147">
        <f t="shared" si="30"/>
        <v>0</v>
      </c>
      <c r="K68" s="169"/>
      <c r="L68" s="170"/>
      <c r="M68" s="808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805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835"/>
      <c r="BJ68" s="152"/>
      <c r="BK68" s="152"/>
      <c r="BL68" s="152"/>
      <c r="BM68" s="152"/>
      <c r="BN68" s="152"/>
      <c r="BO68" s="152"/>
      <c r="BP68" s="152"/>
      <c r="BS68" s="154"/>
      <c r="BT68" s="155"/>
      <c r="BU68" s="826" t="s">
        <v>93</v>
      </c>
    </row>
    <row r="69" spans="1:73" s="153" customFormat="1" ht="12" hidden="1" customHeight="1" outlineLevel="1" x14ac:dyDescent="0.35">
      <c r="A69" s="785"/>
      <c r="B69" s="800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788"/>
      <c r="H69" s="803"/>
      <c r="I69" s="147"/>
      <c r="J69" s="147">
        <f t="shared" si="30"/>
        <v>0</v>
      </c>
      <c r="K69" s="169"/>
      <c r="L69" s="170"/>
      <c r="M69" s="809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806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836"/>
      <c r="BJ69" s="152"/>
      <c r="BK69" s="152"/>
      <c r="BL69" s="152"/>
      <c r="BM69" s="152"/>
      <c r="BN69" s="152"/>
      <c r="BO69" s="152"/>
      <c r="BP69" s="152"/>
      <c r="BS69" s="154"/>
      <c r="BT69" s="155"/>
      <c r="BU69" s="827"/>
    </row>
    <row r="70" spans="1:73" s="165" customFormat="1" ht="12" hidden="1" customHeight="1" outlineLevel="1" x14ac:dyDescent="0.35">
      <c r="A70" s="785"/>
      <c r="B70" s="800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788"/>
      <c r="H70" s="804"/>
      <c r="I70" s="159">
        <f>I69</f>
        <v>0</v>
      </c>
      <c r="J70" s="159">
        <f t="shared" si="30"/>
        <v>0</v>
      </c>
      <c r="K70" s="169"/>
      <c r="L70" s="170"/>
      <c r="M70" s="810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807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837"/>
      <c r="BJ70" s="164"/>
      <c r="BK70" s="164"/>
      <c r="BL70" s="164"/>
      <c r="BM70" s="164"/>
      <c r="BN70" s="164"/>
      <c r="BO70" s="164"/>
      <c r="BP70" s="164"/>
      <c r="BS70" s="166"/>
      <c r="BT70" s="167"/>
      <c r="BU70" s="828"/>
    </row>
    <row r="71" spans="1:73" s="153" customFormat="1" hidden="1" outlineLevel="1" x14ac:dyDescent="0.35">
      <c r="A71" s="785"/>
      <c r="B71" s="800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788"/>
      <c r="H71" s="802"/>
      <c r="I71" s="147"/>
      <c r="J71" s="147">
        <f t="shared" si="30"/>
        <v>0</v>
      </c>
      <c r="K71" s="169"/>
      <c r="L71" s="170"/>
      <c r="M71" s="808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805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835"/>
      <c r="BJ71" s="152"/>
      <c r="BK71" s="152"/>
      <c r="BL71" s="152"/>
      <c r="BM71" s="152"/>
      <c r="BN71" s="152"/>
      <c r="BO71" s="152"/>
      <c r="BP71" s="152"/>
      <c r="BS71" s="154"/>
      <c r="BT71" s="155"/>
      <c r="BU71" s="826" t="s">
        <v>94</v>
      </c>
    </row>
    <row r="72" spans="1:73" s="153" customFormat="1" hidden="1" outlineLevel="1" x14ac:dyDescent="0.35">
      <c r="A72" s="785"/>
      <c r="B72" s="800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788"/>
      <c r="H72" s="803"/>
      <c r="I72" s="147"/>
      <c r="J72" s="147">
        <f t="shared" si="30"/>
        <v>0</v>
      </c>
      <c r="K72" s="169"/>
      <c r="L72" s="170"/>
      <c r="M72" s="809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806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836"/>
      <c r="BJ72" s="152"/>
      <c r="BK72" s="152"/>
      <c r="BL72" s="152"/>
      <c r="BM72" s="152"/>
      <c r="BN72" s="152"/>
      <c r="BO72" s="152"/>
      <c r="BP72" s="152"/>
      <c r="BS72" s="154"/>
      <c r="BT72" s="155"/>
      <c r="BU72" s="827"/>
    </row>
    <row r="73" spans="1:73" s="165" customFormat="1" hidden="1" outlineLevel="1" x14ac:dyDescent="0.35">
      <c r="A73" s="785"/>
      <c r="B73" s="800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788"/>
      <c r="H73" s="804"/>
      <c r="I73" s="159">
        <f>I72</f>
        <v>0</v>
      </c>
      <c r="J73" s="159">
        <f t="shared" si="30"/>
        <v>0</v>
      </c>
      <c r="K73" s="169"/>
      <c r="L73" s="170"/>
      <c r="M73" s="810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807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837"/>
      <c r="BJ73" s="164"/>
      <c r="BK73" s="164"/>
      <c r="BL73" s="164"/>
      <c r="BM73" s="164"/>
      <c r="BN73" s="164"/>
      <c r="BO73" s="164"/>
      <c r="BP73" s="164"/>
      <c r="BS73" s="166"/>
      <c r="BT73" s="167"/>
      <c r="BU73" s="828"/>
    </row>
    <row r="74" spans="1:73" s="153" customFormat="1" hidden="1" outlineLevel="1" x14ac:dyDescent="0.35">
      <c r="A74" s="785"/>
      <c r="B74" s="800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788"/>
      <c r="H74" s="802"/>
      <c r="I74" s="147"/>
      <c r="J74" s="147">
        <f t="shared" si="30"/>
        <v>0</v>
      </c>
      <c r="K74" s="169"/>
      <c r="L74" s="170"/>
      <c r="M74" s="808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805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835"/>
      <c r="BJ74" s="152"/>
      <c r="BK74" s="152"/>
      <c r="BL74" s="152"/>
      <c r="BM74" s="152"/>
      <c r="BN74" s="152"/>
      <c r="BO74" s="152"/>
      <c r="BP74" s="152"/>
      <c r="BS74" s="154"/>
      <c r="BT74" s="155"/>
      <c r="BU74" s="826" t="s">
        <v>95</v>
      </c>
    </row>
    <row r="75" spans="1:73" s="153" customFormat="1" hidden="1" outlineLevel="1" x14ac:dyDescent="0.35">
      <c r="A75" s="785"/>
      <c r="B75" s="800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788"/>
      <c r="H75" s="803"/>
      <c r="I75" s="147"/>
      <c r="J75" s="147">
        <f t="shared" si="30"/>
        <v>0</v>
      </c>
      <c r="K75" s="169"/>
      <c r="L75" s="170"/>
      <c r="M75" s="809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806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836"/>
      <c r="BJ75" s="152"/>
      <c r="BK75" s="152"/>
      <c r="BL75" s="152"/>
      <c r="BM75" s="152"/>
      <c r="BN75" s="152"/>
      <c r="BO75" s="152"/>
      <c r="BP75" s="152"/>
      <c r="BS75" s="154"/>
      <c r="BT75" s="155"/>
      <c r="BU75" s="827"/>
    </row>
    <row r="76" spans="1:73" s="165" customFormat="1" hidden="1" outlineLevel="1" x14ac:dyDescent="0.35">
      <c r="A76" s="785"/>
      <c r="B76" s="800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788"/>
      <c r="H76" s="804"/>
      <c r="I76" s="159">
        <f>I75</f>
        <v>0</v>
      </c>
      <c r="J76" s="159">
        <f t="shared" si="30"/>
        <v>0</v>
      </c>
      <c r="K76" s="169"/>
      <c r="L76" s="170"/>
      <c r="M76" s="810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807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837"/>
      <c r="BJ76" s="164"/>
      <c r="BK76" s="164"/>
      <c r="BL76" s="164"/>
      <c r="BM76" s="164"/>
      <c r="BN76" s="164"/>
      <c r="BO76" s="164"/>
      <c r="BP76" s="164"/>
      <c r="BS76" s="166"/>
      <c r="BT76" s="167"/>
      <c r="BU76" s="828"/>
    </row>
    <row r="77" spans="1:73" s="153" customFormat="1" hidden="1" outlineLevel="1" x14ac:dyDescent="0.35">
      <c r="A77" s="785"/>
      <c r="B77" s="800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788"/>
      <c r="H77" s="805"/>
      <c r="I77" s="147"/>
      <c r="J77" s="147">
        <f t="shared" si="30"/>
        <v>0</v>
      </c>
      <c r="K77" s="182"/>
      <c r="L77" s="817"/>
      <c r="M77" s="808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805"/>
      <c r="S77" s="805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835"/>
      <c r="BJ77" s="152"/>
      <c r="BK77" s="152"/>
      <c r="BL77" s="152"/>
      <c r="BM77" s="152"/>
      <c r="BN77" s="152"/>
      <c r="BO77" s="152"/>
      <c r="BP77" s="152"/>
      <c r="BS77" s="154"/>
      <c r="BT77" s="155"/>
      <c r="BU77" s="826" t="s">
        <v>85</v>
      </c>
    </row>
    <row r="78" spans="1:73" s="153" customFormat="1" hidden="1" outlineLevel="1" x14ac:dyDescent="0.35">
      <c r="A78" s="785"/>
      <c r="B78" s="800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788"/>
      <c r="H78" s="806"/>
      <c r="I78" s="147"/>
      <c r="J78" s="147">
        <f t="shared" si="30"/>
        <v>0</v>
      </c>
      <c r="K78" s="182"/>
      <c r="L78" s="818"/>
      <c r="M78" s="809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806"/>
      <c r="S78" s="806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836"/>
      <c r="BJ78" s="152"/>
      <c r="BK78" s="152"/>
      <c r="BL78" s="152"/>
      <c r="BM78" s="152"/>
      <c r="BN78" s="152"/>
      <c r="BO78" s="152"/>
      <c r="BP78" s="152"/>
      <c r="BS78" s="154"/>
      <c r="BT78" s="155"/>
      <c r="BU78" s="827"/>
    </row>
    <row r="79" spans="1:73" s="165" customFormat="1" hidden="1" outlineLevel="1" x14ac:dyDescent="0.35">
      <c r="A79" s="785"/>
      <c r="B79" s="800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788"/>
      <c r="H79" s="807"/>
      <c r="I79" s="159">
        <f>I78</f>
        <v>0</v>
      </c>
      <c r="J79" s="159">
        <f t="shared" si="30"/>
        <v>0</v>
      </c>
      <c r="K79" s="182"/>
      <c r="L79" s="819"/>
      <c r="M79" s="810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807"/>
      <c r="S79" s="807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837"/>
      <c r="BJ79" s="164"/>
      <c r="BK79" s="164"/>
      <c r="BL79" s="164"/>
      <c r="BM79" s="164"/>
      <c r="BN79" s="164"/>
      <c r="BO79" s="164"/>
      <c r="BP79" s="164"/>
      <c r="BS79" s="166"/>
      <c r="BT79" s="167"/>
      <c r="BU79" s="828"/>
    </row>
    <row r="80" spans="1:73" s="153" customFormat="1" hidden="1" outlineLevel="1" x14ac:dyDescent="0.35">
      <c r="A80" s="785"/>
      <c r="B80" s="800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788"/>
      <c r="H80" s="805"/>
      <c r="I80" s="147"/>
      <c r="J80" s="147">
        <f t="shared" si="30"/>
        <v>0</v>
      </c>
      <c r="K80" s="182"/>
      <c r="L80" s="817"/>
      <c r="M80" s="808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805"/>
      <c r="S80" s="805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835"/>
      <c r="BJ80" s="152"/>
      <c r="BK80" s="152"/>
      <c r="BL80" s="152"/>
      <c r="BM80" s="152"/>
      <c r="BN80" s="152"/>
      <c r="BO80" s="152"/>
      <c r="BP80" s="152"/>
      <c r="BS80" s="154"/>
      <c r="BT80" s="155"/>
      <c r="BU80" s="826" t="s">
        <v>88</v>
      </c>
    </row>
    <row r="81" spans="1:73" s="153" customFormat="1" hidden="1" outlineLevel="1" x14ac:dyDescent="0.35">
      <c r="A81" s="785"/>
      <c r="B81" s="800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788"/>
      <c r="H81" s="806"/>
      <c r="I81" s="147"/>
      <c r="J81" s="147">
        <f t="shared" si="30"/>
        <v>0</v>
      </c>
      <c r="K81" s="182"/>
      <c r="L81" s="818"/>
      <c r="M81" s="809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806"/>
      <c r="S81" s="806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836"/>
      <c r="BJ81" s="152"/>
      <c r="BK81" s="152"/>
      <c r="BL81" s="152"/>
      <c r="BM81" s="152"/>
      <c r="BN81" s="152"/>
      <c r="BO81" s="152"/>
      <c r="BP81" s="152"/>
      <c r="BS81" s="154"/>
      <c r="BT81" s="155"/>
      <c r="BU81" s="827"/>
    </row>
    <row r="82" spans="1:73" s="165" customFormat="1" hidden="1" outlineLevel="1" x14ac:dyDescent="0.35">
      <c r="A82" s="785"/>
      <c r="B82" s="800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788"/>
      <c r="H82" s="807"/>
      <c r="I82" s="159">
        <f>I81</f>
        <v>0</v>
      </c>
      <c r="J82" s="159">
        <f t="shared" si="30"/>
        <v>0</v>
      </c>
      <c r="K82" s="182"/>
      <c r="L82" s="819"/>
      <c r="M82" s="810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807"/>
      <c r="S82" s="807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837"/>
      <c r="BJ82" s="164"/>
      <c r="BK82" s="164"/>
      <c r="BL82" s="164"/>
      <c r="BM82" s="164"/>
      <c r="BN82" s="164"/>
      <c r="BO82" s="164"/>
      <c r="BP82" s="164"/>
      <c r="BS82" s="166"/>
      <c r="BT82" s="167"/>
      <c r="BU82" s="828"/>
    </row>
    <row r="83" spans="1:73" s="153" customFormat="1" ht="12" hidden="1" customHeight="1" outlineLevel="1" x14ac:dyDescent="0.35">
      <c r="A83" s="785"/>
      <c r="B83" s="800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788"/>
      <c r="H83" s="805"/>
      <c r="I83" s="147"/>
      <c r="J83" s="147">
        <f t="shared" si="30"/>
        <v>0</v>
      </c>
      <c r="K83" s="182"/>
      <c r="L83" s="817"/>
      <c r="M83" s="808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805"/>
      <c r="S83" s="805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835"/>
      <c r="BJ83" s="152"/>
      <c r="BK83" s="152"/>
      <c r="BL83" s="152"/>
      <c r="BM83" s="152"/>
      <c r="BN83" s="152"/>
      <c r="BO83" s="152"/>
      <c r="BP83" s="152"/>
      <c r="BS83" s="154"/>
      <c r="BT83" s="155"/>
      <c r="BU83" s="826" t="s">
        <v>89</v>
      </c>
    </row>
    <row r="84" spans="1:73" s="153" customFormat="1" ht="12" hidden="1" customHeight="1" outlineLevel="1" x14ac:dyDescent="0.35">
      <c r="A84" s="785"/>
      <c r="B84" s="800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788"/>
      <c r="H84" s="806"/>
      <c r="I84" s="147"/>
      <c r="J84" s="147">
        <f t="shared" si="30"/>
        <v>0</v>
      </c>
      <c r="K84" s="182"/>
      <c r="L84" s="818"/>
      <c r="M84" s="809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806"/>
      <c r="S84" s="806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836"/>
      <c r="BJ84" s="152"/>
      <c r="BK84" s="152"/>
      <c r="BL84" s="152"/>
      <c r="BM84" s="152"/>
      <c r="BN84" s="152"/>
      <c r="BO84" s="152"/>
      <c r="BP84" s="152"/>
      <c r="BS84" s="154"/>
      <c r="BT84" s="155"/>
      <c r="BU84" s="827"/>
    </row>
    <row r="85" spans="1:73" s="165" customFormat="1" ht="12" hidden="1" customHeight="1" outlineLevel="1" x14ac:dyDescent="0.35">
      <c r="A85" s="785"/>
      <c r="B85" s="800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788"/>
      <c r="H85" s="807"/>
      <c r="I85" s="159">
        <f>I84</f>
        <v>0</v>
      </c>
      <c r="J85" s="159">
        <f t="shared" si="30"/>
        <v>0</v>
      </c>
      <c r="K85" s="182"/>
      <c r="L85" s="819"/>
      <c r="M85" s="810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807"/>
      <c r="S85" s="807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837"/>
      <c r="BJ85" s="164"/>
      <c r="BK85" s="164"/>
      <c r="BL85" s="164"/>
      <c r="BM85" s="164"/>
      <c r="BN85" s="164"/>
      <c r="BO85" s="164"/>
      <c r="BP85" s="164"/>
      <c r="BS85" s="166"/>
      <c r="BT85" s="167"/>
      <c r="BU85" s="828"/>
    </row>
    <row r="86" spans="1:73" s="153" customFormat="1" ht="12" hidden="1" customHeight="1" outlineLevel="1" x14ac:dyDescent="0.35">
      <c r="A86" s="785"/>
      <c r="B86" s="800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788"/>
      <c r="H86" s="805"/>
      <c r="I86" s="147"/>
      <c r="J86" s="147">
        <f t="shared" si="30"/>
        <v>0</v>
      </c>
      <c r="K86" s="182"/>
      <c r="L86" s="817"/>
      <c r="M86" s="808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805"/>
      <c r="S86" s="805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835"/>
      <c r="BJ86" s="152"/>
      <c r="BK86" s="152"/>
      <c r="BL86" s="152"/>
      <c r="BM86" s="152"/>
      <c r="BN86" s="152"/>
      <c r="BO86" s="152"/>
      <c r="BP86" s="152"/>
      <c r="BS86" s="154"/>
      <c r="BT86" s="155"/>
      <c r="BU86" s="826" t="s">
        <v>91</v>
      </c>
    </row>
    <row r="87" spans="1:73" s="153" customFormat="1" ht="12" hidden="1" customHeight="1" outlineLevel="1" x14ac:dyDescent="0.35">
      <c r="A87" s="785"/>
      <c r="B87" s="800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788"/>
      <c r="H87" s="806"/>
      <c r="I87" s="147"/>
      <c r="J87" s="147">
        <f t="shared" si="30"/>
        <v>0</v>
      </c>
      <c r="K87" s="182"/>
      <c r="L87" s="818"/>
      <c r="M87" s="809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806"/>
      <c r="S87" s="806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836"/>
      <c r="BJ87" s="152"/>
      <c r="BK87" s="152"/>
      <c r="BL87" s="152"/>
      <c r="BM87" s="152"/>
      <c r="BN87" s="152"/>
      <c r="BO87" s="152"/>
      <c r="BP87" s="152"/>
      <c r="BS87" s="154"/>
      <c r="BT87" s="155"/>
      <c r="BU87" s="827"/>
    </row>
    <row r="88" spans="1:73" s="165" customFormat="1" ht="12" hidden="1" customHeight="1" outlineLevel="1" x14ac:dyDescent="0.35">
      <c r="A88" s="785"/>
      <c r="B88" s="800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788"/>
      <c r="H88" s="807"/>
      <c r="I88" s="159">
        <f>I87</f>
        <v>0</v>
      </c>
      <c r="J88" s="159">
        <f t="shared" si="30"/>
        <v>0</v>
      </c>
      <c r="K88" s="182"/>
      <c r="L88" s="819"/>
      <c r="M88" s="810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807"/>
      <c r="S88" s="807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837"/>
      <c r="BJ88" s="164"/>
      <c r="BK88" s="164"/>
      <c r="BL88" s="164"/>
      <c r="BM88" s="164"/>
      <c r="BN88" s="164"/>
      <c r="BO88" s="164"/>
      <c r="BP88" s="164"/>
      <c r="BS88" s="166"/>
      <c r="BT88" s="167"/>
      <c r="BU88" s="828"/>
    </row>
    <row r="89" spans="1:73" s="153" customFormat="1" hidden="1" outlineLevel="1" x14ac:dyDescent="0.35">
      <c r="A89" s="785"/>
      <c r="B89" s="800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788"/>
      <c r="H89" s="805"/>
      <c r="I89" s="147"/>
      <c r="J89" s="147">
        <f t="shared" si="30"/>
        <v>0</v>
      </c>
      <c r="K89" s="182"/>
      <c r="L89" s="817"/>
      <c r="M89" s="808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805"/>
      <c r="S89" s="805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835"/>
      <c r="BJ89" s="152"/>
      <c r="BK89" s="152"/>
      <c r="BL89" s="152"/>
      <c r="BM89" s="152"/>
      <c r="BN89" s="152"/>
      <c r="BO89" s="152"/>
      <c r="BP89" s="152"/>
      <c r="BS89" s="154"/>
      <c r="BT89" s="155"/>
      <c r="BU89" s="826" t="s">
        <v>92</v>
      </c>
    </row>
    <row r="90" spans="1:73" s="153" customFormat="1" hidden="1" outlineLevel="1" x14ac:dyDescent="0.35">
      <c r="A90" s="785"/>
      <c r="B90" s="800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788"/>
      <c r="H90" s="806"/>
      <c r="I90" s="147"/>
      <c r="J90" s="147">
        <f t="shared" si="30"/>
        <v>0</v>
      </c>
      <c r="K90" s="182"/>
      <c r="L90" s="818"/>
      <c r="M90" s="809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806"/>
      <c r="S90" s="806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836"/>
      <c r="BJ90" s="152"/>
      <c r="BK90" s="152"/>
      <c r="BL90" s="152"/>
      <c r="BM90" s="152"/>
      <c r="BN90" s="152"/>
      <c r="BO90" s="152"/>
      <c r="BP90" s="152"/>
      <c r="BS90" s="154"/>
      <c r="BT90" s="155"/>
      <c r="BU90" s="827"/>
    </row>
    <row r="91" spans="1:73" s="165" customFormat="1" hidden="1" outlineLevel="1" x14ac:dyDescent="0.35">
      <c r="A91" s="785"/>
      <c r="B91" s="800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788"/>
      <c r="H91" s="807"/>
      <c r="I91" s="159">
        <f>I90</f>
        <v>0</v>
      </c>
      <c r="J91" s="159">
        <f t="shared" si="30"/>
        <v>0</v>
      </c>
      <c r="K91" s="182"/>
      <c r="L91" s="819"/>
      <c r="M91" s="810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807"/>
      <c r="S91" s="807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837"/>
      <c r="BJ91" s="164"/>
      <c r="BK91" s="164"/>
      <c r="BL91" s="164"/>
      <c r="BM91" s="164"/>
      <c r="BN91" s="164"/>
      <c r="BO91" s="164"/>
      <c r="BP91" s="164"/>
      <c r="BS91" s="166"/>
      <c r="BT91" s="167"/>
      <c r="BU91" s="828"/>
    </row>
    <row r="92" spans="1:73" s="153" customFormat="1" hidden="1" outlineLevel="1" x14ac:dyDescent="0.35">
      <c r="A92" s="785"/>
      <c r="B92" s="800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788"/>
      <c r="H92" s="805"/>
      <c r="I92" s="147"/>
      <c r="J92" s="147">
        <f t="shared" si="30"/>
        <v>0</v>
      </c>
      <c r="K92" s="182"/>
      <c r="L92" s="817"/>
      <c r="M92" s="808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805"/>
      <c r="S92" s="805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835"/>
      <c r="BJ92" s="152"/>
      <c r="BK92" s="152"/>
      <c r="BL92" s="152"/>
      <c r="BM92" s="152"/>
      <c r="BN92" s="152"/>
      <c r="BO92" s="152"/>
      <c r="BP92" s="152"/>
      <c r="BS92" s="154"/>
      <c r="BT92" s="155"/>
      <c r="BU92" s="826" t="s">
        <v>95</v>
      </c>
    </row>
    <row r="93" spans="1:73" s="153" customFormat="1" hidden="1" outlineLevel="1" x14ac:dyDescent="0.35">
      <c r="A93" s="785"/>
      <c r="B93" s="800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788"/>
      <c r="H93" s="806"/>
      <c r="I93" s="147"/>
      <c r="J93" s="147">
        <f t="shared" si="30"/>
        <v>0</v>
      </c>
      <c r="K93" s="182"/>
      <c r="L93" s="818"/>
      <c r="M93" s="809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806"/>
      <c r="S93" s="806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836"/>
      <c r="BJ93" s="152"/>
      <c r="BK93" s="152"/>
      <c r="BL93" s="152"/>
      <c r="BM93" s="152"/>
      <c r="BN93" s="152"/>
      <c r="BO93" s="152"/>
      <c r="BP93" s="152"/>
      <c r="BS93" s="154"/>
      <c r="BT93" s="155"/>
      <c r="BU93" s="827"/>
    </row>
    <row r="94" spans="1:73" s="165" customFormat="1" hidden="1" outlineLevel="1" x14ac:dyDescent="0.35">
      <c r="A94" s="785"/>
      <c r="B94" s="800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788"/>
      <c r="H94" s="807"/>
      <c r="I94" s="159">
        <f>I93</f>
        <v>0</v>
      </c>
      <c r="J94" s="159">
        <f t="shared" si="30"/>
        <v>0</v>
      </c>
      <c r="K94" s="182"/>
      <c r="L94" s="819"/>
      <c r="M94" s="810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807"/>
      <c r="S94" s="807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837"/>
      <c r="BJ94" s="164"/>
      <c r="BK94" s="164"/>
      <c r="BL94" s="164"/>
      <c r="BM94" s="164"/>
      <c r="BN94" s="164"/>
      <c r="BO94" s="164"/>
      <c r="BP94" s="164"/>
      <c r="BS94" s="166"/>
      <c r="BT94" s="167"/>
      <c r="BU94" s="828"/>
    </row>
    <row r="95" spans="1:73" s="153" customFormat="1" ht="13" hidden="1" customHeight="1" outlineLevel="1" x14ac:dyDescent="0.35">
      <c r="A95" s="785"/>
      <c r="B95" s="800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788"/>
      <c r="H95" s="805"/>
      <c r="I95" s="147"/>
      <c r="J95" s="147">
        <f t="shared" si="30"/>
        <v>0</v>
      </c>
      <c r="K95" s="814"/>
      <c r="L95" s="817"/>
      <c r="M95" s="808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805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835"/>
      <c r="BJ95" s="152"/>
      <c r="BK95" s="152"/>
      <c r="BL95" s="152"/>
      <c r="BM95" s="152"/>
      <c r="BN95" s="152"/>
      <c r="BO95" s="152"/>
      <c r="BP95" s="152"/>
      <c r="BS95" s="154"/>
      <c r="BT95" s="155"/>
      <c r="BU95" s="826" t="s">
        <v>86</v>
      </c>
    </row>
    <row r="96" spans="1:73" s="153" customFormat="1" ht="13" hidden="1" customHeight="1" outlineLevel="1" x14ac:dyDescent="0.35">
      <c r="A96" s="785"/>
      <c r="B96" s="800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788"/>
      <c r="H96" s="806"/>
      <c r="I96" s="147"/>
      <c r="J96" s="147">
        <f t="shared" si="30"/>
        <v>0</v>
      </c>
      <c r="K96" s="815"/>
      <c r="L96" s="818"/>
      <c r="M96" s="809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806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836"/>
      <c r="BJ96" s="152"/>
      <c r="BK96" s="152"/>
      <c r="BL96" s="152"/>
      <c r="BM96" s="152"/>
      <c r="BN96" s="152"/>
      <c r="BO96" s="152"/>
      <c r="BP96" s="152"/>
      <c r="BS96" s="154"/>
      <c r="BT96" s="155"/>
      <c r="BU96" s="827"/>
    </row>
    <row r="97" spans="1:73" s="165" customFormat="1" ht="13" hidden="1" customHeight="1" outlineLevel="1" x14ac:dyDescent="0.35">
      <c r="A97" s="785"/>
      <c r="B97" s="800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788"/>
      <c r="H97" s="807"/>
      <c r="I97" s="159">
        <f>I96</f>
        <v>0</v>
      </c>
      <c r="J97" s="159">
        <f t="shared" si="30"/>
        <v>0</v>
      </c>
      <c r="K97" s="816"/>
      <c r="L97" s="819"/>
      <c r="M97" s="810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807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837"/>
      <c r="BJ97" s="164"/>
      <c r="BK97" s="164"/>
      <c r="BL97" s="164"/>
      <c r="BM97" s="164"/>
      <c r="BN97" s="164"/>
      <c r="BO97" s="164"/>
      <c r="BP97" s="164"/>
      <c r="BS97" s="166"/>
      <c r="BT97" s="167"/>
      <c r="BU97" s="828"/>
    </row>
    <row r="98" spans="1:73" s="153" customFormat="1" ht="13" hidden="1" customHeight="1" outlineLevel="1" x14ac:dyDescent="0.35">
      <c r="A98" s="785"/>
      <c r="B98" s="800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788"/>
      <c r="H98" s="805"/>
      <c r="I98" s="147"/>
      <c r="J98" s="147">
        <f t="shared" si="30"/>
        <v>0</v>
      </c>
      <c r="K98" s="814"/>
      <c r="L98" s="817"/>
      <c r="M98" s="808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805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835"/>
      <c r="BJ98" s="152"/>
      <c r="BK98" s="152"/>
      <c r="BL98" s="152"/>
      <c r="BM98" s="152"/>
      <c r="BN98" s="152"/>
      <c r="BO98" s="152"/>
      <c r="BP98" s="152"/>
      <c r="BS98" s="154"/>
      <c r="BT98" s="155"/>
      <c r="BU98" s="826" t="s">
        <v>87</v>
      </c>
    </row>
    <row r="99" spans="1:73" s="153" customFormat="1" ht="13" hidden="1" customHeight="1" outlineLevel="1" x14ac:dyDescent="0.35">
      <c r="A99" s="785"/>
      <c r="B99" s="800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788"/>
      <c r="H99" s="806"/>
      <c r="I99" s="147"/>
      <c r="J99" s="147">
        <f t="shared" si="30"/>
        <v>0</v>
      </c>
      <c r="K99" s="815"/>
      <c r="L99" s="818"/>
      <c r="M99" s="809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806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836"/>
      <c r="BJ99" s="152"/>
      <c r="BK99" s="152"/>
      <c r="BL99" s="152"/>
      <c r="BM99" s="152"/>
      <c r="BN99" s="152"/>
      <c r="BO99" s="152"/>
      <c r="BP99" s="152"/>
      <c r="BS99" s="154"/>
      <c r="BT99" s="155"/>
      <c r="BU99" s="827"/>
    </row>
    <row r="100" spans="1:73" s="165" customFormat="1" ht="13" hidden="1" customHeight="1" outlineLevel="1" x14ac:dyDescent="0.35">
      <c r="A100" s="785"/>
      <c r="B100" s="800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788"/>
      <c r="H100" s="807"/>
      <c r="I100" s="159">
        <f>I99</f>
        <v>0</v>
      </c>
      <c r="J100" s="159">
        <f t="shared" si="30"/>
        <v>0</v>
      </c>
      <c r="K100" s="816"/>
      <c r="L100" s="819"/>
      <c r="M100" s="810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807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837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828"/>
    </row>
    <row r="101" spans="1:73" s="103" customFormat="1" ht="12.75" hidden="1" customHeight="1" outlineLevel="1" x14ac:dyDescent="0.35">
      <c r="A101" s="785"/>
      <c r="B101" s="800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788"/>
      <c r="H101" s="838"/>
      <c r="I101" s="147"/>
      <c r="J101" s="147">
        <f>I101*1.12</f>
        <v>0</v>
      </c>
      <c r="K101" s="814"/>
      <c r="L101" s="817"/>
      <c r="M101" s="773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779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776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826" t="s">
        <v>89</v>
      </c>
    </row>
    <row r="102" spans="1:73" s="103" customFormat="1" ht="13" hidden="1" customHeight="1" outlineLevel="1" x14ac:dyDescent="0.35">
      <c r="A102" s="785"/>
      <c r="B102" s="800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788"/>
      <c r="H102" s="839"/>
      <c r="I102" s="147"/>
      <c r="J102" s="147">
        <f>I102*1.12</f>
        <v>0</v>
      </c>
      <c r="K102" s="815"/>
      <c r="L102" s="818"/>
      <c r="M102" s="774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780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777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827"/>
    </row>
    <row r="103" spans="1:73" ht="13" hidden="1" customHeight="1" outlineLevel="1" x14ac:dyDescent="0.35">
      <c r="A103" s="785"/>
      <c r="B103" s="800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788"/>
      <c r="H103" s="840"/>
      <c r="I103" s="159">
        <f>I102</f>
        <v>0</v>
      </c>
      <c r="J103" s="159">
        <f>J102</f>
        <v>0</v>
      </c>
      <c r="K103" s="816"/>
      <c r="L103" s="819"/>
      <c r="M103" s="775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781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778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828"/>
    </row>
    <row r="104" spans="1:73" s="103" customFormat="1" ht="12.75" hidden="1" customHeight="1" outlineLevel="1" x14ac:dyDescent="0.35">
      <c r="A104" s="785"/>
      <c r="B104" s="800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788"/>
      <c r="H104" s="838"/>
      <c r="I104" s="147"/>
      <c r="J104" s="147">
        <f>I104*1.12</f>
        <v>0</v>
      </c>
      <c r="K104" s="814"/>
      <c r="L104" s="817"/>
      <c r="M104" s="773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779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776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826" t="s">
        <v>91</v>
      </c>
    </row>
    <row r="105" spans="1:73" s="103" customFormat="1" ht="13" hidden="1" customHeight="1" outlineLevel="1" x14ac:dyDescent="0.35">
      <c r="A105" s="785"/>
      <c r="B105" s="800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788"/>
      <c r="H105" s="839"/>
      <c r="I105" s="147"/>
      <c r="J105" s="147">
        <f>I105*1.12</f>
        <v>0</v>
      </c>
      <c r="K105" s="815"/>
      <c r="L105" s="818"/>
      <c r="M105" s="774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780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777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827"/>
    </row>
    <row r="106" spans="1:73" ht="13" hidden="1" customHeight="1" outlineLevel="1" x14ac:dyDescent="0.35">
      <c r="A106" s="785"/>
      <c r="B106" s="800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788"/>
      <c r="H106" s="840"/>
      <c r="I106" s="159">
        <f>I105</f>
        <v>0</v>
      </c>
      <c r="J106" s="159">
        <f>J105</f>
        <v>0</v>
      </c>
      <c r="K106" s="816"/>
      <c r="L106" s="819"/>
      <c r="M106" s="775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781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778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828"/>
    </row>
    <row r="107" spans="1:73" s="103" customFormat="1" hidden="1" outlineLevel="1" x14ac:dyDescent="0.35">
      <c r="A107" s="785"/>
      <c r="B107" s="800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788"/>
      <c r="H107" s="123"/>
      <c r="I107" s="147"/>
      <c r="J107" s="147">
        <f t="shared" ref="J107:J108" si="45">I107*1.12</f>
        <v>0</v>
      </c>
      <c r="K107" s="767"/>
      <c r="L107" s="770"/>
      <c r="M107" s="773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776"/>
      <c r="S107" s="779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776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785"/>
      <c r="B108" s="800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788"/>
      <c r="H108" s="123"/>
      <c r="I108" s="147"/>
      <c r="J108" s="147">
        <f t="shared" si="45"/>
        <v>0</v>
      </c>
      <c r="K108" s="768"/>
      <c r="L108" s="771"/>
      <c r="M108" s="774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777"/>
      <c r="S108" s="780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777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785"/>
      <c r="B109" s="800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788"/>
      <c r="H109" s="130"/>
      <c r="I109" s="159">
        <f t="shared" ref="I109:J109" si="47">I108</f>
        <v>0</v>
      </c>
      <c r="J109" s="159">
        <f t="shared" si="47"/>
        <v>0</v>
      </c>
      <c r="K109" s="769"/>
      <c r="L109" s="772"/>
      <c r="M109" s="775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778"/>
      <c r="S109" s="781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778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785"/>
      <c r="B110" s="800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788"/>
      <c r="H110" s="123"/>
      <c r="I110" s="147"/>
      <c r="J110" s="147">
        <f t="shared" ref="J110:J111" si="48">I110*1.12</f>
        <v>0</v>
      </c>
      <c r="K110" s="767"/>
      <c r="L110" s="770"/>
      <c r="M110" s="773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776"/>
      <c r="S110" s="779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776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785"/>
      <c r="B111" s="800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788"/>
      <c r="H111" s="123"/>
      <c r="I111" s="147"/>
      <c r="J111" s="147">
        <f t="shared" si="48"/>
        <v>0</v>
      </c>
      <c r="K111" s="768"/>
      <c r="L111" s="771"/>
      <c r="M111" s="774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777"/>
      <c r="S111" s="780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777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785"/>
      <c r="B112" s="800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788"/>
      <c r="H112" s="130"/>
      <c r="I112" s="159">
        <f t="shared" ref="I112:J112" si="49">I111</f>
        <v>0</v>
      </c>
      <c r="J112" s="159">
        <f t="shared" si="49"/>
        <v>0</v>
      </c>
      <c r="K112" s="769"/>
      <c r="L112" s="771"/>
      <c r="M112" s="775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777"/>
      <c r="S112" s="781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778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785"/>
      <c r="B113" s="800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788"/>
      <c r="H113" s="123"/>
      <c r="I113" s="147"/>
      <c r="J113" s="147">
        <f t="shared" ref="J113:J114" si="50">I113*1.12</f>
        <v>0</v>
      </c>
      <c r="K113" s="767"/>
      <c r="L113" s="771"/>
      <c r="M113" s="773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777"/>
      <c r="S113" s="779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776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785"/>
      <c r="B114" s="800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788"/>
      <c r="H114" s="123"/>
      <c r="I114" s="147"/>
      <c r="J114" s="147">
        <f t="shared" si="50"/>
        <v>0</v>
      </c>
      <c r="K114" s="768"/>
      <c r="L114" s="771"/>
      <c r="M114" s="774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777"/>
      <c r="S114" s="780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777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786"/>
      <c r="B115" s="801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789"/>
      <c r="H115" s="130"/>
      <c r="I115" s="159">
        <f t="shared" ref="I115:J115" si="51">I114</f>
        <v>0</v>
      </c>
      <c r="J115" s="159">
        <f t="shared" si="51"/>
        <v>0</v>
      </c>
      <c r="K115" s="769"/>
      <c r="L115" s="772"/>
      <c r="M115" s="775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778"/>
      <c r="S115" s="781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778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784">
        <v>2</v>
      </c>
      <c r="B116" s="770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52"/>
      <c r="H116" s="838"/>
      <c r="I116" s="193"/>
      <c r="J116" s="193">
        <f>I116*1.12</f>
        <v>0</v>
      </c>
      <c r="K116" s="793"/>
      <c r="L116" s="796"/>
      <c r="M116" s="773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776"/>
      <c r="S116" s="779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841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785"/>
      <c r="B117" s="771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53"/>
      <c r="H117" s="839"/>
      <c r="I117" s="193">
        <f>I116</f>
        <v>0</v>
      </c>
      <c r="J117" s="193">
        <f>I117*1.12</f>
        <v>0</v>
      </c>
      <c r="K117" s="794"/>
      <c r="L117" s="797"/>
      <c r="M117" s="774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777"/>
      <c r="S117" s="780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842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786"/>
      <c r="B118" s="772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54"/>
      <c r="H118" s="840"/>
      <c r="I118" s="195">
        <f>I117</f>
        <v>0</v>
      </c>
      <c r="J118" s="195">
        <f>J117</f>
        <v>0</v>
      </c>
      <c r="K118" s="795"/>
      <c r="L118" s="798"/>
      <c r="M118" s="775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778"/>
      <c r="S118" s="781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843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44">
        <v>2</v>
      </c>
      <c r="B119" s="847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845"/>
      <c r="B120" s="848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845"/>
      <c r="B121" s="848"/>
      <c r="C121" s="850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846"/>
      <c r="B122" s="849"/>
      <c r="C122" s="851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784"/>
      <c r="B123" s="770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787"/>
      <c r="H123" s="779">
        <f>100-100</f>
        <v>0</v>
      </c>
      <c r="I123" s="124"/>
      <c r="J123" s="124">
        <f t="shared" ref="J123:J134" si="62">I123*1.12</f>
        <v>0</v>
      </c>
      <c r="K123" s="767"/>
      <c r="L123" s="770"/>
      <c r="M123" s="773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855"/>
      <c r="S123" s="779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79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785"/>
      <c r="B124" s="771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788"/>
      <c r="H124" s="780"/>
      <c r="I124" s="124"/>
      <c r="J124" s="124">
        <f t="shared" si="62"/>
        <v>0</v>
      </c>
      <c r="K124" s="768"/>
      <c r="L124" s="771"/>
      <c r="M124" s="774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856"/>
      <c r="S124" s="780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79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786"/>
      <c r="B125" s="772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789"/>
      <c r="H125" s="781"/>
      <c r="I125" s="131">
        <f>I124</f>
        <v>0</v>
      </c>
      <c r="J125" s="124">
        <f t="shared" si="62"/>
        <v>0</v>
      </c>
      <c r="K125" s="769"/>
      <c r="L125" s="772"/>
      <c r="M125" s="775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857"/>
      <c r="S125" s="781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792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784"/>
      <c r="B126" s="770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787"/>
      <c r="H126" s="779">
        <f>71-71</f>
        <v>0</v>
      </c>
      <c r="I126" s="124"/>
      <c r="J126" s="124">
        <f t="shared" si="62"/>
        <v>0</v>
      </c>
      <c r="K126" s="767"/>
      <c r="L126" s="770"/>
      <c r="M126" s="773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858"/>
      <c r="S126" s="779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79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785"/>
      <c r="B127" s="771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788"/>
      <c r="H127" s="780"/>
      <c r="I127" s="124"/>
      <c r="J127" s="124">
        <f t="shared" si="62"/>
        <v>0</v>
      </c>
      <c r="K127" s="768"/>
      <c r="L127" s="771"/>
      <c r="M127" s="774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859"/>
      <c r="S127" s="780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79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786"/>
      <c r="B128" s="772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789"/>
      <c r="H128" s="781"/>
      <c r="I128" s="131">
        <f>I127</f>
        <v>0</v>
      </c>
      <c r="J128" s="124">
        <f t="shared" si="62"/>
        <v>0</v>
      </c>
      <c r="K128" s="769"/>
      <c r="L128" s="772"/>
      <c r="M128" s="775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860"/>
      <c r="S128" s="781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792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784"/>
      <c r="B129" s="770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787"/>
      <c r="H129" s="779"/>
      <c r="I129" s="123"/>
      <c r="J129" s="124">
        <f t="shared" si="62"/>
        <v>0</v>
      </c>
      <c r="K129" s="865"/>
      <c r="L129" s="817"/>
      <c r="M129" s="773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776" t="s">
        <v>99</v>
      </c>
      <c r="S129" s="779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79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785"/>
      <c r="B130" s="771"/>
      <c r="C130" s="122" t="s">
        <v>75</v>
      </c>
      <c r="D130" s="122" t="s">
        <v>76</v>
      </c>
      <c r="E130" s="123"/>
      <c r="F130" s="123">
        <f t="shared" si="66"/>
        <v>0</v>
      </c>
      <c r="G130" s="788"/>
      <c r="H130" s="780"/>
      <c r="I130" s="123"/>
      <c r="J130" s="124">
        <f t="shared" si="62"/>
        <v>0</v>
      </c>
      <c r="K130" s="866"/>
      <c r="L130" s="818"/>
      <c r="M130" s="774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777"/>
      <c r="S130" s="780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79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786"/>
      <c r="B131" s="772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789"/>
      <c r="H131" s="781"/>
      <c r="I131" s="131">
        <f>I130</f>
        <v>0</v>
      </c>
      <c r="J131" s="131">
        <f t="shared" si="62"/>
        <v>0</v>
      </c>
      <c r="K131" s="867"/>
      <c r="L131" s="819"/>
      <c r="M131" s="775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778"/>
      <c r="S131" s="781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792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784"/>
      <c r="B132" s="770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787"/>
      <c r="H132" s="779"/>
      <c r="I132" s="124"/>
      <c r="J132" s="124">
        <f t="shared" si="62"/>
        <v>0</v>
      </c>
      <c r="K132" s="767"/>
      <c r="L132" s="770"/>
      <c r="M132" s="773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776"/>
      <c r="S132" s="779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79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785"/>
      <c r="B133" s="771"/>
      <c r="C133" s="122" t="s">
        <v>75</v>
      </c>
      <c r="D133" s="122" t="s">
        <v>76</v>
      </c>
      <c r="E133" s="123"/>
      <c r="F133" s="123">
        <f t="shared" si="66"/>
        <v>0</v>
      </c>
      <c r="G133" s="788"/>
      <c r="H133" s="780"/>
      <c r="I133" s="124"/>
      <c r="J133" s="124">
        <f t="shared" si="62"/>
        <v>0</v>
      </c>
      <c r="K133" s="768"/>
      <c r="L133" s="771"/>
      <c r="M133" s="774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777"/>
      <c r="S133" s="780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79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786"/>
      <c r="B134" s="772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789"/>
      <c r="H134" s="781"/>
      <c r="I134" s="131">
        <f>I133</f>
        <v>0</v>
      </c>
      <c r="J134" s="131">
        <f t="shared" si="62"/>
        <v>0</v>
      </c>
      <c r="K134" s="769"/>
      <c r="L134" s="772"/>
      <c r="M134" s="775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778"/>
      <c r="S134" s="781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792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861">
        <v>3</v>
      </c>
      <c r="B135" s="783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>AC400+AC138+AC146+AC175+AC183+AC203+AC223+AC234+AC245+AC262+AC285+AC308+AC331+AC354+AC377</f>
        <v>12646724</v>
      </c>
      <c r="AD135" s="93">
        <f t="shared" si="75"/>
        <v>14164330.880000001</v>
      </c>
      <c r="AE135" s="93">
        <f>AE400+AE138+AE146+AE175+AE183+AE203+AE223+AE234+AE245+AE262+AE285+AE308+AE331+AE354+AE377</f>
        <v>907</v>
      </c>
      <c r="AF135" s="93">
        <f>AF400+AF138+AF146+AF175+AF183+AF203+AF223+AF234+AF245+AF262+AF285+AF308+AF331+AF354+AF377</f>
        <v>7819461.2259999998</v>
      </c>
      <c r="AG135" s="93">
        <f t="shared" si="75"/>
        <v>8757796.5731199998</v>
      </c>
      <c r="AH135" s="93">
        <f>AH400+AH138+AH146+AH175+AH183+AH203+AH223+AH234+AH245+AH262+AH285+AH308+AH331+AH354+AH377</f>
        <v>0</v>
      </c>
      <c r="AI135" s="93">
        <f t="shared" si="75"/>
        <v>-4827262.7740000002</v>
      </c>
      <c r="AJ135" s="93">
        <f t="shared" si="75"/>
        <v>-5406534.306880001</v>
      </c>
      <c r="AK135" s="93">
        <f t="shared" si="75"/>
        <v>-205</v>
      </c>
      <c r="AL135" s="205">
        <f t="shared" si="37"/>
        <v>0.6182993497762741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862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861"/>
      <c r="B136" s="783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14484836</v>
      </c>
      <c r="AD136" s="93">
        <f>AD401+AD139+AD147+AD176+AD184+AD204+AD224+AD235+AD246+AD263+AD286+AD309+AD332+AD355+AD378</f>
        <v>13561852.640000002</v>
      </c>
      <c r="AE136" s="93"/>
      <c r="AF136" s="93">
        <f>AF401+AF139+AF147+AF176+AF184+AF204+AF224+AF235+AF246+AF263+AF286+AF309+AF332+AF355+AF378</f>
        <v>9886324.0998303555</v>
      </c>
      <c r="AG136" s="93">
        <f>AG401+AG139+AG147+AG176+AG184+AG204+AG224+AG235+AG246+AG263+AG286+AG309+AG332+AG355+AG378</f>
        <v>11072682.991810001</v>
      </c>
      <c r="AH136" s="93"/>
      <c r="AI136" s="93">
        <f>AI401+AI139+AI147+AI176+AI184+AI204+AI224+AI235+AI246+AI263+AI286+AI309+AI332+AI355+AI378</f>
        <v>-2237824.2397142863</v>
      </c>
      <c r="AJ136" s="93">
        <f>AJ401+AJ139+AJ147+AJ176+AJ184+AJ204+AJ224+AJ235+AJ246+AJ263+AJ286+AJ309+AJ332+AJ355+AJ378</f>
        <v>-2506363.1484800009</v>
      </c>
      <c r="AK136" s="93"/>
      <c r="AL136" s="99">
        <f t="shared" si="37"/>
        <v>0.68252923953231892</v>
      </c>
      <c r="AM136" s="93">
        <f>AM401+AM139+AM147+AM176+AM184+AM204+AM224+AM235+AM246+AM263+AM286+AM309+AM332+AM355+AM378</f>
        <v>0</v>
      </c>
      <c r="AN136" s="93">
        <f t="shared" si="76"/>
        <v>9870972.7602857128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863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861"/>
      <c r="B137" s="783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14484836</v>
      </c>
      <c r="AD137" s="111">
        <f>AD136</f>
        <v>13561852.640000002</v>
      </c>
      <c r="AE137" s="111"/>
      <c r="AF137" s="111">
        <f>AF136</f>
        <v>9886324.0998303555</v>
      </c>
      <c r="AG137" s="111">
        <f>AG136</f>
        <v>11072682.991810001</v>
      </c>
      <c r="AH137" s="111"/>
      <c r="AI137" s="111">
        <f>AI136</f>
        <v>-2237824.2397142863</v>
      </c>
      <c r="AJ137" s="111">
        <f>AJ136</f>
        <v>-2506363.1484800009</v>
      </c>
      <c r="AK137" s="111"/>
      <c r="AL137" s="116">
        <f t="shared" si="37"/>
        <v>0.68252923953231892</v>
      </c>
      <c r="AM137" s="111">
        <f t="shared" ref="AM137:BH137" si="78">AM136</f>
        <v>0</v>
      </c>
      <c r="AN137" s="111">
        <f t="shared" si="78"/>
        <v>9870972.7602857128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864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784"/>
      <c r="B138" s="770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71" t="s">
        <v>102</v>
      </c>
      <c r="L138" s="872"/>
      <c r="M138" s="875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7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785"/>
      <c r="B139" s="771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73"/>
      <c r="L139" s="874"/>
      <c r="M139" s="876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8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785"/>
      <c r="B140" s="771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52"/>
      <c r="H140" s="838"/>
      <c r="I140" s="223"/>
      <c r="J140" s="223">
        <f>I140*1.12</f>
        <v>0</v>
      </c>
      <c r="K140" s="868"/>
      <c r="L140" s="770"/>
      <c r="M140" s="799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770"/>
      <c r="S140" s="779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785"/>
      <c r="B141" s="771"/>
      <c r="C141" s="122" t="s">
        <v>75</v>
      </c>
      <c r="D141" s="122" t="s">
        <v>76</v>
      </c>
      <c r="E141" s="189"/>
      <c r="F141" s="189">
        <f>E141*1.12</f>
        <v>0</v>
      </c>
      <c r="G141" s="853"/>
      <c r="H141" s="839"/>
      <c r="I141" s="193"/>
      <c r="J141" s="193">
        <f>I141*1.12</f>
        <v>0</v>
      </c>
      <c r="K141" s="869"/>
      <c r="L141" s="771"/>
      <c r="M141" s="800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771"/>
      <c r="S141" s="780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785"/>
      <c r="B142" s="771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53"/>
      <c r="H142" s="839"/>
      <c r="I142" s="195">
        <f>I141</f>
        <v>0</v>
      </c>
      <c r="J142" s="195">
        <f>J141</f>
        <v>0</v>
      </c>
      <c r="K142" s="870"/>
      <c r="L142" s="772"/>
      <c r="M142" s="801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772"/>
      <c r="S142" s="781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785"/>
      <c r="B143" s="771"/>
      <c r="C143" s="221" t="s">
        <v>73</v>
      </c>
      <c r="D143" s="221" t="s">
        <v>74</v>
      </c>
      <c r="E143" s="222"/>
      <c r="F143" s="222"/>
      <c r="G143" s="853"/>
      <c r="H143" s="839"/>
      <c r="I143" s="223"/>
      <c r="J143" s="223"/>
      <c r="K143" s="868"/>
      <c r="L143" s="770"/>
      <c r="M143" s="799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770"/>
      <c r="S143" s="779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785"/>
      <c r="B144" s="771"/>
      <c r="C144" s="122" t="s">
        <v>75</v>
      </c>
      <c r="D144" s="122" t="s">
        <v>76</v>
      </c>
      <c r="E144" s="189"/>
      <c r="F144" s="189"/>
      <c r="G144" s="853"/>
      <c r="H144" s="839"/>
      <c r="I144" s="193"/>
      <c r="J144" s="193"/>
      <c r="K144" s="869"/>
      <c r="L144" s="771"/>
      <c r="M144" s="800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771"/>
      <c r="S144" s="780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786"/>
      <c r="B145" s="772"/>
      <c r="C145" s="129" t="s">
        <v>75</v>
      </c>
      <c r="D145" s="129" t="s">
        <v>77</v>
      </c>
      <c r="E145" s="191"/>
      <c r="F145" s="191"/>
      <c r="G145" s="854"/>
      <c r="H145" s="840"/>
      <c r="I145" s="195"/>
      <c r="J145" s="195"/>
      <c r="K145" s="870"/>
      <c r="L145" s="772"/>
      <c r="M145" s="801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772"/>
      <c r="S145" s="781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784">
        <v>2</v>
      </c>
      <c r="B146" s="879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882" t="s">
        <v>104</v>
      </c>
      <c r="L146" s="883"/>
      <c r="M146" s="886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7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785"/>
      <c r="B147" s="880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884"/>
      <c r="L147" s="885"/>
      <c r="M147" s="887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8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785"/>
      <c r="B148" s="880"/>
      <c r="C148" s="221" t="s">
        <v>73</v>
      </c>
      <c r="D148" s="221" t="s">
        <v>74</v>
      </c>
      <c r="E148" s="222"/>
      <c r="F148" s="222">
        <f>E148*1.12</f>
        <v>0</v>
      </c>
      <c r="G148" s="852"/>
      <c r="H148" s="838"/>
      <c r="I148" s="223"/>
      <c r="J148" s="223">
        <f>I148*1.12</f>
        <v>0</v>
      </c>
      <c r="K148" s="868"/>
      <c r="L148" s="770"/>
      <c r="M148" s="799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770"/>
      <c r="S148" s="779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785"/>
      <c r="B149" s="880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53"/>
      <c r="H149" s="839"/>
      <c r="I149" s="193"/>
      <c r="J149" s="193">
        <f>J150</f>
        <v>0</v>
      </c>
      <c r="K149" s="869"/>
      <c r="L149" s="771"/>
      <c r="M149" s="800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771"/>
      <c r="S149" s="780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785"/>
      <c r="B150" s="880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53"/>
      <c r="H150" s="839"/>
      <c r="I150" s="195">
        <f>I149</f>
        <v>0</v>
      </c>
      <c r="J150" s="195">
        <f>I150*1.12</f>
        <v>0</v>
      </c>
      <c r="K150" s="870"/>
      <c r="L150" s="772"/>
      <c r="M150" s="801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772"/>
      <c r="S150" s="781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785"/>
      <c r="B151" s="880"/>
      <c r="C151" s="221" t="s">
        <v>73</v>
      </c>
      <c r="D151" s="221" t="s">
        <v>74</v>
      </c>
      <c r="E151" s="222"/>
      <c r="F151" s="222"/>
      <c r="G151" s="853"/>
      <c r="H151" s="839"/>
      <c r="I151" s="223"/>
      <c r="J151" s="223"/>
      <c r="K151" s="868"/>
      <c r="L151" s="770"/>
      <c r="M151" s="799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770"/>
      <c r="S151" s="779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785"/>
      <c r="B152" s="880"/>
      <c r="C152" s="122" t="s">
        <v>75</v>
      </c>
      <c r="D152" s="122" t="s">
        <v>76</v>
      </c>
      <c r="E152" s="189"/>
      <c r="F152" s="189"/>
      <c r="G152" s="853"/>
      <c r="H152" s="839"/>
      <c r="I152" s="193"/>
      <c r="J152" s="193"/>
      <c r="K152" s="869"/>
      <c r="L152" s="771"/>
      <c r="M152" s="800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771"/>
      <c r="S152" s="780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785"/>
      <c r="B153" s="880"/>
      <c r="C153" s="129" t="s">
        <v>75</v>
      </c>
      <c r="D153" s="129" t="s">
        <v>77</v>
      </c>
      <c r="E153" s="191"/>
      <c r="F153" s="191"/>
      <c r="G153" s="853"/>
      <c r="H153" s="839"/>
      <c r="I153" s="195"/>
      <c r="J153" s="195"/>
      <c r="K153" s="870"/>
      <c r="L153" s="772"/>
      <c r="M153" s="801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772"/>
      <c r="S153" s="781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785"/>
      <c r="B154" s="880"/>
      <c r="C154" s="221" t="s">
        <v>73</v>
      </c>
      <c r="D154" s="221" t="s">
        <v>74</v>
      </c>
      <c r="E154" s="222"/>
      <c r="F154" s="222"/>
      <c r="G154" s="853"/>
      <c r="H154" s="839"/>
      <c r="I154" s="223"/>
      <c r="J154" s="223"/>
      <c r="K154" s="868"/>
      <c r="L154" s="770"/>
      <c r="M154" s="799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770"/>
      <c r="S154" s="779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785"/>
      <c r="B155" s="880"/>
      <c r="C155" s="122" t="s">
        <v>75</v>
      </c>
      <c r="D155" s="122" t="s">
        <v>76</v>
      </c>
      <c r="E155" s="189"/>
      <c r="F155" s="189"/>
      <c r="G155" s="853"/>
      <c r="H155" s="839"/>
      <c r="I155" s="193"/>
      <c r="J155" s="193"/>
      <c r="K155" s="869"/>
      <c r="L155" s="771"/>
      <c r="M155" s="800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771"/>
      <c r="S155" s="780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785"/>
      <c r="B156" s="880"/>
      <c r="C156" s="129" t="s">
        <v>75</v>
      </c>
      <c r="D156" s="129" t="s">
        <v>77</v>
      </c>
      <c r="E156" s="191"/>
      <c r="F156" s="191"/>
      <c r="G156" s="853"/>
      <c r="H156" s="839"/>
      <c r="I156" s="195"/>
      <c r="J156" s="195"/>
      <c r="K156" s="870"/>
      <c r="L156" s="772"/>
      <c r="M156" s="801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772"/>
      <c r="S156" s="781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785"/>
      <c r="B157" s="880"/>
      <c r="C157" s="221" t="s">
        <v>73</v>
      </c>
      <c r="D157" s="221" t="s">
        <v>74</v>
      </c>
      <c r="E157" s="222"/>
      <c r="F157" s="222"/>
      <c r="G157" s="853"/>
      <c r="H157" s="839"/>
      <c r="I157" s="223"/>
      <c r="J157" s="223"/>
      <c r="K157" s="868"/>
      <c r="L157" s="770"/>
      <c r="M157" s="799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770"/>
      <c r="S157" s="779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785"/>
      <c r="B158" s="880"/>
      <c r="C158" s="122" t="s">
        <v>75</v>
      </c>
      <c r="D158" s="122" t="s">
        <v>76</v>
      </c>
      <c r="E158" s="189"/>
      <c r="F158" s="189"/>
      <c r="G158" s="853"/>
      <c r="H158" s="839"/>
      <c r="I158" s="193"/>
      <c r="J158" s="193"/>
      <c r="K158" s="869"/>
      <c r="L158" s="771"/>
      <c r="M158" s="800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771"/>
      <c r="S158" s="780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785"/>
      <c r="B159" s="880"/>
      <c r="C159" s="129" t="s">
        <v>75</v>
      </c>
      <c r="D159" s="129" t="s">
        <v>77</v>
      </c>
      <c r="E159" s="191"/>
      <c r="F159" s="191"/>
      <c r="G159" s="853"/>
      <c r="H159" s="839"/>
      <c r="I159" s="195"/>
      <c r="J159" s="195"/>
      <c r="K159" s="870"/>
      <c r="L159" s="772"/>
      <c r="M159" s="801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772"/>
      <c r="S159" s="781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785"/>
      <c r="B160" s="880"/>
      <c r="C160" s="221" t="s">
        <v>73</v>
      </c>
      <c r="D160" s="221" t="s">
        <v>74</v>
      </c>
      <c r="E160" s="222"/>
      <c r="F160" s="222"/>
      <c r="G160" s="853"/>
      <c r="H160" s="839"/>
      <c r="I160" s="223"/>
      <c r="J160" s="238"/>
      <c r="K160" s="868"/>
      <c r="L160" s="770"/>
      <c r="M160" s="799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770"/>
      <c r="S160" s="779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785"/>
      <c r="B161" s="880"/>
      <c r="C161" s="122" t="s">
        <v>75</v>
      </c>
      <c r="D161" s="122" t="s">
        <v>76</v>
      </c>
      <c r="E161" s="189"/>
      <c r="F161" s="189"/>
      <c r="G161" s="853"/>
      <c r="H161" s="839"/>
      <c r="I161" s="193"/>
      <c r="J161" s="240"/>
      <c r="K161" s="869"/>
      <c r="L161" s="771"/>
      <c r="M161" s="800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771"/>
      <c r="S161" s="780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785"/>
      <c r="B162" s="880"/>
      <c r="C162" s="129" t="s">
        <v>75</v>
      </c>
      <c r="D162" s="129" t="s">
        <v>77</v>
      </c>
      <c r="E162" s="191"/>
      <c r="F162" s="191"/>
      <c r="G162" s="853"/>
      <c r="H162" s="839"/>
      <c r="I162" s="195"/>
      <c r="J162" s="242"/>
      <c r="K162" s="870"/>
      <c r="L162" s="772"/>
      <c r="M162" s="801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772"/>
      <c r="S162" s="781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785"/>
      <c r="B163" s="880"/>
      <c r="C163" s="221" t="s">
        <v>73</v>
      </c>
      <c r="D163" s="221" t="s">
        <v>74</v>
      </c>
      <c r="E163" s="222"/>
      <c r="F163" s="222"/>
      <c r="G163" s="853"/>
      <c r="H163" s="839"/>
      <c r="I163" s="223"/>
      <c r="J163" s="238"/>
      <c r="K163" s="868"/>
      <c r="L163" s="770"/>
      <c r="M163" s="799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770"/>
      <c r="S163" s="779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785"/>
      <c r="B164" s="880"/>
      <c r="C164" s="122" t="s">
        <v>75</v>
      </c>
      <c r="D164" s="122" t="s">
        <v>76</v>
      </c>
      <c r="E164" s="189"/>
      <c r="F164" s="189"/>
      <c r="G164" s="853"/>
      <c r="H164" s="839"/>
      <c r="I164" s="193"/>
      <c r="J164" s="240"/>
      <c r="K164" s="869"/>
      <c r="L164" s="771"/>
      <c r="M164" s="800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771"/>
      <c r="S164" s="780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785"/>
      <c r="B165" s="880"/>
      <c r="C165" s="129" t="s">
        <v>75</v>
      </c>
      <c r="D165" s="129" t="s">
        <v>77</v>
      </c>
      <c r="E165" s="191"/>
      <c r="F165" s="191"/>
      <c r="G165" s="853"/>
      <c r="H165" s="839"/>
      <c r="I165" s="195"/>
      <c r="J165" s="242"/>
      <c r="K165" s="870"/>
      <c r="L165" s="772"/>
      <c r="M165" s="801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772"/>
      <c r="S165" s="781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785"/>
      <c r="B166" s="880"/>
      <c r="C166" s="221" t="s">
        <v>73</v>
      </c>
      <c r="D166" s="221" t="s">
        <v>74</v>
      </c>
      <c r="E166" s="222"/>
      <c r="F166" s="222"/>
      <c r="G166" s="853"/>
      <c r="H166" s="839"/>
      <c r="I166" s="223"/>
      <c r="J166" s="238"/>
      <c r="K166" s="868"/>
      <c r="L166" s="770"/>
      <c r="M166" s="799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770"/>
      <c r="S166" s="779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785"/>
      <c r="B167" s="880"/>
      <c r="C167" s="122" t="s">
        <v>75</v>
      </c>
      <c r="D167" s="122" t="s">
        <v>76</v>
      </c>
      <c r="E167" s="189"/>
      <c r="F167" s="189"/>
      <c r="G167" s="853"/>
      <c r="H167" s="839"/>
      <c r="I167" s="193"/>
      <c r="J167" s="240"/>
      <c r="K167" s="869"/>
      <c r="L167" s="771"/>
      <c r="M167" s="800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771"/>
      <c r="S167" s="780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785"/>
      <c r="B168" s="880"/>
      <c r="C168" s="129" t="s">
        <v>75</v>
      </c>
      <c r="D168" s="129" t="s">
        <v>77</v>
      </c>
      <c r="E168" s="191"/>
      <c r="F168" s="191"/>
      <c r="G168" s="853"/>
      <c r="H168" s="839"/>
      <c r="I168" s="195"/>
      <c r="J168" s="242"/>
      <c r="K168" s="870"/>
      <c r="L168" s="772"/>
      <c r="M168" s="801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772"/>
      <c r="S168" s="781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785"/>
      <c r="B169" s="880"/>
      <c r="C169" s="221" t="s">
        <v>73</v>
      </c>
      <c r="D169" s="221" t="s">
        <v>74</v>
      </c>
      <c r="E169" s="222"/>
      <c r="F169" s="222"/>
      <c r="G169" s="853"/>
      <c r="H169" s="839"/>
      <c r="I169" s="223"/>
      <c r="J169" s="238"/>
      <c r="K169" s="868"/>
      <c r="L169" s="770"/>
      <c r="M169" s="799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770"/>
      <c r="S169" s="779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785"/>
      <c r="B170" s="880"/>
      <c r="C170" s="122" t="s">
        <v>75</v>
      </c>
      <c r="D170" s="122" t="s">
        <v>76</v>
      </c>
      <c r="E170" s="189"/>
      <c r="F170" s="189"/>
      <c r="G170" s="853"/>
      <c r="H170" s="839"/>
      <c r="I170" s="193"/>
      <c r="J170" s="240"/>
      <c r="K170" s="869"/>
      <c r="L170" s="771"/>
      <c r="M170" s="800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771"/>
      <c r="S170" s="780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785"/>
      <c r="B171" s="880"/>
      <c r="C171" s="129" t="s">
        <v>75</v>
      </c>
      <c r="D171" s="129" t="s">
        <v>77</v>
      </c>
      <c r="E171" s="191"/>
      <c r="F171" s="188"/>
      <c r="G171" s="853"/>
      <c r="H171" s="839"/>
      <c r="I171" s="195"/>
      <c r="J171" s="242"/>
      <c r="K171" s="870"/>
      <c r="L171" s="772"/>
      <c r="M171" s="801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772"/>
      <c r="S171" s="781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785"/>
      <c r="B172" s="880"/>
      <c r="C172" s="221" t="s">
        <v>73</v>
      </c>
      <c r="D172" s="221" t="s">
        <v>74</v>
      </c>
      <c r="E172" s="222"/>
      <c r="F172" s="222"/>
      <c r="G172" s="853"/>
      <c r="H172" s="839"/>
      <c r="I172" s="223"/>
      <c r="J172" s="238"/>
      <c r="K172" s="868"/>
      <c r="L172" s="770"/>
      <c r="M172" s="799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770"/>
      <c r="S172" s="779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785"/>
      <c r="B173" s="880"/>
      <c r="C173" s="122" t="s">
        <v>75</v>
      </c>
      <c r="D173" s="122" t="s">
        <v>76</v>
      </c>
      <c r="E173" s="189"/>
      <c r="F173" s="189"/>
      <c r="G173" s="853"/>
      <c r="H173" s="839"/>
      <c r="I173" s="193"/>
      <c r="J173" s="240"/>
      <c r="K173" s="869"/>
      <c r="L173" s="771"/>
      <c r="M173" s="800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771"/>
      <c r="S173" s="780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786"/>
      <c r="B174" s="881"/>
      <c r="C174" s="129" t="s">
        <v>75</v>
      </c>
      <c r="D174" s="129" t="s">
        <v>77</v>
      </c>
      <c r="E174" s="191"/>
      <c r="F174" s="188"/>
      <c r="G174" s="854"/>
      <c r="H174" s="840"/>
      <c r="I174" s="195"/>
      <c r="J174" s="242"/>
      <c r="K174" s="870"/>
      <c r="L174" s="772"/>
      <c r="M174" s="801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772"/>
      <c r="S174" s="781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784"/>
      <c r="B175" s="770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71" t="s">
        <v>106</v>
      </c>
      <c r="L175" s="872"/>
      <c r="M175" s="875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7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785"/>
      <c r="B176" s="771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73"/>
      <c r="L176" s="874"/>
      <c r="M176" s="876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8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785"/>
      <c r="B177" s="771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52"/>
      <c r="H177" s="838"/>
      <c r="I177" s="223"/>
      <c r="J177" s="223">
        <f>I177*1.12</f>
        <v>0</v>
      </c>
      <c r="K177" s="868"/>
      <c r="L177" s="770"/>
      <c r="M177" s="799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770"/>
      <c r="S177" s="779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785"/>
      <c r="B178" s="771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53"/>
      <c r="H178" s="839"/>
      <c r="I178" s="193">
        <f>I177</f>
        <v>0</v>
      </c>
      <c r="J178" s="193">
        <f>I178*1.12</f>
        <v>0</v>
      </c>
      <c r="K178" s="869"/>
      <c r="L178" s="771"/>
      <c r="M178" s="800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771"/>
      <c r="S178" s="780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785"/>
      <c r="B179" s="771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53"/>
      <c r="H179" s="839"/>
      <c r="I179" s="195">
        <f>I178</f>
        <v>0</v>
      </c>
      <c r="J179" s="195">
        <f>J178</f>
        <v>0</v>
      </c>
      <c r="K179" s="870"/>
      <c r="L179" s="772"/>
      <c r="M179" s="801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772"/>
      <c r="S179" s="781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785"/>
      <c r="B180" s="771"/>
      <c r="C180" s="221" t="s">
        <v>73</v>
      </c>
      <c r="D180" s="221" t="s">
        <v>74</v>
      </c>
      <c r="E180" s="222"/>
      <c r="F180" s="222"/>
      <c r="G180" s="853"/>
      <c r="H180" s="839"/>
      <c r="I180" s="223"/>
      <c r="J180" s="223"/>
      <c r="K180" s="868"/>
      <c r="L180" s="770"/>
      <c r="M180" s="799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770"/>
      <c r="S180" s="779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785"/>
      <c r="B181" s="771"/>
      <c r="C181" s="122" t="s">
        <v>75</v>
      </c>
      <c r="D181" s="122" t="s">
        <v>76</v>
      </c>
      <c r="E181" s="189"/>
      <c r="F181" s="189"/>
      <c r="G181" s="853"/>
      <c r="H181" s="839"/>
      <c r="I181" s="193"/>
      <c r="J181" s="193"/>
      <c r="K181" s="869"/>
      <c r="L181" s="771"/>
      <c r="M181" s="800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771"/>
      <c r="S181" s="780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786"/>
      <c r="B182" s="772"/>
      <c r="C182" s="129" t="s">
        <v>75</v>
      </c>
      <c r="D182" s="129" t="s">
        <v>77</v>
      </c>
      <c r="E182" s="191"/>
      <c r="F182" s="191"/>
      <c r="G182" s="854"/>
      <c r="H182" s="840"/>
      <c r="I182" s="195"/>
      <c r="J182" s="195"/>
      <c r="K182" s="870"/>
      <c r="L182" s="772"/>
      <c r="M182" s="801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772"/>
      <c r="S182" s="781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784">
        <v>4</v>
      </c>
      <c r="B183" s="770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71" t="s">
        <v>108</v>
      </c>
      <c r="L183" s="872"/>
      <c r="M183" s="875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7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785"/>
      <c r="B184" s="771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73"/>
      <c r="L184" s="874"/>
      <c r="M184" s="876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8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785"/>
      <c r="B185" s="771"/>
      <c r="C185" s="221" t="s">
        <v>73</v>
      </c>
      <c r="D185" s="221" t="s">
        <v>74</v>
      </c>
      <c r="E185" s="222"/>
      <c r="F185" s="222">
        <f>E185*1.12</f>
        <v>0</v>
      </c>
      <c r="G185" s="852"/>
      <c r="H185" s="838"/>
      <c r="I185" s="223"/>
      <c r="J185" s="223">
        <f>I185*1.12</f>
        <v>0</v>
      </c>
      <c r="K185" s="868"/>
      <c r="L185" s="770"/>
      <c r="M185" s="799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770"/>
      <c r="S185" s="779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785"/>
      <c r="B186" s="771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53"/>
      <c r="H186" s="839"/>
      <c r="I186" s="193"/>
      <c r="J186" s="193">
        <f>I186*1.12</f>
        <v>0</v>
      </c>
      <c r="K186" s="869"/>
      <c r="L186" s="771"/>
      <c r="M186" s="800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771"/>
      <c r="S186" s="780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785"/>
      <c r="B187" s="771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53"/>
      <c r="H187" s="839"/>
      <c r="I187" s="195">
        <f>I186</f>
        <v>0</v>
      </c>
      <c r="J187" s="195">
        <f>J186</f>
        <v>0</v>
      </c>
      <c r="K187" s="870"/>
      <c r="L187" s="772"/>
      <c r="M187" s="801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772"/>
      <c r="S187" s="781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785"/>
      <c r="B188" s="771"/>
      <c r="C188" s="221" t="s">
        <v>73</v>
      </c>
      <c r="D188" s="221" t="s">
        <v>74</v>
      </c>
      <c r="E188" s="222"/>
      <c r="F188" s="222"/>
      <c r="G188" s="853"/>
      <c r="H188" s="839"/>
      <c r="I188" s="223"/>
      <c r="J188" s="223"/>
      <c r="K188" s="868"/>
      <c r="L188" s="770"/>
      <c r="M188" s="799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770"/>
      <c r="S188" s="779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785"/>
      <c r="B189" s="771"/>
      <c r="C189" s="122" t="s">
        <v>75</v>
      </c>
      <c r="D189" s="122" t="s">
        <v>76</v>
      </c>
      <c r="E189" s="189"/>
      <c r="F189" s="189"/>
      <c r="G189" s="853"/>
      <c r="H189" s="839"/>
      <c r="I189" s="193"/>
      <c r="J189" s="193"/>
      <c r="K189" s="869"/>
      <c r="L189" s="771"/>
      <c r="M189" s="800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771"/>
      <c r="S189" s="780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785"/>
      <c r="B190" s="771"/>
      <c r="C190" s="129" t="s">
        <v>75</v>
      </c>
      <c r="D190" s="129" t="s">
        <v>77</v>
      </c>
      <c r="E190" s="191"/>
      <c r="F190" s="191"/>
      <c r="G190" s="853"/>
      <c r="H190" s="839"/>
      <c r="I190" s="195"/>
      <c r="J190" s="195"/>
      <c r="K190" s="870"/>
      <c r="L190" s="772"/>
      <c r="M190" s="801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772"/>
      <c r="S190" s="781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785"/>
      <c r="B191" s="771"/>
      <c r="C191" s="221" t="s">
        <v>73</v>
      </c>
      <c r="D191" s="221" t="s">
        <v>74</v>
      </c>
      <c r="E191" s="222"/>
      <c r="F191" s="222">
        <f>E191*1.12</f>
        <v>0</v>
      </c>
      <c r="G191" s="853"/>
      <c r="H191" s="839"/>
      <c r="I191" s="223"/>
      <c r="J191" s="223"/>
      <c r="K191" s="868"/>
      <c r="L191" s="770"/>
      <c r="M191" s="799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770"/>
      <c r="S191" s="779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785"/>
      <c r="B192" s="771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53"/>
      <c r="H192" s="839"/>
      <c r="I192" s="193"/>
      <c r="J192" s="193">
        <f>I192*1.12</f>
        <v>0</v>
      </c>
      <c r="K192" s="869"/>
      <c r="L192" s="771"/>
      <c r="M192" s="800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771"/>
      <c r="S192" s="780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785"/>
      <c r="B193" s="771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53"/>
      <c r="H193" s="839"/>
      <c r="I193" s="195">
        <f>I192</f>
        <v>0</v>
      </c>
      <c r="J193" s="195">
        <f>J192</f>
        <v>0</v>
      </c>
      <c r="K193" s="870"/>
      <c r="L193" s="772"/>
      <c r="M193" s="801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772"/>
      <c r="S193" s="781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785"/>
      <c r="B194" s="771"/>
      <c r="C194" s="221" t="s">
        <v>73</v>
      </c>
      <c r="D194" s="221" t="s">
        <v>74</v>
      </c>
      <c r="E194" s="222"/>
      <c r="F194" s="222"/>
      <c r="G194" s="853"/>
      <c r="H194" s="839"/>
      <c r="I194" s="223"/>
      <c r="J194" s="223"/>
      <c r="K194" s="868"/>
      <c r="L194" s="770"/>
      <c r="M194" s="799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770"/>
      <c r="S194" s="779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785"/>
      <c r="B195" s="771"/>
      <c r="C195" s="122" t="s">
        <v>75</v>
      </c>
      <c r="D195" s="122" t="s">
        <v>76</v>
      </c>
      <c r="E195" s="189"/>
      <c r="F195" s="189"/>
      <c r="G195" s="853"/>
      <c r="H195" s="839"/>
      <c r="I195" s="193"/>
      <c r="J195" s="193"/>
      <c r="K195" s="869"/>
      <c r="L195" s="771"/>
      <c r="M195" s="800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771"/>
      <c r="S195" s="780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785"/>
      <c r="B196" s="771"/>
      <c r="C196" s="129" t="s">
        <v>75</v>
      </c>
      <c r="D196" s="129" t="s">
        <v>77</v>
      </c>
      <c r="E196" s="191"/>
      <c r="F196" s="191"/>
      <c r="G196" s="853"/>
      <c r="H196" s="839"/>
      <c r="I196" s="195"/>
      <c r="J196" s="195"/>
      <c r="K196" s="870"/>
      <c r="L196" s="772"/>
      <c r="M196" s="801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772"/>
      <c r="S196" s="781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785"/>
      <c r="B197" s="771"/>
      <c r="C197" s="221" t="s">
        <v>73</v>
      </c>
      <c r="D197" s="221" t="s">
        <v>74</v>
      </c>
      <c r="E197" s="222"/>
      <c r="F197" s="222"/>
      <c r="G197" s="853"/>
      <c r="H197" s="839"/>
      <c r="I197" s="223"/>
      <c r="J197" s="223"/>
      <c r="K197" s="868"/>
      <c r="L197" s="770"/>
      <c r="M197" s="799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770"/>
      <c r="S197" s="779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785"/>
      <c r="B198" s="771"/>
      <c r="C198" s="122" t="s">
        <v>75</v>
      </c>
      <c r="D198" s="122" t="s">
        <v>76</v>
      </c>
      <c r="E198" s="189"/>
      <c r="F198" s="189"/>
      <c r="G198" s="853"/>
      <c r="H198" s="839"/>
      <c r="I198" s="193"/>
      <c r="J198" s="193"/>
      <c r="K198" s="869"/>
      <c r="L198" s="771"/>
      <c r="M198" s="800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771"/>
      <c r="S198" s="780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785"/>
      <c r="B199" s="771"/>
      <c r="C199" s="129" t="s">
        <v>75</v>
      </c>
      <c r="D199" s="129" t="s">
        <v>77</v>
      </c>
      <c r="E199" s="191"/>
      <c r="F199" s="191"/>
      <c r="G199" s="853"/>
      <c r="H199" s="839"/>
      <c r="I199" s="195"/>
      <c r="J199" s="195"/>
      <c r="K199" s="870"/>
      <c r="L199" s="772"/>
      <c r="M199" s="801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772"/>
      <c r="S199" s="781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785"/>
      <c r="B200" s="771"/>
      <c r="C200" s="221" t="s">
        <v>73</v>
      </c>
      <c r="D200" s="221" t="s">
        <v>74</v>
      </c>
      <c r="E200" s="222"/>
      <c r="F200" s="222"/>
      <c r="G200" s="853"/>
      <c r="H200" s="839"/>
      <c r="I200" s="223"/>
      <c r="J200" s="223"/>
      <c r="K200" s="868"/>
      <c r="L200" s="770"/>
      <c r="M200" s="799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770"/>
      <c r="S200" s="779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785"/>
      <c r="B201" s="771"/>
      <c r="C201" s="122" t="s">
        <v>75</v>
      </c>
      <c r="D201" s="122" t="s">
        <v>76</v>
      </c>
      <c r="E201" s="189"/>
      <c r="F201" s="189"/>
      <c r="G201" s="853"/>
      <c r="H201" s="839"/>
      <c r="I201" s="193"/>
      <c r="J201" s="193"/>
      <c r="K201" s="869"/>
      <c r="L201" s="771"/>
      <c r="M201" s="800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771"/>
      <c r="S201" s="780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786"/>
      <c r="B202" s="772"/>
      <c r="C202" s="129" t="s">
        <v>75</v>
      </c>
      <c r="D202" s="129" t="s">
        <v>77</v>
      </c>
      <c r="E202" s="191"/>
      <c r="F202" s="191"/>
      <c r="G202" s="854"/>
      <c r="H202" s="840"/>
      <c r="I202" s="195"/>
      <c r="J202" s="195"/>
      <c r="K202" s="870"/>
      <c r="L202" s="772"/>
      <c r="M202" s="801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772"/>
      <c r="S202" s="781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784">
        <v>5</v>
      </c>
      <c r="B203" s="770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71" t="s">
        <v>110</v>
      </c>
      <c r="L203" s="872"/>
      <c r="M203" s="875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7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785"/>
      <c r="B204" s="771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73"/>
      <c r="L204" s="874"/>
      <c r="M204" s="876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8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785"/>
      <c r="B205" s="771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52"/>
      <c r="H205" s="838"/>
      <c r="I205" s="223"/>
      <c r="J205" s="223">
        <f>I205*1.12</f>
        <v>0</v>
      </c>
      <c r="K205" s="868"/>
      <c r="L205" s="770"/>
      <c r="M205" s="799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770"/>
      <c r="S205" s="779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785"/>
      <c r="B206" s="771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53"/>
      <c r="H206" s="839"/>
      <c r="I206" s="193">
        <f>I205</f>
        <v>0</v>
      </c>
      <c r="J206" s="193">
        <f>I206*1.12</f>
        <v>0</v>
      </c>
      <c r="K206" s="869"/>
      <c r="L206" s="771"/>
      <c r="M206" s="800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771"/>
      <c r="S206" s="780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785"/>
      <c r="B207" s="771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53"/>
      <c r="H207" s="839"/>
      <c r="I207" s="195">
        <f>I206</f>
        <v>0</v>
      </c>
      <c r="J207" s="195">
        <f>J206</f>
        <v>0</v>
      </c>
      <c r="K207" s="870"/>
      <c r="L207" s="772"/>
      <c r="M207" s="801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772"/>
      <c r="S207" s="781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785"/>
      <c r="B208" s="771"/>
      <c r="C208" s="221" t="s">
        <v>73</v>
      </c>
      <c r="D208" s="221" t="s">
        <v>74</v>
      </c>
      <c r="E208" s="222"/>
      <c r="F208" s="222"/>
      <c r="G208" s="853"/>
      <c r="H208" s="839"/>
      <c r="I208" s="223"/>
      <c r="J208" s="223"/>
      <c r="K208" s="868"/>
      <c r="L208" s="770"/>
      <c r="M208" s="799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770"/>
      <c r="S208" s="779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785"/>
      <c r="B209" s="771"/>
      <c r="C209" s="122" t="s">
        <v>75</v>
      </c>
      <c r="D209" s="122" t="s">
        <v>76</v>
      </c>
      <c r="E209" s="189"/>
      <c r="F209" s="189"/>
      <c r="G209" s="853"/>
      <c r="H209" s="839"/>
      <c r="I209" s="193"/>
      <c r="J209" s="193"/>
      <c r="K209" s="869"/>
      <c r="L209" s="771"/>
      <c r="M209" s="800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771"/>
      <c r="S209" s="780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785"/>
      <c r="B210" s="771"/>
      <c r="C210" s="129" t="s">
        <v>75</v>
      </c>
      <c r="D210" s="129" t="s">
        <v>77</v>
      </c>
      <c r="E210" s="191"/>
      <c r="F210" s="191"/>
      <c r="G210" s="853"/>
      <c r="H210" s="839"/>
      <c r="I210" s="195"/>
      <c r="J210" s="195"/>
      <c r="K210" s="870"/>
      <c r="L210" s="772"/>
      <c r="M210" s="801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772"/>
      <c r="S210" s="781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785"/>
      <c r="B211" s="771"/>
      <c r="C211" s="221" t="s">
        <v>73</v>
      </c>
      <c r="D211" s="221" t="s">
        <v>74</v>
      </c>
      <c r="E211" s="222"/>
      <c r="F211" s="222">
        <f>E211*1.12</f>
        <v>0</v>
      </c>
      <c r="G211" s="853"/>
      <c r="H211" s="839"/>
      <c r="I211" s="223"/>
      <c r="J211" s="223"/>
      <c r="K211" s="868"/>
      <c r="L211" s="770"/>
      <c r="M211" s="799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770"/>
      <c r="S211" s="779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785"/>
      <c r="B212" s="771"/>
      <c r="C212" s="122" t="s">
        <v>75</v>
      </c>
      <c r="D212" s="122" t="s">
        <v>76</v>
      </c>
      <c r="E212" s="189"/>
      <c r="F212" s="189">
        <f>E212*1.12</f>
        <v>0</v>
      </c>
      <c r="G212" s="853"/>
      <c r="H212" s="839"/>
      <c r="I212" s="193"/>
      <c r="J212" s="193">
        <f>I212*1.12</f>
        <v>0</v>
      </c>
      <c r="K212" s="869"/>
      <c r="L212" s="771"/>
      <c r="M212" s="800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771"/>
      <c r="S212" s="780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785"/>
      <c r="B213" s="771"/>
      <c r="C213" s="129" t="s">
        <v>75</v>
      </c>
      <c r="D213" s="129" t="s">
        <v>77</v>
      </c>
      <c r="E213" s="191"/>
      <c r="F213" s="191">
        <f>E213*1.12</f>
        <v>0</v>
      </c>
      <c r="G213" s="853"/>
      <c r="H213" s="839"/>
      <c r="I213" s="195"/>
      <c r="J213" s="195">
        <f>J212</f>
        <v>0</v>
      </c>
      <c r="K213" s="870"/>
      <c r="L213" s="772"/>
      <c r="M213" s="801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772"/>
      <c r="S213" s="781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785"/>
      <c r="B214" s="771"/>
      <c r="C214" s="221" t="s">
        <v>73</v>
      </c>
      <c r="D214" s="221" t="s">
        <v>74</v>
      </c>
      <c r="E214" s="222"/>
      <c r="F214" s="222"/>
      <c r="G214" s="853"/>
      <c r="H214" s="839"/>
      <c r="I214" s="223"/>
      <c r="J214" s="223"/>
      <c r="K214" s="868"/>
      <c r="L214" s="770"/>
      <c r="M214" s="799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770"/>
      <c r="S214" s="779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785"/>
      <c r="B215" s="771"/>
      <c r="C215" s="122" t="s">
        <v>75</v>
      </c>
      <c r="D215" s="122" t="s">
        <v>76</v>
      </c>
      <c r="E215" s="189"/>
      <c r="F215" s="189"/>
      <c r="G215" s="853"/>
      <c r="H215" s="839"/>
      <c r="I215" s="193"/>
      <c r="J215" s="193"/>
      <c r="K215" s="869"/>
      <c r="L215" s="771"/>
      <c r="M215" s="800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771"/>
      <c r="S215" s="780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785"/>
      <c r="B216" s="771"/>
      <c r="C216" s="129" t="s">
        <v>75</v>
      </c>
      <c r="D216" s="129" t="s">
        <v>77</v>
      </c>
      <c r="E216" s="191"/>
      <c r="F216" s="191"/>
      <c r="G216" s="853"/>
      <c r="H216" s="839"/>
      <c r="I216" s="195"/>
      <c r="J216" s="195"/>
      <c r="K216" s="870"/>
      <c r="L216" s="772"/>
      <c r="M216" s="801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772"/>
      <c r="S216" s="781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785"/>
      <c r="B217" s="771"/>
      <c r="C217" s="221" t="s">
        <v>73</v>
      </c>
      <c r="D217" s="221" t="s">
        <v>74</v>
      </c>
      <c r="E217" s="222"/>
      <c r="F217" s="222"/>
      <c r="G217" s="853"/>
      <c r="H217" s="839"/>
      <c r="I217" s="223"/>
      <c r="J217" s="223"/>
      <c r="K217" s="868"/>
      <c r="L217" s="770"/>
      <c r="M217" s="799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770"/>
      <c r="S217" s="779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785"/>
      <c r="B218" s="771"/>
      <c r="C218" s="122" t="s">
        <v>75</v>
      </c>
      <c r="D218" s="122" t="s">
        <v>76</v>
      </c>
      <c r="E218" s="189"/>
      <c r="F218" s="189"/>
      <c r="G218" s="853"/>
      <c r="H218" s="839"/>
      <c r="I218" s="193"/>
      <c r="J218" s="193"/>
      <c r="K218" s="869"/>
      <c r="L218" s="771"/>
      <c r="M218" s="800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771"/>
      <c r="S218" s="780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785"/>
      <c r="B219" s="771"/>
      <c r="C219" s="129" t="s">
        <v>75</v>
      </c>
      <c r="D219" s="129" t="s">
        <v>77</v>
      </c>
      <c r="E219" s="191"/>
      <c r="F219" s="191"/>
      <c r="G219" s="853"/>
      <c r="H219" s="839"/>
      <c r="I219" s="195"/>
      <c r="J219" s="195"/>
      <c r="K219" s="870"/>
      <c r="L219" s="772"/>
      <c r="M219" s="801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772"/>
      <c r="S219" s="781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785"/>
      <c r="B220" s="771"/>
      <c r="C220" s="221" t="s">
        <v>73</v>
      </c>
      <c r="D220" s="221" t="s">
        <v>74</v>
      </c>
      <c r="E220" s="222"/>
      <c r="F220" s="222"/>
      <c r="G220" s="853"/>
      <c r="H220" s="839"/>
      <c r="I220" s="223"/>
      <c r="J220" s="223"/>
      <c r="K220" s="868"/>
      <c r="L220" s="770"/>
      <c r="M220" s="799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770"/>
      <c r="S220" s="779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785"/>
      <c r="B221" s="771"/>
      <c r="C221" s="122" t="s">
        <v>75</v>
      </c>
      <c r="D221" s="122" t="s">
        <v>76</v>
      </c>
      <c r="E221" s="189"/>
      <c r="F221" s="189"/>
      <c r="G221" s="853"/>
      <c r="H221" s="839"/>
      <c r="I221" s="193"/>
      <c r="J221" s="193"/>
      <c r="K221" s="869"/>
      <c r="L221" s="771"/>
      <c r="M221" s="800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771"/>
      <c r="S221" s="780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786"/>
      <c r="B222" s="772"/>
      <c r="C222" s="129" t="s">
        <v>75</v>
      </c>
      <c r="D222" s="129" t="s">
        <v>77</v>
      </c>
      <c r="E222" s="191"/>
      <c r="F222" s="191"/>
      <c r="G222" s="854"/>
      <c r="H222" s="840"/>
      <c r="I222" s="195"/>
      <c r="J222" s="195"/>
      <c r="K222" s="870"/>
      <c r="L222" s="772"/>
      <c r="M222" s="801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772"/>
      <c r="S222" s="781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784"/>
      <c r="B223" s="770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71" t="s">
        <v>112</v>
      </c>
      <c r="L223" s="872"/>
      <c r="M223" s="875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7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785"/>
      <c r="B224" s="771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73"/>
      <c r="L224" s="874"/>
      <c r="M224" s="876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8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785"/>
      <c r="B225" s="771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52">
        <v>1919</v>
      </c>
      <c r="H225" s="838"/>
      <c r="I225" s="223"/>
      <c r="J225" s="223">
        <f>I225*1.12</f>
        <v>0</v>
      </c>
      <c r="K225" s="888" t="s">
        <v>113</v>
      </c>
      <c r="L225" s="891" t="s">
        <v>114</v>
      </c>
      <c r="M225" s="799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770" t="s">
        <v>115</v>
      </c>
      <c r="S225" s="779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785"/>
      <c r="B226" s="771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53"/>
      <c r="H226" s="839"/>
      <c r="I226" s="193">
        <f>I225</f>
        <v>0</v>
      </c>
      <c r="J226" s="193">
        <f>I226*1.12</f>
        <v>0</v>
      </c>
      <c r="K226" s="889"/>
      <c r="L226" s="892"/>
      <c r="M226" s="800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771"/>
      <c r="S226" s="780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785"/>
      <c r="B227" s="771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53"/>
      <c r="H227" s="839"/>
      <c r="I227" s="195">
        <f>I226</f>
        <v>0</v>
      </c>
      <c r="J227" s="195">
        <f>J226</f>
        <v>0</v>
      </c>
      <c r="K227" s="890"/>
      <c r="L227" s="893"/>
      <c r="M227" s="801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772"/>
      <c r="S227" s="781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785"/>
      <c r="B228" s="771"/>
      <c r="C228" s="221" t="s">
        <v>73</v>
      </c>
      <c r="D228" s="221" t="s">
        <v>74</v>
      </c>
      <c r="E228" s="222"/>
      <c r="F228" s="222"/>
      <c r="G228" s="853"/>
      <c r="H228" s="839"/>
      <c r="I228" s="223"/>
      <c r="J228" s="223"/>
      <c r="K228" s="888" t="s">
        <v>116</v>
      </c>
      <c r="L228" s="891" t="s">
        <v>117</v>
      </c>
      <c r="M228" s="799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770" t="s">
        <v>115</v>
      </c>
      <c r="S228" s="779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785"/>
      <c r="B229" s="771"/>
      <c r="C229" s="122" t="s">
        <v>75</v>
      </c>
      <c r="D229" s="122" t="s">
        <v>76</v>
      </c>
      <c r="E229" s="189"/>
      <c r="F229" s="189"/>
      <c r="G229" s="853"/>
      <c r="H229" s="839"/>
      <c r="I229" s="193"/>
      <c r="J229" s="193"/>
      <c r="K229" s="889"/>
      <c r="L229" s="892"/>
      <c r="M229" s="800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771"/>
      <c r="S229" s="780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785"/>
      <c r="B230" s="771"/>
      <c r="C230" s="129" t="s">
        <v>75</v>
      </c>
      <c r="D230" s="129" t="s">
        <v>77</v>
      </c>
      <c r="E230" s="191"/>
      <c r="F230" s="191"/>
      <c r="G230" s="853"/>
      <c r="H230" s="839"/>
      <c r="I230" s="195"/>
      <c r="J230" s="195"/>
      <c r="K230" s="890"/>
      <c r="L230" s="893"/>
      <c r="M230" s="801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772"/>
      <c r="S230" s="781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785"/>
      <c r="B231" s="771"/>
      <c r="C231" s="221" t="s">
        <v>73</v>
      </c>
      <c r="D231" s="221" t="s">
        <v>74</v>
      </c>
      <c r="E231" s="222"/>
      <c r="F231" s="222"/>
      <c r="G231" s="853"/>
      <c r="H231" s="839"/>
      <c r="I231" s="223"/>
      <c r="J231" s="223"/>
      <c r="K231" s="888" t="s">
        <v>118</v>
      </c>
      <c r="L231" s="891" t="s">
        <v>119</v>
      </c>
      <c r="M231" s="799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770" t="s">
        <v>115</v>
      </c>
      <c r="S231" s="779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785"/>
      <c r="B232" s="771"/>
      <c r="C232" s="122" t="s">
        <v>75</v>
      </c>
      <c r="D232" s="122" t="s">
        <v>76</v>
      </c>
      <c r="E232" s="189"/>
      <c r="F232" s="189"/>
      <c r="G232" s="853"/>
      <c r="H232" s="839"/>
      <c r="I232" s="193"/>
      <c r="J232" s="193"/>
      <c r="K232" s="889"/>
      <c r="L232" s="892"/>
      <c r="M232" s="800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771"/>
      <c r="S232" s="780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786"/>
      <c r="B233" s="772"/>
      <c r="C233" s="129" t="s">
        <v>75</v>
      </c>
      <c r="D233" s="129" t="s">
        <v>77</v>
      </c>
      <c r="E233" s="191"/>
      <c r="F233" s="191"/>
      <c r="G233" s="854"/>
      <c r="H233" s="840"/>
      <c r="I233" s="195"/>
      <c r="J233" s="195"/>
      <c r="K233" s="890"/>
      <c r="L233" s="893"/>
      <c r="M233" s="801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772"/>
      <c r="S233" s="781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784"/>
      <c r="B234" s="770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71" t="s">
        <v>121</v>
      </c>
      <c r="L234" s="872"/>
      <c r="M234" s="875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7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785"/>
      <c r="B235" s="771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73"/>
      <c r="L235" s="874"/>
      <c r="M235" s="876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8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785"/>
      <c r="B236" s="771"/>
      <c r="C236" s="221" t="s">
        <v>73</v>
      </c>
      <c r="D236" s="221" t="s">
        <v>74</v>
      </c>
      <c r="E236" s="222"/>
      <c r="F236" s="222">
        <f>E236*1.12</f>
        <v>0</v>
      </c>
      <c r="G236" s="852"/>
      <c r="H236" s="838"/>
      <c r="I236" s="223"/>
      <c r="J236" s="223">
        <f>I236*1.12</f>
        <v>0</v>
      </c>
      <c r="K236" s="868"/>
      <c r="L236" s="770"/>
      <c r="M236" s="799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770"/>
      <c r="S236" s="779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785"/>
      <c r="B237" s="771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53"/>
      <c r="H237" s="839"/>
      <c r="I237" s="193"/>
      <c r="J237" s="193">
        <f>I237*1.12</f>
        <v>0</v>
      </c>
      <c r="K237" s="869"/>
      <c r="L237" s="771"/>
      <c r="M237" s="800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771"/>
      <c r="S237" s="780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785"/>
      <c r="B238" s="771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53"/>
      <c r="H238" s="839"/>
      <c r="I238" s="195">
        <f>I237</f>
        <v>0</v>
      </c>
      <c r="J238" s="195">
        <f>J237</f>
        <v>0</v>
      </c>
      <c r="K238" s="870"/>
      <c r="L238" s="772"/>
      <c r="M238" s="801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772"/>
      <c r="S238" s="781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785"/>
      <c r="B239" s="771"/>
      <c r="C239" s="221" t="s">
        <v>73</v>
      </c>
      <c r="D239" s="221" t="s">
        <v>74</v>
      </c>
      <c r="E239" s="222"/>
      <c r="F239" s="222"/>
      <c r="G239" s="853"/>
      <c r="H239" s="839"/>
      <c r="I239" s="223"/>
      <c r="J239" s="223"/>
      <c r="K239" s="868"/>
      <c r="L239" s="770"/>
      <c r="M239" s="799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770"/>
      <c r="S239" s="779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785"/>
      <c r="B240" s="771"/>
      <c r="C240" s="122" t="s">
        <v>75</v>
      </c>
      <c r="D240" s="122" t="s">
        <v>76</v>
      </c>
      <c r="E240" s="189"/>
      <c r="F240" s="189"/>
      <c r="G240" s="853"/>
      <c r="H240" s="839"/>
      <c r="I240" s="193"/>
      <c r="J240" s="193"/>
      <c r="K240" s="869"/>
      <c r="L240" s="771"/>
      <c r="M240" s="800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771"/>
      <c r="S240" s="780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785"/>
      <c r="B241" s="771"/>
      <c r="C241" s="129" t="s">
        <v>75</v>
      </c>
      <c r="D241" s="129" t="s">
        <v>77</v>
      </c>
      <c r="E241" s="191"/>
      <c r="F241" s="191"/>
      <c r="G241" s="853"/>
      <c r="H241" s="839"/>
      <c r="I241" s="195"/>
      <c r="J241" s="195"/>
      <c r="K241" s="870"/>
      <c r="L241" s="772"/>
      <c r="M241" s="801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772"/>
      <c r="S241" s="781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785"/>
      <c r="B242" s="771"/>
      <c r="C242" s="221" t="s">
        <v>73</v>
      </c>
      <c r="D242" s="221" t="s">
        <v>74</v>
      </c>
      <c r="E242" s="222"/>
      <c r="F242" s="222"/>
      <c r="G242" s="853"/>
      <c r="H242" s="839"/>
      <c r="I242" s="223"/>
      <c r="J242" s="223"/>
      <c r="K242" s="868"/>
      <c r="L242" s="770"/>
      <c r="M242" s="799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770"/>
      <c r="S242" s="779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785"/>
      <c r="B243" s="771"/>
      <c r="C243" s="122" t="s">
        <v>75</v>
      </c>
      <c r="D243" s="122" t="s">
        <v>76</v>
      </c>
      <c r="E243" s="189"/>
      <c r="F243" s="189"/>
      <c r="G243" s="853"/>
      <c r="H243" s="839"/>
      <c r="I243" s="193"/>
      <c r="J243" s="193"/>
      <c r="K243" s="869"/>
      <c r="L243" s="771"/>
      <c r="M243" s="800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771"/>
      <c r="S243" s="780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786"/>
      <c r="B244" s="772"/>
      <c r="C244" s="129" t="s">
        <v>75</v>
      </c>
      <c r="D244" s="129" t="s">
        <v>77</v>
      </c>
      <c r="E244" s="191"/>
      <c r="F244" s="191"/>
      <c r="G244" s="854"/>
      <c r="H244" s="840"/>
      <c r="I244" s="195"/>
      <c r="J244" s="195"/>
      <c r="K244" s="870"/>
      <c r="L244" s="772"/>
      <c r="M244" s="801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772"/>
      <c r="S244" s="781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784"/>
      <c r="B245" s="770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71" t="s">
        <v>123</v>
      </c>
      <c r="L245" s="872"/>
      <c r="M245" s="875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7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785"/>
      <c r="B246" s="771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73"/>
      <c r="L246" s="874"/>
      <c r="M246" s="876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8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785"/>
      <c r="B247" s="771"/>
      <c r="C247" s="221" t="s">
        <v>73</v>
      </c>
      <c r="D247" s="221" t="s">
        <v>74</v>
      </c>
      <c r="E247" s="222"/>
      <c r="F247" s="222">
        <f>E247*1.12</f>
        <v>0</v>
      </c>
      <c r="G247" s="852"/>
      <c r="H247" s="838"/>
      <c r="I247" s="223"/>
      <c r="J247" s="223">
        <f>I247*1.12</f>
        <v>0</v>
      </c>
      <c r="K247" s="868"/>
      <c r="L247" s="770"/>
      <c r="M247" s="799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770"/>
      <c r="S247" s="779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785"/>
      <c r="B248" s="771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53"/>
      <c r="H248" s="839"/>
      <c r="I248" s="193"/>
      <c r="J248" s="193">
        <f>I248*1.12</f>
        <v>0</v>
      </c>
      <c r="K248" s="869"/>
      <c r="L248" s="771"/>
      <c r="M248" s="800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771"/>
      <c r="S248" s="780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785"/>
      <c r="B249" s="771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53"/>
      <c r="H249" s="839"/>
      <c r="I249" s="195">
        <f>I248</f>
        <v>0</v>
      </c>
      <c r="J249" s="195">
        <f>J248</f>
        <v>0</v>
      </c>
      <c r="K249" s="870"/>
      <c r="L249" s="772"/>
      <c r="M249" s="801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772"/>
      <c r="S249" s="781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785"/>
      <c r="B250" s="771"/>
      <c r="C250" s="221" t="s">
        <v>73</v>
      </c>
      <c r="D250" s="221" t="s">
        <v>74</v>
      </c>
      <c r="E250" s="222"/>
      <c r="F250" s="222"/>
      <c r="G250" s="853"/>
      <c r="H250" s="839"/>
      <c r="I250" s="223"/>
      <c r="J250" s="223"/>
      <c r="K250" s="868"/>
      <c r="L250" s="770"/>
      <c r="M250" s="799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770"/>
      <c r="S250" s="779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785"/>
      <c r="B251" s="771"/>
      <c r="C251" s="122" t="s">
        <v>75</v>
      </c>
      <c r="D251" s="122" t="s">
        <v>76</v>
      </c>
      <c r="E251" s="189"/>
      <c r="F251" s="189"/>
      <c r="G251" s="853"/>
      <c r="H251" s="839"/>
      <c r="I251" s="193"/>
      <c r="J251" s="193"/>
      <c r="K251" s="869"/>
      <c r="L251" s="771"/>
      <c r="M251" s="800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771"/>
      <c r="S251" s="780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785"/>
      <c r="B252" s="771"/>
      <c r="C252" s="129" t="s">
        <v>75</v>
      </c>
      <c r="D252" s="129" t="s">
        <v>77</v>
      </c>
      <c r="E252" s="191"/>
      <c r="F252" s="191"/>
      <c r="G252" s="853"/>
      <c r="H252" s="839"/>
      <c r="I252" s="195"/>
      <c r="J252" s="195"/>
      <c r="K252" s="870"/>
      <c r="L252" s="772"/>
      <c r="M252" s="801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772"/>
      <c r="S252" s="781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785"/>
      <c r="B253" s="771"/>
      <c r="C253" s="221" t="s">
        <v>73</v>
      </c>
      <c r="D253" s="221" t="s">
        <v>74</v>
      </c>
      <c r="E253" s="222"/>
      <c r="F253" s="222"/>
      <c r="G253" s="853"/>
      <c r="H253" s="839"/>
      <c r="I253" s="223"/>
      <c r="J253" s="223"/>
      <c r="K253" s="868"/>
      <c r="L253" s="770"/>
      <c r="M253" s="799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770"/>
      <c r="S253" s="779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785"/>
      <c r="B254" s="771"/>
      <c r="C254" s="122" t="s">
        <v>75</v>
      </c>
      <c r="D254" s="122" t="s">
        <v>76</v>
      </c>
      <c r="E254" s="189"/>
      <c r="F254" s="189"/>
      <c r="G254" s="853"/>
      <c r="H254" s="839"/>
      <c r="I254" s="193"/>
      <c r="J254" s="193"/>
      <c r="K254" s="869"/>
      <c r="L254" s="771"/>
      <c r="M254" s="800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771"/>
      <c r="S254" s="780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785"/>
      <c r="B255" s="771"/>
      <c r="C255" s="129" t="s">
        <v>75</v>
      </c>
      <c r="D255" s="129" t="s">
        <v>77</v>
      </c>
      <c r="E255" s="191"/>
      <c r="F255" s="191"/>
      <c r="G255" s="853"/>
      <c r="H255" s="839"/>
      <c r="I255" s="195"/>
      <c r="J255" s="195"/>
      <c r="K255" s="870"/>
      <c r="L255" s="772"/>
      <c r="M255" s="801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772"/>
      <c r="S255" s="781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785"/>
      <c r="B256" s="771"/>
      <c r="C256" s="221" t="s">
        <v>73</v>
      </c>
      <c r="D256" s="221" t="s">
        <v>74</v>
      </c>
      <c r="E256" s="222"/>
      <c r="F256" s="222"/>
      <c r="G256" s="853"/>
      <c r="H256" s="839"/>
      <c r="I256" s="223"/>
      <c r="J256" s="223"/>
      <c r="K256" s="868"/>
      <c r="L256" s="770"/>
      <c r="M256" s="799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770"/>
      <c r="S256" s="779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785"/>
      <c r="B257" s="771"/>
      <c r="C257" s="122" t="s">
        <v>75</v>
      </c>
      <c r="D257" s="122" t="s">
        <v>76</v>
      </c>
      <c r="E257" s="189"/>
      <c r="F257" s="189"/>
      <c r="G257" s="853"/>
      <c r="H257" s="839"/>
      <c r="I257" s="193"/>
      <c r="J257" s="193"/>
      <c r="K257" s="869"/>
      <c r="L257" s="771"/>
      <c r="M257" s="800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771"/>
      <c r="S257" s="780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785"/>
      <c r="B258" s="771"/>
      <c r="C258" s="129" t="s">
        <v>75</v>
      </c>
      <c r="D258" s="129" t="s">
        <v>77</v>
      </c>
      <c r="E258" s="191"/>
      <c r="F258" s="191"/>
      <c r="G258" s="853"/>
      <c r="H258" s="839"/>
      <c r="I258" s="195"/>
      <c r="J258" s="195"/>
      <c r="K258" s="870"/>
      <c r="L258" s="772"/>
      <c r="M258" s="801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772"/>
      <c r="S258" s="781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785"/>
      <c r="B259" s="771"/>
      <c r="C259" s="221" t="s">
        <v>73</v>
      </c>
      <c r="D259" s="221" t="s">
        <v>74</v>
      </c>
      <c r="E259" s="222"/>
      <c r="F259" s="222"/>
      <c r="G259" s="853"/>
      <c r="H259" s="839"/>
      <c r="I259" s="223"/>
      <c r="J259" s="223"/>
      <c r="K259" s="868"/>
      <c r="L259" s="770"/>
      <c r="M259" s="799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770"/>
      <c r="S259" s="779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785"/>
      <c r="B260" s="771"/>
      <c r="C260" s="122" t="s">
        <v>75</v>
      </c>
      <c r="D260" s="122" t="s">
        <v>76</v>
      </c>
      <c r="E260" s="189"/>
      <c r="F260" s="189"/>
      <c r="G260" s="853"/>
      <c r="H260" s="839"/>
      <c r="I260" s="193"/>
      <c r="J260" s="193"/>
      <c r="K260" s="869"/>
      <c r="L260" s="771"/>
      <c r="M260" s="800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771"/>
      <c r="S260" s="780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786"/>
      <c r="B261" s="772"/>
      <c r="C261" s="129" t="s">
        <v>75</v>
      </c>
      <c r="D261" s="129" t="s">
        <v>77</v>
      </c>
      <c r="E261" s="191"/>
      <c r="F261" s="191"/>
      <c r="G261" s="854"/>
      <c r="H261" s="840"/>
      <c r="I261" s="195"/>
      <c r="J261" s="195"/>
      <c r="K261" s="870"/>
      <c r="L261" s="772"/>
      <c r="M261" s="801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772"/>
      <c r="S261" s="781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784"/>
      <c r="B262" s="770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71" t="s">
        <v>125</v>
      </c>
      <c r="L262" s="872"/>
      <c r="M262" s="875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7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785"/>
      <c r="B263" s="771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73"/>
      <c r="L263" s="874"/>
      <c r="M263" s="876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8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785"/>
      <c r="B264" s="771"/>
      <c r="C264" s="221" t="s">
        <v>73</v>
      </c>
      <c r="D264" s="221" t="s">
        <v>74</v>
      </c>
      <c r="E264" s="222"/>
      <c r="F264" s="222">
        <f>E264*1.12</f>
        <v>0</v>
      </c>
      <c r="G264" s="852"/>
      <c r="H264" s="838"/>
      <c r="I264" s="223"/>
      <c r="J264" s="223">
        <f>I264*1.12</f>
        <v>0</v>
      </c>
      <c r="K264" s="868"/>
      <c r="L264" s="770"/>
      <c r="M264" s="799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770"/>
      <c r="S264" s="779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785"/>
      <c r="B265" s="771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53"/>
      <c r="H265" s="839"/>
      <c r="I265" s="193"/>
      <c r="J265" s="193">
        <f>I265*1.12</f>
        <v>0</v>
      </c>
      <c r="K265" s="869"/>
      <c r="L265" s="771"/>
      <c r="M265" s="800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771"/>
      <c r="S265" s="780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785"/>
      <c r="B266" s="771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53"/>
      <c r="H266" s="839"/>
      <c r="I266" s="195">
        <f>I265</f>
        <v>0</v>
      </c>
      <c r="J266" s="195">
        <f>J265</f>
        <v>0</v>
      </c>
      <c r="K266" s="870"/>
      <c r="L266" s="772"/>
      <c r="M266" s="801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772"/>
      <c r="S266" s="781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785"/>
      <c r="B267" s="771"/>
      <c r="C267" s="221" t="s">
        <v>73</v>
      </c>
      <c r="D267" s="221" t="s">
        <v>74</v>
      </c>
      <c r="E267" s="222"/>
      <c r="F267" s="222"/>
      <c r="G267" s="853"/>
      <c r="H267" s="839"/>
      <c r="I267" s="223"/>
      <c r="J267" s="223"/>
      <c r="K267" s="868"/>
      <c r="L267" s="770"/>
      <c r="M267" s="799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770"/>
      <c r="S267" s="779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785"/>
      <c r="B268" s="771"/>
      <c r="C268" s="122" t="s">
        <v>75</v>
      </c>
      <c r="D268" s="122" t="s">
        <v>76</v>
      </c>
      <c r="E268" s="189"/>
      <c r="F268" s="189"/>
      <c r="G268" s="853"/>
      <c r="H268" s="839"/>
      <c r="I268" s="193"/>
      <c r="J268" s="193"/>
      <c r="K268" s="869"/>
      <c r="L268" s="771"/>
      <c r="M268" s="800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771"/>
      <c r="S268" s="780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785"/>
      <c r="B269" s="771"/>
      <c r="C269" s="129" t="s">
        <v>75</v>
      </c>
      <c r="D269" s="129" t="s">
        <v>77</v>
      </c>
      <c r="E269" s="191"/>
      <c r="F269" s="191"/>
      <c r="G269" s="853"/>
      <c r="H269" s="839"/>
      <c r="I269" s="195"/>
      <c r="J269" s="195"/>
      <c r="K269" s="870"/>
      <c r="L269" s="772"/>
      <c r="M269" s="801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772"/>
      <c r="S269" s="781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785"/>
      <c r="B270" s="771"/>
      <c r="C270" s="221" t="s">
        <v>73</v>
      </c>
      <c r="D270" s="221" t="s">
        <v>74</v>
      </c>
      <c r="E270" s="222"/>
      <c r="F270" s="222"/>
      <c r="G270" s="853"/>
      <c r="H270" s="839"/>
      <c r="I270" s="223"/>
      <c r="J270" s="223"/>
      <c r="K270" s="868"/>
      <c r="L270" s="770"/>
      <c r="M270" s="799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770"/>
      <c r="S270" s="779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785"/>
      <c r="B271" s="771"/>
      <c r="C271" s="122" t="s">
        <v>75</v>
      </c>
      <c r="D271" s="122" t="s">
        <v>76</v>
      </c>
      <c r="E271" s="189"/>
      <c r="F271" s="189"/>
      <c r="G271" s="853"/>
      <c r="H271" s="839"/>
      <c r="I271" s="193"/>
      <c r="J271" s="193"/>
      <c r="K271" s="869"/>
      <c r="L271" s="771"/>
      <c r="M271" s="800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771"/>
      <c r="S271" s="780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785"/>
      <c r="B272" s="771"/>
      <c r="C272" s="129" t="s">
        <v>75</v>
      </c>
      <c r="D272" s="129" t="s">
        <v>77</v>
      </c>
      <c r="E272" s="191"/>
      <c r="F272" s="191"/>
      <c r="G272" s="853"/>
      <c r="H272" s="839"/>
      <c r="I272" s="195"/>
      <c r="J272" s="195"/>
      <c r="K272" s="870"/>
      <c r="L272" s="772"/>
      <c r="M272" s="801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772"/>
      <c r="S272" s="781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785"/>
      <c r="B273" s="771"/>
      <c r="C273" s="221" t="s">
        <v>73</v>
      </c>
      <c r="D273" s="221" t="s">
        <v>74</v>
      </c>
      <c r="E273" s="222"/>
      <c r="F273" s="222"/>
      <c r="G273" s="853"/>
      <c r="H273" s="839"/>
      <c r="I273" s="223"/>
      <c r="J273" s="223"/>
      <c r="K273" s="868"/>
      <c r="L273" s="770"/>
      <c r="M273" s="799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770"/>
      <c r="S273" s="779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785"/>
      <c r="B274" s="771"/>
      <c r="C274" s="122" t="s">
        <v>75</v>
      </c>
      <c r="D274" s="122" t="s">
        <v>76</v>
      </c>
      <c r="E274" s="189"/>
      <c r="F274" s="189"/>
      <c r="G274" s="853"/>
      <c r="H274" s="839"/>
      <c r="I274" s="193"/>
      <c r="J274" s="193"/>
      <c r="K274" s="869"/>
      <c r="L274" s="771"/>
      <c r="M274" s="800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771"/>
      <c r="S274" s="780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785"/>
      <c r="B275" s="771"/>
      <c r="C275" s="129" t="s">
        <v>75</v>
      </c>
      <c r="D275" s="129" t="s">
        <v>77</v>
      </c>
      <c r="E275" s="191"/>
      <c r="F275" s="191"/>
      <c r="G275" s="853"/>
      <c r="H275" s="839"/>
      <c r="I275" s="195"/>
      <c r="J275" s="195"/>
      <c r="K275" s="870"/>
      <c r="L275" s="772"/>
      <c r="M275" s="801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772"/>
      <c r="S275" s="781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785"/>
      <c r="B276" s="771"/>
      <c r="C276" s="221" t="s">
        <v>73</v>
      </c>
      <c r="D276" s="221" t="s">
        <v>74</v>
      </c>
      <c r="E276" s="222"/>
      <c r="F276" s="222"/>
      <c r="G276" s="853"/>
      <c r="H276" s="839"/>
      <c r="I276" s="223"/>
      <c r="J276" s="223"/>
      <c r="K276" s="868"/>
      <c r="L276" s="770"/>
      <c r="M276" s="799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770"/>
      <c r="S276" s="779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785"/>
      <c r="B277" s="771"/>
      <c r="C277" s="122" t="s">
        <v>75</v>
      </c>
      <c r="D277" s="122" t="s">
        <v>76</v>
      </c>
      <c r="E277" s="189"/>
      <c r="F277" s="189"/>
      <c r="G277" s="853"/>
      <c r="H277" s="839"/>
      <c r="I277" s="193"/>
      <c r="J277" s="193"/>
      <c r="K277" s="869"/>
      <c r="L277" s="771"/>
      <c r="M277" s="800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771"/>
      <c r="S277" s="780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785"/>
      <c r="B278" s="771"/>
      <c r="C278" s="129" t="s">
        <v>75</v>
      </c>
      <c r="D278" s="129" t="s">
        <v>77</v>
      </c>
      <c r="E278" s="191"/>
      <c r="F278" s="191"/>
      <c r="G278" s="853"/>
      <c r="H278" s="839"/>
      <c r="I278" s="195"/>
      <c r="J278" s="195"/>
      <c r="K278" s="870"/>
      <c r="L278" s="772"/>
      <c r="M278" s="801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772"/>
      <c r="S278" s="781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785"/>
      <c r="B279" s="771"/>
      <c r="C279" s="221" t="s">
        <v>73</v>
      </c>
      <c r="D279" s="221" t="s">
        <v>74</v>
      </c>
      <c r="E279" s="222"/>
      <c r="F279" s="222"/>
      <c r="G279" s="853"/>
      <c r="H279" s="839"/>
      <c r="I279" s="223"/>
      <c r="J279" s="223"/>
      <c r="K279" s="868"/>
      <c r="L279" s="770"/>
      <c r="M279" s="799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770"/>
      <c r="S279" s="779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785"/>
      <c r="B280" s="771"/>
      <c r="C280" s="122" t="s">
        <v>75</v>
      </c>
      <c r="D280" s="122" t="s">
        <v>76</v>
      </c>
      <c r="E280" s="189"/>
      <c r="F280" s="189"/>
      <c r="G280" s="853"/>
      <c r="H280" s="839"/>
      <c r="I280" s="193"/>
      <c r="J280" s="193"/>
      <c r="K280" s="869"/>
      <c r="L280" s="771"/>
      <c r="M280" s="800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771"/>
      <c r="S280" s="780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785"/>
      <c r="B281" s="771"/>
      <c r="C281" s="129" t="s">
        <v>75</v>
      </c>
      <c r="D281" s="129" t="s">
        <v>77</v>
      </c>
      <c r="E281" s="191"/>
      <c r="F281" s="191"/>
      <c r="G281" s="853"/>
      <c r="H281" s="839"/>
      <c r="I281" s="195"/>
      <c r="J281" s="195"/>
      <c r="K281" s="870"/>
      <c r="L281" s="772"/>
      <c r="M281" s="801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772"/>
      <c r="S281" s="781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785"/>
      <c r="B282" s="771"/>
      <c r="C282" s="221" t="s">
        <v>73</v>
      </c>
      <c r="D282" s="221" t="s">
        <v>74</v>
      </c>
      <c r="E282" s="222"/>
      <c r="F282" s="222"/>
      <c r="G282" s="853"/>
      <c r="H282" s="839"/>
      <c r="I282" s="223"/>
      <c r="J282" s="223"/>
      <c r="K282" s="868"/>
      <c r="L282" s="770"/>
      <c r="M282" s="799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770"/>
      <c r="S282" s="779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785"/>
      <c r="B283" s="771"/>
      <c r="C283" s="122" t="s">
        <v>75</v>
      </c>
      <c r="D283" s="122" t="s">
        <v>76</v>
      </c>
      <c r="E283" s="189"/>
      <c r="F283" s="189"/>
      <c r="G283" s="853"/>
      <c r="H283" s="839"/>
      <c r="I283" s="193"/>
      <c r="J283" s="193"/>
      <c r="K283" s="869"/>
      <c r="L283" s="771"/>
      <c r="M283" s="800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771"/>
      <c r="S283" s="780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786"/>
      <c r="B284" s="772"/>
      <c r="C284" s="129" t="s">
        <v>75</v>
      </c>
      <c r="D284" s="129" t="s">
        <v>77</v>
      </c>
      <c r="E284" s="191"/>
      <c r="F284" s="191"/>
      <c r="G284" s="854"/>
      <c r="H284" s="840"/>
      <c r="I284" s="195"/>
      <c r="J284" s="195"/>
      <c r="K284" s="870"/>
      <c r="L284" s="772"/>
      <c r="M284" s="801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772"/>
      <c r="S284" s="781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784"/>
      <c r="B285" s="770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71"/>
      <c r="L285" s="872"/>
      <c r="M285" s="875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7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785"/>
      <c r="B286" s="771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73"/>
      <c r="L286" s="874"/>
      <c r="M286" s="876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8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785"/>
      <c r="B287" s="771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52">
        <v>2022</v>
      </c>
      <c r="H287" s="838">
        <v>718</v>
      </c>
      <c r="I287" s="223">
        <v>0</v>
      </c>
      <c r="J287" s="223">
        <f>I287*1.12</f>
        <v>0</v>
      </c>
      <c r="K287" s="868" t="s">
        <v>127</v>
      </c>
      <c r="L287" s="770" t="s">
        <v>128</v>
      </c>
      <c r="M287" s="799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770"/>
      <c r="S287" s="779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785"/>
      <c r="B288" s="771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53"/>
      <c r="H288" s="839"/>
      <c r="I288" s="193">
        <v>3265510</v>
      </c>
      <c r="J288" s="193">
        <f>I288*1.12</f>
        <v>3657371.2</v>
      </c>
      <c r="K288" s="869"/>
      <c r="L288" s="771"/>
      <c r="M288" s="800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771"/>
      <c r="S288" s="780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 t="shared" si="174"/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785"/>
      <c r="B289" s="771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53"/>
      <c r="H289" s="839"/>
      <c r="I289" s="195">
        <f>I288</f>
        <v>3265510</v>
      </c>
      <c r="J289" s="195">
        <f>J288</f>
        <v>3657371.2</v>
      </c>
      <c r="K289" s="870"/>
      <c r="L289" s="772"/>
      <c r="M289" s="801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772"/>
      <c r="S289" s="781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 t="shared" si="174"/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785"/>
      <c r="B290" s="771"/>
      <c r="C290" s="221" t="s">
        <v>73</v>
      </c>
      <c r="D290" s="221" t="s">
        <v>74</v>
      </c>
      <c r="E290" s="222"/>
      <c r="F290" s="222"/>
      <c r="G290" s="853"/>
      <c r="H290" s="839"/>
      <c r="I290" s="223"/>
      <c r="J290" s="223"/>
      <c r="K290" s="868"/>
      <c r="L290" s="770"/>
      <c r="M290" s="799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770"/>
      <c r="S290" s="779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785"/>
      <c r="B291" s="771"/>
      <c r="C291" s="122" t="s">
        <v>75</v>
      </c>
      <c r="D291" s="122" t="s">
        <v>76</v>
      </c>
      <c r="E291" s="189"/>
      <c r="F291" s="189"/>
      <c r="G291" s="853"/>
      <c r="H291" s="839"/>
      <c r="I291" s="193"/>
      <c r="J291" s="193"/>
      <c r="K291" s="869"/>
      <c r="L291" s="771"/>
      <c r="M291" s="800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771"/>
      <c r="S291" s="780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785"/>
      <c r="B292" s="771"/>
      <c r="C292" s="129" t="s">
        <v>75</v>
      </c>
      <c r="D292" s="129" t="s">
        <v>77</v>
      </c>
      <c r="E292" s="191"/>
      <c r="F292" s="191"/>
      <c r="G292" s="853"/>
      <c r="H292" s="839"/>
      <c r="I292" s="195"/>
      <c r="J292" s="195"/>
      <c r="K292" s="870"/>
      <c r="L292" s="772"/>
      <c r="M292" s="801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772"/>
      <c r="S292" s="781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785"/>
      <c r="B293" s="771"/>
      <c r="C293" s="221" t="s">
        <v>73</v>
      </c>
      <c r="D293" s="221" t="s">
        <v>74</v>
      </c>
      <c r="E293" s="222"/>
      <c r="F293" s="222"/>
      <c r="G293" s="853"/>
      <c r="H293" s="839"/>
      <c r="I293" s="223"/>
      <c r="J293" s="223"/>
      <c r="K293" s="868"/>
      <c r="L293" s="770"/>
      <c r="M293" s="799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770"/>
      <c r="S293" s="779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785"/>
      <c r="B294" s="771"/>
      <c r="C294" s="122" t="s">
        <v>75</v>
      </c>
      <c r="D294" s="122" t="s">
        <v>76</v>
      </c>
      <c r="E294" s="189"/>
      <c r="F294" s="189"/>
      <c r="G294" s="853"/>
      <c r="H294" s="839"/>
      <c r="I294" s="193"/>
      <c r="J294" s="193"/>
      <c r="K294" s="869"/>
      <c r="L294" s="771"/>
      <c r="M294" s="800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771"/>
      <c r="S294" s="780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785"/>
      <c r="B295" s="771"/>
      <c r="C295" s="129" t="s">
        <v>75</v>
      </c>
      <c r="D295" s="129" t="s">
        <v>77</v>
      </c>
      <c r="E295" s="191"/>
      <c r="F295" s="191"/>
      <c r="G295" s="853"/>
      <c r="H295" s="839"/>
      <c r="I295" s="195"/>
      <c r="J295" s="195"/>
      <c r="K295" s="870"/>
      <c r="L295" s="772"/>
      <c r="M295" s="801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772"/>
      <c r="S295" s="781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785"/>
      <c r="B296" s="771"/>
      <c r="C296" s="221" t="s">
        <v>73</v>
      </c>
      <c r="D296" s="221" t="s">
        <v>74</v>
      </c>
      <c r="E296" s="222"/>
      <c r="F296" s="222"/>
      <c r="G296" s="853"/>
      <c r="H296" s="839"/>
      <c r="I296" s="223"/>
      <c r="J296" s="223"/>
      <c r="K296" s="868"/>
      <c r="L296" s="770"/>
      <c r="M296" s="799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770"/>
      <c r="S296" s="779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785"/>
      <c r="B297" s="771"/>
      <c r="C297" s="122" t="s">
        <v>75</v>
      </c>
      <c r="D297" s="122" t="s">
        <v>76</v>
      </c>
      <c r="E297" s="189"/>
      <c r="F297" s="189"/>
      <c r="G297" s="853"/>
      <c r="H297" s="839"/>
      <c r="I297" s="193"/>
      <c r="J297" s="193"/>
      <c r="K297" s="869"/>
      <c r="L297" s="771"/>
      <c r="M297" s="800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771"/>
      <c r="S297" s="780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785"/>
      <c r="B298" s="771"/>
      <c r="C298" s="129" t="s">
        <v>75</v>
      </c>
      <c r="D298" s="129" t="s">
        <v>77</v>
      </c>
      <c r="E298" s="191"/>
      <c r="F298" s="191"/>
      <c r="G298" s="853"/>
      <c r="H298" s="839"/>
      <c r="I298" s="195"/>
      <c r="J298" s="195"/>
      <c r="K298" s="870"/>
      <c r="L298" s="772"/>
      <c r="M298" s="801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772"/>
      <c r="S298" s="781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785"/>
      <c r="B299" s="771"/>
      <c r="C299" s="221" t="s">
        <v>73</v>
      </c>
      <c r="D299" s="221" t="s">
        <v>74</v>
      </c>
      <c r="E299" s="222"/>
      <c r="F299" s="222"/>
      <c r="G299" s="853"/>
      <c r="H299" s="839"/>
      <c r="I299" s="223"/>
      <c r="J299" s="223"/>
      <c r="K299" s="868"/>
      <c r="L299" s="770"/>
      <c r="M299" s="799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770"/>
      <c r="S299" s="779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785"/>
      <c r="B300" s="771"/>
      <c r="C300" s="122" t="s">
        <v>75</v>
      </c>
      <c r="D300" s="122" t="s">
        <v>76</v>
      </c>
      <c r="E300" s="189"/>
      <c r="F300" s="189"/>
      <c r="G300" s="853"/>
      <c r="H300" s="839"/>
      <c r="I300" s="193"/>
      <c r="J300" s="193"/>
      <c r="K300" s="869"/>
      <c r="L300" s="771"/>
      <c r="M300" s="800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771"/>
      <c r="S300" s="780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785"/>
      <c r="B301" s="771"/>
      <c r="C301" s="129" t="s">
        <v>75</v>
      </c>
      <c r="D301" s="129" t="s">
        <v>77</v>
      </c>
      <c r="E301" s="191"/>
      <c r="F301" s="191"/>
      <c r="G301" s="853"/>
      <c r="H301" s="839"/>
      <c r="I301" s="195"/>
      <c r="J301" s="195"/>
      <c r="K301" s="870"/>
      <c r="L301" s="772"/>
      <c r="M301" s="801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772"/>
      <c r="S301" s="781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785"/>
      <c r="B302" s="771"/>
      <c r="C302" s="221" t="s">
        <v>73</v>
      </c>
      <c r="D302" s="221" t="s">
        <v>74</v>
      </c>
      <c r="E302" s="222"/>
      <c r="F302" s="222"/>
      <c r="G302" s="853"/>
      <c r="H302" s="839"/>
      <c r="I302" s="223"/>
      <c r="J302" s="223"/>
      <c r="K302" s="868"/>
      <c r="L302" s="770"/>
      <c r="M302" s="799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770"/>
      <c r="S302" s="779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785"/>
      <c r="B303" s="771"/>
      <c r="C303" s="122" t="s">
        <v>75</v>
      </c>
      <c r="D303" s="122" t="s">
        <v>76</v>
      </c>
      <c r="E303" s="189"/>
      <c r="F303" s="189"/>
      <c r="G303" s="853"/>
      <c r="H303" s="839"/>
      <c r="I303" s="193"/>
      <c r="J303" s="193"/>
      <c r="K303" s="869"/>
      <c r="L303" s="771"/>
      <c r="M303" s="800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771"/>
      <c r="S303" s="780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785"/>
      <c r="B304" s="771"/>
      <c r="C304" s="129" t="s">
        <v>75</v>
      </c>
      <c r="D304" s="129" t="s">
        <v>77</v>
      </c>
      <c r="E304" s="191"/>
      <c r="F304" s="191"/>
      <c r="G304" s="853"/>
      <c r="H304" s="839"/>
      <c r="I304" s="195"/>
      <c r="J304" s="195"/>
      <c r="K304" s="870"/>
      <c r="L304" s="772"/>
      <c r="M304" s="801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772"/>
      <c r="S304" s="781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785"/>
      <c r="B305" s="771"/>
      <c r="C305" s="221" t="s">
        <v>73</v>
      </c>
      <c r="D305" s="221" t="s">
        <v>74</v>
      </c>
      <c r="E305" s="222"/>
      <c r="F305" s="222"/>
      <c r="G305" s="853"/>
      <c r="H305" s="839"/>
      <c r="I305" s="223"/>
      <c r="J305" s="223"/>
      <c r="K305" s="868"/>
      <c r="L305" s="770"/>
      <c r="M305" s="799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770"/>
      <c r="S305" s="779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785"/>
      <c r="B306" s="771"/>
      <c r="C306" s="122" t="s">
        <v>75</v>
      </c>
      <c r="D306" s="122" t="s">
        <v>76</v>
      </c>
      <c r="E306" s="189"/>
      <c r="F306" s="189"/>
      <c r="G306" s="853"/>
      <c r="H306" s="839"/>
      <c r="I306" s="193"/>
      <c r="J306" s="193"/>
      <c r="K306" s="869"/>
      <c r="L306" s="771"/>
      <c r="M306" s="800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771"/>
      <c r="S306" s="780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786"/>
      <c r="B307" s="772"/>
      <c r="C307" s="129" t="s">
        <v>75</v>
      </c>
      <c r="D307" s="129" t="s">
        <v>77</v>
      </c>
      <c r="E307" s="191"/>
      <c r="F307" s="191"/>
      <c r="G307" s="854"/>
      <c r="H307" s="840"/>
      <c r="I307" s="195"/>
      <c r="J307" s="195"/>
      <c r="K307" s="870"/>
      <c r="L307" s="772"/>
      <c r="M307" s="801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772"/>
      <c r="S307" s="781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784"/>
      <c r="B308" s="770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71" t="s">
        <v>110</v>
      </c>
      <c r="L308" s="872"/>
      <c r="M308" s="875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7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785"/>
      <c r="B309" s="771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73"/>
      <c r="L309" s="874"/>
      <c r="M309" s="876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8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785"/>
      <c r="B310" s="771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52">
        <v>2020</v>
      </c>
      <c r="H310" s="838"/>
      <c r="I310" s="223"/>
      <c r="J310" s="223">
        <f>I310*1.12</f>
        <v>0</v>
      </c>
      <c r="K310" s="868" t="s">
        <v>130</v>
      </c>
      <c r="L310" s="770" t="s">
        <v>131</v>
      </c>
      <c r="M310" s="799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770" t="s">
        <v>132</v>
      </c>
      <c r="S310" s="779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785"/>
      <c r="B311" s="771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53"/>
      <c r="H311" s="839"/>
      <c r="I311" s="193">
        <f>I310</f>
        <v>0</v>
      </c>
      <c r="J311" s="193">
        <f>I311*1.12</f>
        <v>0</v>
      </c>
      <c r="K311" s="869"/>
      <c r="L311" s="771"/>
      <c r="M311" s="800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771"/>
      <c r="S311" s="780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785"/>
      <c r="B312" s="771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53"/>
      <c r="H312" s="839"/>
      <c r="I312" s="195">
        <f>I311</f>
        <v>0</v>
      </c>
      <c r="J312" s="195">
        <f>J311</f>
        <v>0</v>
      </c>
      <c r="K312" s="870"/>
      <c r="L312" s="772"/>
      <c r="M312" s="801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772"/>
      <c r="S312" s="781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785"/>
      <c r="B313" s="771"/>
      <c r="C313" s="221" t="s">
        <v>73</v>
      </c>
      <c r="D313" s="221" t="s">
        <v>74</v>
      </c>
      <c r="E313" s="222"/>
      <c r="F313" s="222"/>
      <c r="G313" s="853"/>
      <c r="H313" s="839"/>
      <c r="I313" s="223"/>
      <c r="J313" s="223"/>
      <c r="K313" s="868"/>
      <c r="L313" s="770"/>
      <c r="M313" s="799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770"/>
      <c r="S313" s="779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785"/>
      <c r="B314" s="771"/>
      <c r="C314" s="122" t="s">
        <v>75</v>
      </c>
      <c r="D314" s="122" t="s">
        <v>76</v>
      </c>
      <c r="E314" s="189"/>
      <c r="F314" s="189"/>
      <c r="G314" s="853"/>
      <c r="H314" s="839"/>
      <c r="I314" s="193"/>
      <c r="J314" s="193"/>
      <c r="K314" s="869"/>
      <c r="L314" s="771"/>
      <c r="M314" s="800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771"/>
      <c r="S314" s="780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785"/>
      <c r="B315" s="771"/>
      <c r="C315" s="129" t="s">
        <v>75</v>
      </c>
      <c r="D315" s="129" t="s">
        <v>77</v>
      </c>
      <c r="E315" s="191"/>
      <c r="F315" s="191"/>
      <c r="G315" s="853"/>
      <c r="H315" s="839"/>
      <c r="I315" s="195"/>
      <c r="J315" s="195"/>
      <c r="K315" s="870"/>
      <c r="L315" s="772"/>
      <c r="M315" s="801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772"/>
      <c r="S315" s="781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785"/>
      <c r="B316" s="771"/>
      <c r="C316" s="221" t="s">
        <v>73</v>
      </c>
      <c r="D316" s="221" t="s">
        <v>74</v>
      </c>
      <c r="E316" s="222"/>
      <c r="F316" s="222"/>
      <c r="G316" s="853"/>
      <c r="H316" s="839"/>
      <c r="I316" s="223"/>
      <c r="J316" s="223"/>
      <c r="K316" s="868"/>
      <c r="L316" s="770"/>
      <c r="M316" s="799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770"/>
      <c r="S316" s="779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785"/>
      <c r="B317" s="771"/>
      <c r="C317" s="122" t="s">
        <v>75</v>
      </c>
      <c r="D317" s="122" t="s">
        <v>76</v>
      </c>
      <c r="E317" s="189"/>
      <c r="F317" s="189"/>
      <c r="G317" s="853"/>
      <c r="H317" s="839"/>
      <c r="I317" s="193"/>
      <c r="J317" s="193"/>
      <c r="K317" s="869"/>
      <c r="L317" s="771"/>
      <c r="M317" s="800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771"/>
      <c r="S317" s="780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785"/>
      <c r="B318" s="771"/>
      <c r="C318" s="129" t="s">
        <v>75</v>
      </c>
      <c r="D318" s="129" t="s">
        <v>77</v>
      </c>
      <c r="E318" s="191"/>
      <c r="F318" s="191"/>
      <c r="G318" s="853"/>
      <c r="H318" s="839"/>
      <c r="I318" s="195"/>
      <c r="J318" s="195"/>
      <c r="K318" s="870"/>
      <c r="L318" s="772"/>
      <c r="M318" s="801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772"/>
      <c r="S318" s="781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785"/>
      <c r="B319" s="771"/>
      <c r="C319" s="221" t="s">
        <v>73</v>
      </c>
      <c r="D319" s="221" t="s">
        <v>74</v>
      </c>
      <c r="E319" s="222"/>
      <c r="F319" s="222"/>
      <c r="G319" s="853"/>
      <c r="H319" s="839"/>
      <c r="I319" s="223"/>
      <c r="J319" s="223"/>
      <c r="K319" s="868"/>
      <c r="L319" s="770"/>
      <c r="M319" s="799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770"/>
      <c r="S319" s="779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785"/>
      <c r="B320" s="771"/>
      <c r="C320" s="122" t="s">
        <v>75</v>
      </c>
      <c r="D320" s="122" t="s">
        <v>76</v>
      </c>
      <c r="E320" s="189"/>
      <c r="F320" s="189"/>
      <c r="G320" s="853"/>
      <c r="H320" s="839"/>
      <c r="I320" s="193"/>
      <c r="J320" s="193"/>
      <c r="K320" s="869"/>
      <c r="L320" s="771"/>
      <c r="M320" s="800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771"/>
      <c r="S320" s="780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785"/>
      <c r="B321" s="771"/>
      <c r="C321" s="129" t="s">
        <v>75</v>
      </c>
      <c r="D321" s="129" t="s">
        <v>77</v>
      </c>
      <c r="E321" s="191"/>
      <c r="F321" s="191"/>
      <c r="G321" s="853"/>
      <c r="H321" s="839"/>
      <c r="I321" s="195"/>
      <c r="J321" s="195"/>
      <c r="K321" s="870"/>
      <c r="L321" s="772"/>
      <c r="M321" s="801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772"/>
      <c r="S321" s="781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785"/>
      <c r="B322" s="771"/>
      <c r="C322" s="221" t="s">
        <v>73</v>
      </c>
      <c r="D322" s="221" t="s">
        <v>74</v>
      </c>
      <c r="E322" s="222"/>
      <c r="F322" s="222"/>
      <c r="G322" s="853"/>
      <c r="H322" s="839"/>
      <c r="I322" s="223"/>
      <c r="J322" s="223"/>
      <c r="K322" s="868"/>
      <c r="L322" s="770"/>
      <c r="M322" s="799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770"/>
      <c r="S322" s="779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785"/>
      <c r="B323" s="771"/>
      <c r="C323" s="122" t="s">
        <v>75</v>
      </c>
      <c r="D323" s="122" t="s">
        <v>76</v>
      </c>
      <c r="E323" s="189"/>
      <c r="F323" s="189"/>
      <c r="G323" s="853"/>
      <c r="H323" s="839"/>
      <c r="I323" s="193"/>
      <c r="J323" s="193"/>
      <c r="K323" s="869"/>
      <c r="L323" s="771"/>
      <c r="M323" s="800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771"/>
      <c r="S323" s="780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785"/>
      <c r="B324" s="771"/>
      <c r="C324" s="129" t="s">
        <v>75</v>
      </c>
      <c r="D324" s="129" t="s">
        <v>77</v>
      </c>
      <c r="E324" s="191"/>
      <c r="F324" s="191"/>
      <c r="G324" s="853"/>
      <c r="H324" s="839"/>
      <c r="I324" s="195"/>
      <c r="J324" s="195"/>
      <c r="K324" s="870"/>
      <c r="L324" s="772"/>
      <c r="M324" s="801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772"/>
      <c r="S324" s="781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785"/>
      <c r="B325" s="771"/>
      <c r="C325" s="221" t="s">
        <v>73</v>
      </c>
      <c r="D325" s="221" t="s">
        <v>74</v>
      </c>
      <c r="E325" s="222"/>
      <c r="F325" s="222"/>
      <c r="G325" s="853"/>
      <c r="H325" s="839"/>
      <c r="I325" s="223"/>
      <c r="J325" s="223"/>
      <c r="K325" s="868"/>
      <c r="L325" s="770"/>
      <c r="M325" s="799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770"/>
      <c r="S325" s="779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785"/>
      <c r="B326" s="771"/>
      <c r="C326" s="122" t="s">
        <v>75</v>
      </c>
      <c r="D326" s="122" t="s">
        <v>76</v>
      </c>
      <c r="E326" s="189"/>
      <c r="F326" s="189"/>
      <c r="G326" s="853"/>
      <c r="H326" s="839"/>
      <c r="I326" s="193"/>
      <c r="J326" s="193"/>
      <c r="K326" s="869"/>
      <c r="L326" s="771"/>
      <c r="M326" s="800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771"/>
      <c r="S326" s="780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785"/>
      <c r="B327" s="771"/>
      <c r="C327" s="129" t="s">
        <v>75</v>
      </c>
      <c r="D327" s="129" t="s">
        <v>77</v>
      </c>
      <c r="E327" s="191"/>
      <c r="F327" s="191"/>
      <c r="G327" s="853"/>
      <c r="H327" s="839"/>
      <c r="I327" s="195"/>
      <c r="J327" s="195"/>
      <c r="K327" s="870"/>
      <c r="L327" s="772"/>
      <c r="M327" s="801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772"/>
      <c r="S327" s="781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785"/>
      <c r="B328" s="771"/>
      <c r="C328" s="221" t="s">
        <v>73</v>
      </c>
      <c r="D328" s="221" t="s">
        <v>74</v>
      </c>
      <c r="E328" s="222"/>
      <c r="F328" s="222"/>
      <c r="G328" s="853"/>
      <c r="H328" s="839"/>
      <c r="I328" s="223"/>
      <c r="J328" s="223"/>
      <c r="K328" s="868"/>
      <c r="L328" s="770"/>
      <c r="M328" s="799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770"/>
      <c r="S328" s="779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785"/>
      <c r="B329" s="771"/>
      <c r="C329" s="122" t="s">
        <v>75</v>
      </c>
      <c r="D329" s="122" t="s">
        <v>76</v>
      </c>
      <c r="E329" s="189"/>
      <c r="F329" s="189"/>
      <c r="G329" s="853"/>
      <c r="H329" s="839"/>
      <c r="I329" s="193"/>
      <c r="J329" s="193"/>
      <c r="K329" s="869"/>
      <c r="L329" s="771"/>
      <c r="M329" s="800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771"/>
      <c r="S329" s="780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786"/>
      <c r="B330" s="772"/>
      <c r="C330" s="129" t="s">
        <v>75</v>
      </c>
      <c r="D330" s="129" t="s">
        <v>77</v>
      </c>
      <c r="E330" s="191"/>
      <c r="F330" s="191"/>
      <c r="G330" s="854"/>
      <c r="H330" s="840"/>
      <c r="I330" s="195"/>
      <c r="J330" s="195"/>
      <c r="K330" s="870"/>
      <c r="L330" s="772"/>
      <c r="M330" s="801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772"/>
      <c r="S330" s="781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784"/>
      <c r="B331" s="894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897" t="s">
        <v>134</v>
      </c>
      <c r="L331" s="898"/>
      <c r="M331" s="875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7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9121708</v>
      </c>
      <c r="AD331" s="207">
        <f t="shared" si="190"/>
        <v>10216312.960000001</v>
      </c>
      <c r="AE331" s="207">
        <f t="shared" si="190"/>
        <v>801</v>
      </c>
      <c r="AF331" s="207">
        <f>AF333+AF336+AF351+AF339+AF342+AF345+AF348</f>
        <v>7819461.2259999998</v>
      </c>
      <c r="AG331" s="207">
        <f t="shared" ref="AG331" si="191">AG333+AG336+AG351+AG339+AG342+AG345+AG348</f>
        <v>8757796.5731199998</v>
      </c>
      <c r="AH331" s="207"/>
      <c r="AI331" s="207">
        <f t="shared" si="190"/>
        <v>-1302246.7740000002</v>
      </c>
      <c r="AJ331" s="207">
        <f t="shared" si="190"/>
        <v>-1458516.3868800004</v>
      </c>
      <c r="AK331" s="207">
        <f t="shared" si="190"/>
        <v>-99</v>
      </c>
      <c r="AL331" s="211">
        <f t="shared" si="174"/>
        <v>0.85723652039727649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901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785"/>
      <c r="B332" s="895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899"/>
      <c r="L332" s="900"/>
      <c r="M332" s="876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8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7983114</v>
      </c>
      <c r="AD332" s="207">
        <f>AD334+AD337+AD352+AD340+AD343+AD346+AD349</f>
        <v>8941087.6800000016</v>
      </c>
      <c r="AE332" s="220"/>
      <c r="AF332" s="207">
        <f>AF334+AF337+AF352+AF340+AF343+AF346+AF349</f>
        <v>7819461.2259999998</v>
      </c>
      <c r="AG332" s="207">
        <f>AG334+AG337+AG352+AG340+AG343+AG346+AG349</f>
        <v>8757796.5731199998</v>
      </c>
      <c r="AH332" s="220"/>
      <c r="AI332" s="207">
        <f>AI334+AI337+AI352+AI340+AI343+AI346+AI349</f>
        <v>-163652.77400000021</v>
      </c>
      <c r="AJ332" s="207">
        <f>AJ334+AJ337+AJ352+AJ340+AJ343+AJ346+AJ349</f>
        <v>-183291.10688000024</v>
      </c>
      <c r="AK332" s="220"/>
      <c r="AL332" s="211">
        <f t="shared" si="174"/>
        <v>0.97950013315605911</v>
      </c>
      <c r="AM332" s="207">
        <f>AM334+AM337+AM352+AM340+AM343+AM346+AM349</f>
        <v>0</v>
      </c>
      <c r="AN332" s="207">
        <f t="shared" si="192"/>
        <v>7819461.2259999998</v>
      </c>
      <c r="AO332" s="207">
        <f t="shared" si="192"/>
        <v>0</v>
      </c>
      <c r="AP332" s="207"/>
      <c r="AQ332" s="902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785"/>
      <c r="B333" s="895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52">
        <v>2023</v>
      </c>
      <c r="H333" s="838">
        <v>1469</v>
      </c>
      <c r="I333" s="223">
        <v>16727345</v>
      </c>
      <c r="J333" s="223">
        <f>I333*1.12</f>
        <v>18734626.400000002</v>
      </c>
      <c r="K333" s="868" t="s">
        <v>130</v>
      </c>
      <c r="L333" s="770" t="s">
        <v>135</v>
      </c>
      <c r="M333" s="799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770" t="s">
        <v>132</v>
      </c>
      <c r="S333" s="779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9121708</v>
      </c>
      <c r="AD333" s="225">
        <f>AC333*1.12</f>
        <v>10216312.960000001</v>
      </c>
      <c r="AE333" s="93">
        <v>801</v>
      </c>
      <c r="AF333" s="93">
        <v>7819461.2259999998</v>
      </c>
      <c r="AG333" s="225">
        <f>AF333*1.12</f>
        <v>8757796.5731199998</v>
      </c>
      <c r="AH333" s="93">
        <v>702</v>
      </c>
      <c r="AI333" s="123">
        <f>AF333+AF336+AF339+AF342+AF345+AF348+AF351-AC333</f>
        <v>-1302246.7740000002</v>
      </c>
      <c r="AJ333" s="226">
        <f>AI333*1.12</f>
        <v>-1458516.3868800004</v>
      </c>
      <c r="AK333" s="222">
        <f>AH333-AE333</f>
        <v>-99</v>
      </c>
      <c r="AL333" s="227">
        <f t="shared" si="174"/>
        <v>0.85723652039727649</v>
      </c>
      <c r="AM333" s="228"/>
      <c r="AN333" s="228"/>
      <c r="AO333" s="228"/>
      <c r="AP333" s="228"/>
      <c r="AQ333" s="902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785"/>
      <c r="B334" s="895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53"/>
      <c r="H334" s="839"/>
      <c r="I334" s="193">
        <v>16044202</v>
      </c>
      <c r="J334" s="193">
        <f>I334*1.12</f>
        <v>17969506.240000002</v>
      </c>
      <c r="K334" s="869"/>
      <c r="L334" s="771"/>
      <c r="M334" s="800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771"/>
      <c r="S334" s="780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7983114</v>
      </c>
      <c r="AD334" s="124">
        <f>AC334*1.12</f>
        <v>8941087.6800000016</v>
      </c>
      <c r="AE334" s="124"/>
      <c r="AF334" s="93">
        <v>7819461.2259999998</v>
      </c>
      <c r="AG334" s="123">
        <f>AF334*1.12</f>
        <v>8757796.5731199998</v>
      </c>
      <c r="AH334" s="124"/>
      <c r="AI334" s="123">
        <f>AF334+AF337+AF340+AF343+AF346+AF349+AF352-AC334</f>
        <v>-163652.77400000021</v>
      </c>
      <c r="AJ334" s="123">
        <f>AI334*1.12</f>
        <v>-183291.10688000024</v>
      </c>
      <c r="AK334" s="123"/>
      <c r="AL334" s="126">
        <f>IF(AC334=0,"",AF334/AC334)</f>
        <v>0.97950013315605911</v>
      </c>
      <c r="AM334" s="127"/>
      <c r="AN334" s="134">
        <f>AF334</f>
        <v>7819461.2259999998</v>
      </c>
      <c r="AO334" s="127"/>
      <c r="AP334" s="127"/>
      <c r="AQ334" s="902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785"/>
      <c r="B335" s="895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53"/>
      <c r="H335" s="839"/>
      <c r="I335" s="195">
        <f>I334</f>
        <v>16044202</v>
      </c>
      <c r="J335" s="195">
        <f>J334</f>
        <v>17969506.240000002</v>
      </c>
      <c r="K335" s="870"/>
      <c r="L335" s="772"/>
      <c r="M335" s="801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772"/>
      <c r="S335" s="781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7983114</v>
      </c>
      <c r="AD335" s="131">
        <f>AD334</f>
        <v>8941087.6800000016</v>
      </c>
      <c r="AE335" s="131"/>
      <c r="AF335" s="131"/>
      <c r="AG335" s="123"/>
      <c r="AH335" s="131"/>
      <c r="AI335" s="130">
        <f>AI334</f>
        <v>-163652.77400000021</v>
      </c>
      <c r="AJ335" s="130">
        <f>AJ334</f>
        <v>-183291.10688000024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2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785"/>
      <c r="B336" s="895"/>
      <c r="C336" s="221" t="s">
        <v>73</v>
      </c>
      <c r="D336" s="221" t="s">
        <v>74</v>
      </c>
      <c r="E336" s="222"/>
      <c r="F336" s="222"/>
      <c r="G336" s="853"/>
      <c r="H336" s="839"/>
      <c r="I336" s="223"/>
      <c r="J336" s="223"/>
      <c r="K336" s="868"/>
      <c r="L336" s="770"/>
      <c r="M336" s="799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770"/>
      <c r="S336" s="779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2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785"/>
      <c r="B337" s="895"/>
      <c r="C337" s="122" t="s">
        <v>75</v>
      </c>
      <c r="D337" s="122" t="s">
        <v>76</v>
      </c>
      <c r="E337" s="189"/>
      <c r="F337" s="189"/>
      <c r="G337" s="853"/>
      <c r="H337" s="839"/>
      <c r="I337" s="193"/>
      <c r="J337" s="193"/>
      <c r="K337" s="869"/>
      <c r="L337" s="771"/>
      <c r="M337" s="800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771"/>
      <c r="S337" s="780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2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785"/>
      <c r="B338" s="895"/>
      <c r="C338" s="129" t="s">
        <v>75</v>
      </c>
      <c r="D338" s="129" t="s">
        <v>77</v>
      </c>
      <c r="E338" s="191"/>
      <c r="F338" s="191"/>
      <c r="G338" s="853"/>
      <c r="H338" s="839"/>
      <c r="I338" s="195"/>
      <c r="J338" s="195"/>
      <c r="K338" s="870"/>
      <c r="L338" s="772"/>
      <c r="M338" s="801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772"/>
      <c r="S338" s="781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2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785"/>
      <c r="B339" s="895"/>
      <c r="C339" s="221" t="s">
        <v>73</v>
      </c>
      <c r="D339" s="221" t="s">
        <v>74</v>
      </c>
      <c r="E339" s="222"/>
      <c r="F339" s="222"/>
      <c r="G339" s="853"/>
      <c r="H339" s="839"/>
      <c r="I339" s="223"/>
      <c r="J339" s="223"/>
      <c r="K339" s="868"/>
      <c r="L339" s="770"/>
      <c r="M339" s="799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770"/>
      <c r="S339" s="779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2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785"/>
      <c r="B340" s="895"/>
      <c r="C340" s="122" t="s">
        <v>75</v>
      </c>
      <c r="D340" s="122" t="s">
        <v>76</v>
      </c>
      <c r="E340" s="189"/>
      <c r="F340" s="189"/>
      <c r="G340" s="853"/>
      <c r="H340" s="839"/>
      <c r="I340" s="193"/>
      <c r="J340" s="193"/>
      <c r="K340" s="869"/>
      <c r="L340" s="771"/>
      <c r="M340" s="800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771"/>
      <c r="S340" s="780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2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785"/>
      <c r="B341" s="895"/>
      <c r="C341" s="129" t="s">
        <v>75</v>
      </c>
      <c r="D341" s="129" t="s">
        <v>77</v>
      </c>
      <c r="E341" s="191"/>
      <c r="F341" s="191"/>
      <c r="G341" s="853"/>
      <c r="H341" s="839"/>
      <c r="I341" s="195"/>
      <c r="J341" s="195"/>
      <c r="K341" s="870"/>
      <c r="L341" s="772"/>
      <c r="M341" s="801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772"/>
      <c r="S341" s="781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2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785"/>
      <c r="B342" s="895"/>
      <c r="C342" s="221" t="s">
        <v>73</v>
      </c>
      <c r="D342" s="221" t="s">
        <v>74</v>
      </c>
      <c r="E342" s="222"/>
      <c r="F342" s="222"/>
      <c r="G342" s="853"/>
      <c r="H342" s="839"/>
      <c r="I342" s="223"/>
      <c r="J342" s="223"/>
      <c r="K342" s="868"/>
      <c r="L342" s="770"/>
      <c r="M342" s="799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770"/>
      <c r="S342" s="779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2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785"/>
      <c r="B343" s="895"/>
      <c r="C343" s="122" t="s">
        <v>75</v>
      </c>
      <c r="D343" s="122" t="s">
        <v>76</v>
      </c>
      <c r="E343" s="189"/>
      <c r="F343" s="189"/>
      <c r="G343" s="853"/>
      <c r="H343" s="839"/>
      <c r="I343" s="193"/>
      <c r="J343" s="193"/>
      <c r="K343" s="869"/>
      <c r="L343" s="771"/>
      <c r="M343" s="800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771"/>
      <c r="S343" s="780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2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785"/>
      <c r="B344" s="895"/>
      <c r="C344" s="129" t="s">
        <v>75</v>
      </c>
      <c r="D344" s="129" t="s">
        <v>77</v>
      </c>
      <c r="E344" s="191"/>
      <c r="F344" s="191"/>
      <c r="G344" s="853"/>
      <c r="H344" s="839"/>
      <c r="I344" s="195"/>
      <c r="J344" s="195"/>
      <c r="K344" s="870"/>
      <c r="L344" s="772"/>
      <c r="M344" s="801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772"/>
      <c r="S344" s="781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2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785"/>
      <c r="B345" s="895"/>
      <c r="C345" s="221" t="s">
        <v>73</v>
      </c>
      <c r="D345" s="221" t="s">
        <v>74</v>
      </c>
      <c r="E345" s="222"/>
      <c r="F345" s="222"/>
      <c r="G345" s="853"/>
      <c r="H345" s="839"/>
      <c r="I345" s="223"/>
      <c r="J345" s="223"/>
      <c r="K345" s="868"/>
      <c r="L345" s="770"/>
      <c r="M345" s="799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770"/>
      <c r="S345" s="779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2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785"/>
      <c r="B346" s="895"/>
      <c r="C346" s="122" t="s">
        <v>75</v>
      </c>
      <c r="D346" s="122" t="s">
        <v>76</v>
      </c>
      <c r="E346" s="189"/>
      <c r="F346" s="189"/>
      <c r="G346" s="853"/>
      <c r="H346" s="839"/>
      <c r="I346" s="193"/>
      <c r="J346" s="193"/>
      <c r="K346" s="869"/>
      <c r="L346" s="771"/>
      <c r="M346" s="800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771"/>
      <c r="S346" s="780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2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785"/>
      <c r="B347" s="895"/>
      <c r="C347" s="129" t="s">
        <v>75</v>
      </c>
      <c r="D347" s="129" t="s">
        <v>77</v>
      </c>
      <c r="E347" s="191"/>
      <c r="F347" s="191"/>
      <c r="G347" s="853"/>
      <c r="H347" s="839"/>
      <c r="I347" s="195"/>
      <c r="J347" s="195"/>
      <c r="K347" s="870"/>
      <c r="L347" s="772"/>
      <c r="M347" s="801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772"/>
      <c r="S347" s="781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2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785"/>
      <c r="B348" s="895"/>
      <c r="C348" s="221" t="s">
        <v>73</v>
      </c>
      <c r="D348" s="221" t="s">
        <v>74</v>
      </c>
      <c r="E348" s="222"/>
      <c r="F348" s="222"/>
      <c r="G348" s="853"/>
      <c r="H348" s="839"/>
      <c r="I348" s="223"/>
      <c r="J348" s="223"/>
      <c r="K348" s="868"/>
      <c r="L348" s="770"/>
      <c r="M348" s="799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770"/>
      <c r="S348" s="779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2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785"/>
      <c r="B349" s="895"/>
      <c r="C349" s="122" t="s">
        <v>75</v>
      </c>
      <c r="D349" s="122" t="s">
        <v>76</v>
      </c>
      <c r="E349" s="189"/>
      <c r="F349" s="189"/>
      <c r="G349" s="853"/>
      <c r="H349" s="839"/>
      <c r="I349" s="193"/>
      <c r="J349" s="193"/>
      <c r="K349" s="869"/>
      <c r="L349" s="771"/>
      <c r="M349" s="800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771"/>
      <c r="S349" s="780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2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785"/>
      <c r="B350" s="895"/>
      <c r="C350" s="129" t="s">
        <v>75</v>
      </c>
      <c r="D350" s="129" t="s">
        <v>77</v>
      </c>
      <c r="E350" s="191"/>
      <c r="F350" s="191"/>
      <c r="G350" s="853"/>
      <c r="H350" s="839"/>
      <c r="I350" s="195"/>
      <c r="J350" s="195"/>
      <c r="K350" s="870"/>
      <c r="L350" s="772"/>
      <c r="M350" s="801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772"/>
      <c r="S350" s="781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2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785"/>
      <c r="B351" s="895"/>
      <c r="C351" s="221" t="s">
        <v>73</v>
      </c>
      <c r="D351" s="221" t="s">
        <v>74</v>
      </c>
      <c r="E351" s="222"/>
      <c r="F351" s="222"/>
      <c r="G351" s="853"/>
      <c r="H351" s="839"/>
      <c r="I351" s="223"/>
      <c r="J351" s="223"/>
      <c r="K351" s="868"/>
      <c r="L351" s="770"/>
      <c r="M351" s="799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770"/>
      <c r="S351" s="779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2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785"/>
      <c r="B352" s="895"/>
      <c r="C352" s="122" t="s">
        <v>75</v>
      </c>
      <c r="D352" s="122" t="s">
        <v>76</v>
      </c>
      <c r="E352" s="189"/>
      <c r="F352" s="189"/>
      <c r="G352" s="853"/>
      <c r="H352" s="839"/>
      <c r="I352" s="193"/>
      <c r="J352" s="193"/>
      <c r="K352" s="869"/>
      <c r="L352" s="771"/>
      <c r="M352" s="800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771"/>
      <c r="S352" s="780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2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786"/>
      <c r="B353" s="896"/>
      <c r="C353" s="129" t="s">
        <v>75</v>
      </c>
      <c r="D353" s="129" t="s">
        <v>77</v>
      </c>
      <c r="E353" s="191"/>
      <c r="F353" s="191"/>
      <c r="G353" s="854"/>
      <c r="H353" s="840"/>
      <c r="I353" s="195"/>
      <c r="J353" s="195"/>
      <c r="K353" s="870"/>
      <c r="L353" s="772"/>
      <c r="M353" s="801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772"/>
      <c r="S353" s="781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2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784"/>
      <c r="B354" s="894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71" t="s">
        <v>137</v>
      </c>
      <c r="L354" s="872"/>
      <c r="M354" s="875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7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2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785"/>
      <c r="B355" s="895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73"/>
      <c r="L355" s="874"/>
      <c r="M355" s="876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8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2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785"/>
      <c r="B356" s="895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52">
        <v>2022</v>
      </c>
      <c r="H356" s="838">
        <v>641</v>
      </c>
      <c r="I356" s="223">
        <v>0</v>
      </c>
      <c r="J356" s="223">
        <f>I356*1.12</f>
        <v>0</v>
      </c>
      <c r="K356" s="868" t="s">
        <v>138</v>
      </c>
      <c r="L356" s="770" t="s">
        <v>135</v>
      </c>
      <c r="M356" s="799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770" t="s">
        <v>132</v>
      </c>
      <c r="S356" s="779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2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785"/>
      <c r="B357" s="895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53"/>
      <c r="H357" s="839"/>
      <c r="I357" s="195">
        <v>860173</v>
      </c>
      <c r="J357" s="193">
        <f>I357*1.12</f>
        <v>963393.76000000013</v>
      </c>
      <c r="K357" s="869"/>
      <c r="L357" s="771"/>
      <c r="M357" s="800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771"/>
      <c r="S357" s="780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2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49" customHeight="1" x14ac:dyDescent="0.35">
      <c r="A358" s="785"/>
      <c r="B358" s="895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53"/>
      <c r="H358" s="839"/>
      <c r="I358" s="195">
        <f>I357</f>
        <v>860173</v>
      </c>
      <c r="J358" s="195">
        <f>J357</f>
        <v>963393.76000000013</v>
      </c>
      <c r="K358" s="870"/>
      <c r="L358" s="772"/>
      <c r="M358" s="801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772"/>
      <c r="S358" s="781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3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785"/>
      <c r="B359" s="895"/>
      <c r="C359" s="221" t="s">
        <v>73</v>
      </c>
      <c r="D359" s="221" t="s">
        <v>74</v>
      </c>
      <c r="E359" s="222"/>
      <c r="F359" s="222"/>
      <c r="G359" s="853"/>
      <c r="H359" s="839"/>
      <c r="I359" s="223"/>
      <c r="J359" s="223"/>
      <c r="K359" s="868"/>
      <c r="L359" s="770"/>
      <c r="M359" s="799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770"/>
      <c r="S359" s="779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785"/>
      <c r="B360" s="895"/>
      <c r="C360" s="122" t="s">
        <v>75</v>
      </c>
      <c r="D360" s="122" t="s">
        <v>76</v>
      </c>
      <c r="E360" s="189"/>
      <c r="F360" s="189"/>
      <c r="G360" s="853"/>
      <c r="H360" s="839"/>
      <c r="I360" s="193"/>
      <c r="J360" s="193"/>
      <c r="K360" s="869"/>
      <c r="L360" s="771"/>
      <c r="M360" s="800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771"/>
      <c r="S360" s="780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785"/>
      <c r="B361" s="895"/>
      <c r="C361" s="129" t="s">
        <v>75</v>
      </c>
      <c r="D361" s="129" t="s">
        <v>77</v>
      </c>
      <c r="E361" s="191"/>
      <c r="F361" s="191"/>
      <c r="G361" s="853"/>
      <c r="H361" s="839"/>
      <c r="I361" s="195"/>
      <c r="J361" s="195"/>
      <c r="K361" s="870"/>
      <c r="L361" s="772"/>
      <c r="M361" s="801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772"/>
      <c r="S361" s="781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785"/>
      <c r="B362" s="895"/>
      <c r="C362" s="221" t="s">
        <v>73</v>
      </c>
      <c r="D362" s="221" t="s">
        <v>74</v>
      </c>
      <c r="E362" s="222"/>
      <c r="F362" s="222"/>
      <c r="G362" s="853"/>
      <c r="H362" s="839"/>
      <c r="I362" s="223"/>
      <c r="J362" s="223"/>
      <c r="K362" s="868"/>
      <c r="L362" s="770"/>
      <c r="M362" s="799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770"/>
      <c r="S362" s="779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785"/>
      <c r="B363" s="895"/>
      <c r="C363" s="122" t="s">
        <v>75</v>
      </c>
      <c r="D363" s="122" t="s">
        <v>76</v>
      </c>
      <c r="E363" s="189"/>
      <c r="F363" s="189"/>
      <c r="G363" s="853"/>
      <c r="H363" s="839"/>
      <c r="I363" s="193"/>
      <c r="J363" s="193"/>
      <c r="K363" s="869"/>
      <c r="L363" s="771"/>
      <c r="M363" s="800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771"/>
      <c r="S363" s="780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785"/>
      <c r="B364" s="895"/>
      <c r="C364" s="129" t="s">
        <v>75</v>
      </c>
      <c r="D364" s="129" t="s">
        <v>77</v>
      </c>
      <c r="E364" s="191"/>
      <c r="F364" s="191"/>
      <c r="G364" s="853"/>
      <c r="H364" s="839"/>
      <c r="I364" s="195"/>
      <c r="J364" s="195"/>
      <c r="K364" s="870"/>
      <c r="L364" s="772"/>
      <c r="M364" s="801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772"/>
      <c r="S364" s="781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785"/>
      <c r="B365" s="895"/>
      <c r="C365" s="221" t="s">
        <v>73</v>
      </c>
      <c r="D365" s="221" t="s">
        <v>74</v>
      </c>
      <c r="E365" s="222"/>
      <c r="F365" s="222"/>
      <c r="G365" s="853"/>
      <c r="H365" s="839"/>
      <c r="I365" s="223"/>
      <c r="J365" s="223"/>
      <c r="K365" s="868"/>
      <c r="L365" s="770"/>
      <c r="M365" s="799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770"/>
      <c r="S365" s="779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785"/>
      <c r="B366" s="895"/>
      <c r="C366" s="122" t="s">
        <v>75</v>
      </c>
      <c r="D366" s="122" t="s">
        <v>76</v>
      </c>
      <c r="E366" s="189"/>
      <c r="F366" s="189"/>
      <c r="G366" s="853"/>
      <c r="H366" s="839"/>
      <c r="I366" s="193"/>
      <c r="J366" s="193"/>
      <c r="K366" s="869"/>
      <c r="L366" s="771"/>
      <c r="M366" s="800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771"/>
      <c r="S366" s="780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785"/>
      <c r="B367" s="895"/>
      <c r="C367" s="129" t="s">
        <v>75</v>
      </c>
      <c r="D367" s="129" t="s">
        <v>77</v>
      </c>
      <c r="E367" s="191"/>
      <c r="F367" s="191"/>
      <c r="G367" s="853"/>
      <c r="H367" s="839"/>
      <c r="I367" s="195"/>
      <c r="J367" s="195"/>
      <c r="K367" s="870"/>
      <c r="L367" s="772"/>
      <c r="M367" s="801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772"/>
      <c r="S367" s="781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785"/>
      <c r="B368" s="895"/>
      <c r="C368" s="221" t="s">
        <v>73</v>
      </c>
      <c r="D368" s="221" t="s">
        <v>74</v>
      </c>
      <c r="E368" s="222"/>
      <c r="F368" s="222"/>
      <c r="G368" s="853"/>
      <c r="H368" s="839"/>
      <c r="I368" s="223"/>
      <c r="J368" s="223"/>
      <c r="K368" s="868"/>
      <c r="L368" s="770"/>
      <c r="M368" s="799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770"/>
      <c r="S368" s="779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785"/>
      <c r="B369" s="895"/>
      <c r="C369" s="122" t="s">
        <v>75</v>
      </c>
      <c r="D369" s="122" t="s">
        <v>76</v>
      </c>
      <c r="E369" s="189"/>
      <c r="F369" s="189"/>
      <c r="G369" s="853"/>
      <c r="H369" s="839"/>
      <c r="I369" s="193"/>
      <c r="J369" s="193"/>
      <c r="K369" s="869"/>
      <c r="L369" s="771"/>
      <c r="M369" s="800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771"/>
      <c r="S369" s="780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785"/>
      <c r="B370" s="895"/>
      <c r="C370" s="129" t="s">
        <v>75</v>
      </c>
      <c r="D370" s="129" t="s">
        <v>77</v>
      </c>
      <c r="E370" s="191"/>
      <c r="F370" s="191"/>
      <c r="G370" s="853"/>
      <c r="H370" s="839"/>
      <c r="I370" s="195"/>
      <c r="J370" s="195"/>
      <c r="K370" s="870"/>
      <c r="L370" s="772"/>
      <c r="M370" s="801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772"/>
      <c r="S370" s="781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785"/>
      <c r="B371" s="895"/>
      <c r="C371" s="221" t="s">
        <v>73</v>
      </c>
      <c r="D371" s="221" t="s">
        <v>74</v>
      </c>
      <c r="E371" s="222"/>
      <c r="F371" s="222"/>
      <c r="G371" s="853"/>
      <c r="H371" s="839"/>
      <c r="I371" s="223"/>
      <c r="J371" s="223"/>
      <c r="K371" s="868"/>
      <c r="L371" s="770"/>
      <c r="M371" s="799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770"/>
      <c r="S371" s="779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785"/>
      <c r="B372" s="895"/>
      <c r="C372" s="122" t="s">
        <v>75</v>
      </c>
      <c r="D372" s="122" t="s">
        <v>76</v>
      </c>
      <c r="E372" s="189"/>
      <c r="F372" s="189"/>
      <c r="G372" s="853"/>
      <c r="H372" s="839"/>
      <c r="I372" s="193"/>
      <c r="J372" s="193"/>
      <c r="K372" s="869"/>
      <c r="L372" s="771"/>
      <c r="M372" s="800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771"/>
      <c r="S372" s="780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785"/>
      <c r="B373" s="895"/>
      <c r="C373" s="129" t="s">
        <v>75</v>
      </c>
      <c r="D373" s="129" t="s">
        <v>77</v>
      </c>
      <c r="E373" s="191"/>
      <c r="F373" s="191"/>
      <c r="G373" s="853"/>
      <c r="H373" s="839"/>
      <c r="I373" s="195"/>
      <c r="J373" s="195"/>
      <c r="K373" s="870"/>
      <c r="L373" s="772"/>
      <c r="M373" s="801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772"/>
      <c r="S373" s="781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785"/>
      <c r="B374" s="895"/>
      <c r="C374" s="221" t="s">
        <v>73</v>
      </c>
      <c r="D374" s="221" t="s">
        <v>74</v>
      </c>
      <c r="E374" s="222"/>
      <c r="F374" s="222"/>
      <c r="G374" s="853"/>
      <c r="H374" s="839"/>
      <c r="I374" s="223"/>
      <c r="J374" s="223"/>
      <c r="K374" s="868"/>
      <c r="L374" s="770"/>
      <c r="M374" s="799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770"/>
      <c r="S374" s="779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785"/>
      <c r="B375" s="895"/>
      <c r="C375" s="122" t="s">
        <v>75</v>
      </c>
      <c r="D375" s="122" t="s">
        <v>76</v>
      </c>
      <c r="E375" s="189"/>
      <c r="F375" s="189"/>
      <c r="G375" s="853"/>
      <c r="H375" s="839"/>
      <c r="I375" s="193"/>
      <c r="J375" s="193"/>
      <c r="K375" s="869"/>
      <c r="L375" s="771"/>
      <c r="M375" s="800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771"/>
      <c r="S375" s="780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786"/>
      <c r="B376" s="896"/>
      <c r="C376" s="129" t="s">
        <v>75</v>
      </c>
      <c r="D376" s="129" t="s">
        <v>77</v>
      </c>
      <c r="E376" s="191"/>
      <c r="F376" s="191"/>
      <c r="G376" s="854"/>
      <c r="H376" s="840"/>
      <c r="I376" s="195"/>
      <c r="J376" s="195"/>
      <c r="K376" s="870"/>
      <c r="L376" s="772"/>
      <c r="M376" s="801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772"/>
      <c r="S376" s="781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784"/>
      <c r="B377" s="770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904"/>
      <c r="L377" s="905"/>
      <c r="M377" s="875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7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3525016</v>
      </c>
      <c r="AD377" s="207">
        <f t="shared" si="209"/>
        <v>3948017.9200000004</v>
      </c>
      <c r="AE377" s="207">
        <f t="shared" si="209"/>
        <v>106</v>
      </c>
      <c r="AF377" s="207"/>
      <c r="AG377" s="207"/>
      <c r="AH377" s="207"/>
      <c r="AI377" s="207">
        <f t="shared" si="209"/>
        <v>-3525016</v>
      </c>
      <c r="AJ377" s="207">
        <f t="shared" si="209"/>
        <v>-3948017.9200000004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785"/>
      <c r="B378" s="771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906"/>
      <c r="L378" s="907"/>
      <c r="M378" s="876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8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AC380+AC383+AC398+AC386+AC389+AC392+AC395+AC381</f>
        <v>2376039</v>
      </c>
      <c r="AD378" s="207">
        <f>AD380+AD383+AD398+AD386+AD389+AD392+AD395</f>
        <v>0</v>
      </c>
      <c r="AE378" s="220"/>
      <c r="AF378" s="207"/>
      <c r="AG378" s="207"/>
      <c r="AH378" s="220"/>
      <c r="AI378" s="207">
        <f>AI380+AI383+AI398+AI386+AI389+AI392+AI395</f>
        <v>0</v>
      </c>
      <c r="AJ378" s="207">
        <f>AJ380+AJ383+AJ398+AJ386+AJ389+AJ392+AJ395</f>
        <v>0</v>
      </c>
      <c r="AK378" s="220"/>
      <c r="AL378" s="211">
        <f t="shared" si="198"/>
        <v>0</v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785"/>
      <c r="B379" s="771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52">
        <v>2023</v>
      </c>
      <c r="H379" s="838">
        <v>815</v>
      </c>
      <c r="I379" s="223">
        <v>9091420</v>
      </c>
      <c r="J379" s="223">
        <f>I379*1.12</f>
        <v>10182390.4</v>
      </c>
      <c r="K379" s="908"/>
      <c r="L379" s="911"/>
      <c r="M379" s="799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770" t="s">
        <v>132</v>
      </c>
      <c r="S379" s="779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3525016</v>
      </c>
      <c r="AD379" s="225">
        <f>AC379*1.12</f>
        <v>3948017.9200000004</v>
      </c>
      <c r="AE379" s="93">
        <v>106</v>
      </c>
      <c r="AF379" s="225"/>
      <c r="AG379" s="226"/>
      <c r="AH379" s="225"/>
      <c r="AI379" s="226">
        <f>AF379+AF382+AF385+AF388+AF391+AF394+AF397-AC379</f>
        <v>-3525016</v>
      </c>
      <c r="AJ379" s="226">
        <f>AI379*1.12</f>
        <v>-3948017.9200000004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785"/>
      <c r="B380" s="771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53"/>
      <c r="H380" s="839"/>
      <c r="I380" s="193">
        <v>8466733</v>
      </c>
      <c r="J380" s="193">
        <f>I380*1.12</f>
        <v>9482740.9600000009</v>
      </c>
      <c r="K380" s="909"/>
      <c r="L380" s="912"/>
      <c r="M380" s="800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771"/>
      <c r="S380" s="780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v>0</v>
      </c>
      <c r="AD380" s="124">
        <f>AC380*1.12</f>
        <v>0</v>
      </c>
      <c r="AE380" s="124"/>
      <c r="AF380" s="124"/>
      <c r="AG380" s="123"/>
      <c r="AH380" s="124"/>
      <c r="AI380" s="123">
        <f>AF380+AF383+AF386+AF389+AF392+AF395+AF398-AC380</f>
        <v>0</v>
      </c>
      <c r="AJ380" s="123">
        <f>AI380*1.12</f>
        <v>0</v>
      </c>
      <c r="AK380" s="123"/>
      <c r="AL380" s="126" t="str">
        <f t="shared" si="198"/>
        <v/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785"/>
      <c r="B381" s="771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53"/>
      <c r="H381" s="839"/>
      <c r="I381" s="195">
        <f>I380</f>
        <v>8466733</v>
      </c>
      <c r="J381" s="195">
        <f>J380</f>
        <v>9482740.9600000009</v>
      </c>
      <c r="K381" s="910"/>
      <c r="L381" s="913"/>
      <c r="M381" s="801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772"/>
      <c r="S381" s="781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2376039</v>
      </c>
      <c r="AD381" s="131">
        <f>AD380</f>
        <v>0</v>
      </c>
      <c r="AE381" s="131"/>
      <c r="AF381" s="131"/>
      <c r="AG381" s="130"/>
      <c r="AH381" s="131"/>
      <c r="AI381" s="130">
        <f>AI380</f>
        <v>0</v>
      </c>
      <c r="AJ381" s="130">
        <f>AJ380</f>
        <v>0</v>
      </c>
      <c r="AK381" s="130"/>
      <c r="AL381" s="133">
        <f t="shared" si="198"/>
        <v>0</v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785"/>
      <c r="B382" s="771"/>
      <c r="C382" s="221" t="s">
        <v>73</v>
      </c>
      <c r="D382" s="221" t="s">
        <v>74</v>
      </c>
      <c r="E382" s="222"/>
      <c r="F382" s="222"/>
      <c r="G382" s="853"/>
      <c r="H382" s="839"/>
      <c r="I382" s="223"/>
      <c r="J382" s="223"/>
      <c r="K382" s="868"/>
      <c r="L382" s="770"/>
      <c r="M382" s="799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770"/>
      <c r="S382" s="779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785"/>
      <c r="B383" s="771"/>
      <c r="C383" s="122" t="s">
        <v>75</v>
      </c>
      <c r="D383" s="122" t="s">
        <v>76</v>
      </c>
      <c r="E383" s="189"/>
      <c r="F383" s="189"/>
      <c r="G383" s="853"/>
      <c r="H383" s="839"/>
      <c r="I383" s="193"/>
      <c r="J383" s="193"/>
      <c r="K383" s="869"/>
      <c r="L383" s="771"/>
      <c r="M383" s="800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771"/>
      <c r="S383" s="780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785"/>
      <c r="B384" s="771"/>
      <c r="C384" s="129" t="s">
        <v>75</v>
      </c>
      <c r="D384" s="129" t="s">
        <v>77</v>
      </c>
      <c r="E384" s="191"/>
      <c r="F384" s="191"/>
      <c r="G384" s="853"/>
      <c r="H384" s="839"/>
      <c r="I384" s="195"/>
      <c r="J384" s="195"/>
      <c r="K384" s="870"/>
      <c r="L384" s="772"/>
      <c r="M384" s="801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772"/>
      <c r="S384" s="781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785"/>
      <c r="B385" s="771"/>
      <c r="C385" s="221" t="s">
        <v>73</v>
      </c>
      <c r="D385" s="221" t="s">
        <v>74</v>
      </c>
      <c r="E385" s="222"/>
      <c r="F385" s="222"/>
      <c r="G385" s="853"/>
      <c r="H385" s="839"/>
      <c r="I385" s="223"/>
      <c r="J385" s="223"/>
      <c r="K385" s="868"/>
      <c r="L385" s="770"/>
      <c r="M385" s="799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770"/>
      <c r="S385" s="779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785"/>
      <c r="B386" s="771"/>
      <c r="C386" s="122" t="s">
        <v>75</v>
      </c>
      <c r="D386" s="122" t="s">
        <v>76</v>
      </c>
      <c r="E386" s="189"/>
      <c r="F386" s="189"/>
      <c r="G386" s="853"/>
      <c r="H386" s="839"/>
      <c r="I386" s="193"/>
      <c r="J386" s="193"/>
      <c r="K386" s="869"/>
      <c r="L386" s="771"/>
      <c r="M386" s="800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771"/>
      <c r="S386" s="780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785"/>
      <c r="B387" s="771"/>
      <c r="C387" s="129" t="s">
        <v>75</v>
      </c>
      <c r="D387" s="129" t="s">
        <v>77</v>
      </c>
      <c r="E387" s="191"/>
      <c r="F387" s="191"/>
      <c r="G387" s="853"/>
      <c r="H387" s="839"/>
      <c r="I387" s="195"/>
      <c r="J387" s="195"/>
      <c r="K387" s="870"/>
      <c r="L387" s="772"/>
      <c r="M387" s="801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772"/>
      <c r="S387" s="781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785"/>
      <c r="B388" s="771"/>
      <c r="C388" s="221" t="s">
        <v>73</v>
      </c>
      <c r="D388" s="221" t="s">
        <v>74</v>
      </c>
      <c r="E388" s="222"/>
      <c r="F388" s="222"/>
      <c r="G388" s="853"/>
      <c r="H388" s="839"/>
      <c r="I388" s="223"/>
      <c r="J388" s="223"/>
      <c r="K388" s="868"/>
      <c r="L388" s="770"/>
      <c r="M388" s="799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770"/>
      <c r="S388" s="779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785"/>
      <c r="B389" s="771"/>
      <c r="C389" s="122" t="s">
        <v>75</v>
      </c>
      <c r="D389" s="122" t="s">
        <v>76</v>
      </c>
      <c r="E389" s="189"/>
      <c r="F389" s="189"/>
      <c r="G389" s="853"/>
      <c r="H389" s="839"/>
      <c r="I389" s="193"/>
      <c r="J389" s="193"/>
      <c r="K389" s="869"/>
      <c r="L389" s="771"/>
      <c r="M389" s="800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771"/>
      <c r="S389" s="780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785"/>
      <c r="B390" s="771"/>
      <c r="C390" s="129" t="s">
        <v>75</v>
      </c>
      <c r="D390" s="129" t="s">
        <v>77</v>
      </c>
      <c r="E390" s="191"/>
      <c r="F390" s="191"/>
      <c r="G390" s="853"/>
      <c r="H390" s="839"/>
      <c r="I390" s="195"/>
      <c r="J390" s="195"/>
      <c r="K390" s="870"/>
      <c r="L390" s="772"/>
      <c r="M390" s="801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772"/>
      <c r="S390" s="781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785"/>
      <c r="B391" s="771"/>
      <c r="C391" s="221" t="s">
        <v>73</v>
      </c>
      <c r="D391" s="221" t="s">
        <v>74</v>
      </c>
      <c r="E391" s="222"/>
      <c r="F391" s="222"/>
      <c r="G391" s="853"/>
      <c r="H391" s="839"/>
      <c r="I391" s="223"/>
      <c r="J391" s="223"/>
      <c r="K391" s="868"/>
      <c r="L391" s="770"/>
      <c r="M391" s="799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770"/>
      <c r="S391" s="779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785"/>
      <c r="B392" s="771"/>
      <c r="C392" s="122" t="s">
        <v>75</v>
      </c>
      <c r="D392" s="122" t="s">
        <v>76</v>
      </c>
      <c r="E392" s="189"/>
      <c r="F392" s="189"/>
      <c r="G392" s="853"/>
      <c r="H392" s="839"/>
      <c r="I392" s="193"/>
      <c r="J392" s="193"/>
      <c r="K392" s="869"/>
      <c r="L392" s="771"/>
      <c r="M392" s="800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771"/>
      <c r="S392" s="780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785"/>
      <c r="B393" s="771"/>
      <c r="C393" s="129" t="s">
        <v>75</v>
      </c>
      <c r="D393" s="129" t="s">
        <v>77</v>
      </c>
      <c r="E393" s="191"/>
      <c r="F393" s="191"/>
      <c r="G393" s="853"/>
      <c r="H393" s="839"/>
      <c r="I393" s="195"/>
      <c r="J393" s="195"/>
      <c r="K393" s="870"/>
      <c r="L393" s="772"/>
      <c r="M393" s="801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772"/>
      <c r="S393" s="781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785"/>
      <c r="B394" s="771"/>
      <c r="C394" s="221" t="s">
        <v>73</v>
      </c>
      <c r="D394" s="221" t="s">
        <v>74</v>
      </c>
      <c r="E394" s="222"/>
      <c r="F394" s="222"/>
      <c r="G394" s="853"/>
      <c r="H394" s="839"/>
      <c r="I394" s="223"/>
      <c r="J394" s="223"/>
      <c r="K394" s="868"/>
      <c r="L394" s="770"/>
      <c r="M394" s="799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770"/>
      <c r="S394" s="779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785"/>
      <c r="B395" s="771"/>
      <c r="C395" s="122" t="s">
        <v>75</v>
      </c>
      <c r="D395" s="122" t="s">
        <v>76</v>
      </c>
      <c r="E395" s="189"/>
      <c r="F395" s="189"/>
      <c r="G395" s="853"/>
      <c r="H395" s="839"/>
      <c r="I395" s="193"/>
      <c r="J395" s="193"/>
      <c r="K395" s="869"/>
      <c r="L395" s="771"/>
      <c r="M395" s="800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771"/>
      <c r="S395" s="780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785"/>
      <c r="B396" s="771"/>
      <c r="C396" s="129" t="s">
        <v>75</v>
      </c>
      <c r="D396" s="129" t="s">
        <v>77</v>
      </c>
      <c r="E396" s="191"/>
      <c r="F396" s="191"/>
      <c r="G396" s="853"/>
      <c r="H396" s="839"/>
      <c r="I396" s="195"/>
      <c r="J396" s="195"/>
      <c r="K396" s="870"/>
      <c r="L396" s="772"/>
      <c r="M396" s="801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772"/>
      <c r="S396" s="781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785"/>
      <c r="B397" s="771"/>
      <c r="C397" s="221" t="s">
        <v>73</v>
      </c>
      <c r="D397" s="221" t="s">
        <v>74</v>
      </c>
      <c r="E397" s="222"/>
      <c r="F397" s="222"/>
      <c r="G397" s="853"/>
      <c r="H397" s="839"/>
      <c r="I397" s="223"/>
      <c r="J397" s="223"/>
      <c r="K397" s="868"/>
      <c r="L397" s="770"/>
      <c r="M397" s="799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770"/>
      <c r="S397" s="779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785"/>
      <c r="B398" s="771"/>
      <c r="C398" s="122" t="s">
        <v>75</v>
      </c>
      <c r="D398" s="122" t="s">
        <v>76</v>
      </c>
      <c r="E398" s="189"/>
      <c r="F398" s="189"/>
      <c r="G398" s="853"/>
      <c r="H398" s="839"/>
      <c r="I398" s="193"/>
      <c r="J398" s="193"/>
      <c r="K398" s="869"/>
      <c r="L398" s="771"/>
      <c r="M398" s="800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771"/>
      <c r="S398" s="780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786"/>
      <c r="B399" s="772"/>
      <c r="C399" s="129" t="s">
        <v>75</v>
      </c>
      <c r="D399" s="129" t="s">
        <v>77</v>
      </c>
      <c r="E399" s="191"/>
      <c r="F399" s="191"/>
      <c r="G399" s="854"/>
      <c r="H399" s="840"/>
      <c r="I399" s="195"/>
      <c r="J399" s="195"/>
      <c r="K399" s="870"/>
      <c r="L399" s="772"/>
      <c r="M399" s="801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772"/>
      <c r="S399" s="781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954"/>
      <c r="B400" s="770" t="s">
        <v>150</v>
      </c>
      <c r="C400" s="206"/>
      <c r="D400" s="206"/>
      <c r="E400" s="207"/>
      <c r="F400" s="207"/>
      <c r="G400" s="950">
        <v>2022</v>
      </c>
      <c r="H400" s="951"/>
      <c r="I400" s="207"/>
      <c r="J400" s="207"/>
      <c r="K400" s="914" t="s">
        <v>121</v>
      </c>
      <c r="L400" s="915"/>
      <c r="M400" s="875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7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955"/>
      <c r="B401" s="771"/>
      <c r="C401" s="206"/>
      <c r="D401" s="206"/>
      <c r="E401" s="207"/>
      <c r="F401" s="207"/>
      <c r="G401" s="950"/>
      <c r="H401" s="952"/>
      <c r="I401" s="207"/>
      <c r="J401" s="207"/>
      <c r="K401" s="916"/>
      <c r="L401" s="917"/>
      <c r="M401" s="876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8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955"/>
      <c r="B402" s="771"/>
      <c r="C402" s="221" t="s">
        <v>73</v>
      </c>
      <c r="D402" s="221" t="s">
        <v>74</v>
      </c>
      <c r="E402" s="222"/>
      <c r="F402" s="222"/>
      <c r="G402" s="950"/>
      <c r="H402" s="952"/>
      <c r="I402" s="223"/>
      <c r="J402" s="223"/>
      <c r="K402" s="924" t="s">
        <v>130</v>
      </c>
      <c r="L402" s="927" t="s">
        <v>131</v>
      </c>
      <c r="M402" s="799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770" t="s">
        <v>151</v>
      </c>
      <c r="S402" s="779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922">
        <f>SUM(AU402:BH429)</f>
        <v>0</v>
      </c>
      <c r="BT402" s="930" t="e">
        <f>BS402-(AI402+#REF!+#REF!+AI406+AI409+AI412+AI415+AI418+AI421+AI424+AI427)</f>
        <v>#REF!</v>
      </c>
      <c r="BU402" s="230"/>
    </row>
    <row r="403" spans="1:73" s="103" customFormat="1" x14ac:dyDescent="0.35">
      <c r="A403" s="955"/>
      <c r="B403" s="771"/>
      <c r="C403" s="122" t="s">
        <v>75</v>
      </c>
      <c r="D403" s="122" t="s">
        <v>76</v>
      </c>
      <c r="E403" s="189"/>
      <c r="F403" s="189"/>
      <c r="G403" s="950"/>
      <c r="H403" s="952"/>
      <c r="I403" s="193"/>
      <c r="J403" s="193"/>
      <c r="K403" s="925"/>
      <c r="L403" s="928"/>
      <c r="M403" s="800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771"/>
      <c r="S403" s="780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923"/>
      <c r="BT403" s="923"/>
      <c r="BU403" s="106"/>
    </row>
    <row r="404" spans="1:73" x14ac:dyDescent="0.35">
      <c r="A404" s="956"/>
      <c r="B404" s="772"/>
      <c r="C404" s="129" t="s">
        <v>75</v>
      </c>
      <c r="D404" s="129" t="s">
        <v>77</v>
      </c>
      <c r="E404" s="191"/>
      <c r="F404" s="191"/>
      <c r="G404" s="950"/>
      <c r="H404" s="953"/>
      <c r="I404" s="195"/>
      <c r="J404" s="195"/>
      <c r="K404" s="926"/>
      <c r="L404" s="929"/>
      <c r="M404" s="801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772"/>
      <c r="S404" s="781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923"/>
      <c r="BT404" s="923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923"/>
      <c r="BT405" s="923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918"/>
      <c r="L406" s="919"/>
      <c r="M406" s="920"/>
      <c r="N406" s="263"/>
      <c r="O406" s="263"/>
      <c r="P406" s="263"/>
      <c r="Q406" s="271"/>
      <c r="R406" s="919"/>
      <c r="S406" s="921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923"/>
      <c r="BT406" s="923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918"/>
      <c r="L407" s="919"/>
      <c r="M407" s="920"/>
      <c r="N407" s="270"/>
      <c r="O407" s="270"/>
      <c r="P407" s="263"/>
      <c r="Q407" s="271"/>
      <c r="R407" s="919"/>
      <c r="S407" s="921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923"/>
      <c r="BT407" s="923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918"/>
      <c r="L408" s="919"/>
      <c r="M408" s="920"/>
      <c r="N408" s="270"/>
      <c r="O408" s="270"/>
      <c r="P408" s="270"/>
      <c r="Q408" s="274"/>
      <c r="R408" s="919"/>
      <c r="S408" s="921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923"/>
      <c r="BT408" s="923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918"/>
      <c r="L409" s="918"/>
      <c r="M409" s="920"/>
      <c r="N409" s="263"/>
      <c r="O409" s="263"/>
      <c r="P409" s="263"/>
      <c r="Q409" s="271"/>
      <c r="R409" s="919"/>
      <c r="S409" s="921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923"/>
      <c r="BT409" s="923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918"/>
      <c r="L410" s="918"/>
      <c r="M410" s="920"/>
      <c r="N410" s="270"/>
      <c r="O410" s="270"/>
      <c r="P410" s="263"/>
      <c r="Q410" s="271"/>
      <c r="R410" s="919"/>
      <c r="S410" s="921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923"/>
      <c r="BT410" s="923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918"/>
      <c r="L411" s="918"/>
      <c r="M411" s="920"/>
      <c r="N411" s="270"/>
      <c r="O411" s="270"/>
      <c r="P411" s="270"/>
      <c r="Q411" s="274"/>
      <c r="R411" s="919"/>
      <c r="S411" s="921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923"/>
      <c r="BT411" s="923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918"/>
      <c r="L412" s="919"/>
      <c r="M412" s="920"/>
      <c r="N412" s="263"/>
      <c r="O412" s="263"/>
      <c r="P412" s="263"/>
      <c r="Q412" s="271"/>
      <c r="R412" s="919"/>
      <c r="S412" s="921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923"/>
      <c r="BT412" s="923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918"/>
      <c r="L413" s="919"/>
      <c r="M413" s="920"/>
      <c r="N413" s="270"/>
      <c r="O413" s="270"/>
      <c r="P413" s="263"/>
      <c r="Q413" s="271"/>
      <c r="R413" s="919"/>
      <c r="S413" s="921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923"/>
      <c r="BT413" s="923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918"/>
      <c r="L414" s="919"/>
      <c r="M414" s="920"/>
      <c r="N414" s="270"/>
      <c r="O414" s="270"/>
      <c r="P414" s="270"/>
      <c r="Q414" s="274"/>
      <c r="R414" s="919"/>
      <c r="S414" s="921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923"/>
      <c r="BT414" s="923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918"/>
      <c r="L415" s="919"/>
      <c r="M415" s="920"/>
      <c r="N415" s="263"/>
      <c r="O415" s="263"/>
      <c r="P415" s="263"/>
      <c r="Q415" s="271"/>
      <c r="R415" s="919"/>
      <c r="S415" s="921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923"/>
      <c r="BT415" s="923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918"/>
      <c r="L416" s="919"/>
      <c r="M416" s="920"/>
      <c r="N416" s="270"/>
      <c r="O416" s="270"/>
      <c r="P416" s="263"/>
      <c r="Q416" s="271"/>
      <c r="R416" s="919"/>
      <c r="S416" s="921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923"/>
      <c r="BT416" s="923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918"/>
      <c r="L417" s="919"/>
      <c r="M417" s="920"/>
      <c r="N417" s="270"/>
      <c r="O417" s="270"/>
      <c r="P417" s="270"/>
      <c r="Q417" s="274"/>
      <c r="R417" s="919"/>
      <c r="S417" s="921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923"/>
      <c r="BT417" s="923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918"/>
      <c r="L418" s="918"/>
      <c r="M418" s="920"/>
      <c r="N418" s="263"/>
      <c r="O418" s="263"/>
      <c r="P418" s="263"/>
      <c r="Q418" s="271"/>
      <c r="R418" s="919"/>
      <c r="S418" s="921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923"/>
      <c r="BT418" s="923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918"/>
      <c r="L419" s="918"/>
      <c r="M419" s="920"/>
      <c r="N419" s="270"/>
      <c r="O419" s="270"/>
      <c r="P419" s="263"/>
      <c r="Q419" s="271"/>
      <c r="R419" s="919"/>
      <c r="S419" s="921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923"/>
      <c r="BT419" s="923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918"/>
      <c r="L420" s="918"/>
      <c r="M420" s="920"/>
      <c r="N420" s="270"/>
      <c r="O420" s="270"/>
      <c r="P420" s="270"/>
      <c r="Q420" s="274"/>
      <c r="R420" s="919"/>
      <c r="S420" s="921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923"/>
      <c r="BT420" s="923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918"/>
      <c r="L421" s="918"/>
      <c r="M421" s="920"/>
      <c r="N421" s="263"/>
      <c r="O421" s="263"/>
      <c r="P421" s="263"/>
      <c r="Q421" s="271"/>
      <c r="R421" s="919"/>
      <c r="S421" s="921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923"/>
      <c r="BT421" s="923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918"/>
      <c r="L422" s="918"/>
      <c r="M422" s="920"/>
      <c r="N422" s="270"/>
      <c r="O422" s="270"/>
      <c r="P422" s="263"/>
      <c r="Q422" s="271"/>
      <c r="R422" s="919"/>
      <c r="S422" s="921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923"/>
      <c r="BT422" s="923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918"/>
      <c r="L423" s="918"/>
      <c r="M423" s="920"/>
      <c r="N423" s="270"/>
      <c r="O423" s="270"/>
      <c r="P423" s="270"/>
      <c r="Q423" s="274"/>
      <c r="R423" s="919"/>
      <c r="S423" s="921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923"/>
      <c r="BT423" s="923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918"/>
      <c r="L424" s="918"/>
      <c r="M424" s="920"/>
      <c r="N424" s="263"/>
      <c r="O424" s="263"/>
      <c r="P424" s="263"/>
      <c r="Q424" s="271"/>
      <c r="R424" s="919"/>
      <c r="S424" s="921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923"/>
      <c r="BT424" s="923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918"/>
      <c r="L425" s="918"/>
      <c r="M425" s="920"/>
      <c r="N425" s="270"/>
      <c r="O425" s="270"/>
      <c r="P425" s="263"/>
      <c r="Q425" s="271"/>
      <c r="R425" s="919"/>
      <c r="S425" s="921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923"/>
      <c r="BT425" s="923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918"/>
      <c r="L426" s="918"/>
      <c r="M426" s="920"/>
      <c r="N426" s="270"/>
      <c r="O426" s="270"/>
      <c r="P426" s="270"/>
      <c r="Q426" s="274"/>
      <c r="R426" s="919"/>
      <c r="S426" s="921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923"/>
      <c r="BT426" s="923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918"/>
      <c r="L427" s="919"/>
      <c r="M427" s="920"/>
      <c r="N427" s="263"/>
      <c r="O427" s="263"/>
      <c r="P427" s="263"/>
      <c r="Q427" s="271"/>
      <c r="R427" s="919"/>
      <c r="S427" s="921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923"/>
      <c r="BT427" s="923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918"/>
      <c r="L428" s="919"/>
      <c r="M428" s="920"/>
      <c r="N428" s="270"/>
      <c r="O428" s="270"/>
      <c r="P428" s="263"/>
      <c r="Q428" s="271"/>
      <c r="R428" s="919"/>
      <c r="S428" s="921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923"/>
      <c r="BT428" s="923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918"/>
      <c r="L429" s="919"/>
      <c r="M429" s="920"/>
      <c r="N429" s="270"/>
      <c r="O429" s="270"/>
      <c r="P429" s="270"/>
      <c r="Q429" s="274"/>
      <c r="R429" s="919"/>
      <c r="S429" s="921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923"/>
      <c r="BT429" s="923"/>
      <c r="BU429" s="31"/>
    </row>
    <row r="430" spans="1:73" s="231" customFormat="1" ht="27" customHeight="1" x14ac:dyDescent="0.35">
      <c r="A430" s="940"/>
      <c r="B430" s="919"/>
      <c r="C430" s="257"/>
      <c r="D430" s="257"/>
      <c r="E430" s="258"/>
      <c r="F430" s="258"/>
      <c r="G430" s="941"/>
      <c r="H430" s="942"/>
      <c r="I430" s="261"/>
      <c r="J430" s="261"/>
      <c r="K430" s="918"/>
      <c r="L430" s="919"/>
      <c r="M430" s="920"/>
      <c r="N430" s="263"/>
      <c r="O430" s="263"/>
      <c r="P430" s="264"/>
      <c r="Q430" s="264"/>
      <c r="R430" s="919"/>
      <c r="S430" s="921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922">
        <f>SUM(AU430:BH462)</f>
        <v>0</v>
      </c>
      <c r="BT430" s="930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940"/>
      <c r="B431" s="919"/>
      <c r="C431" s="257"/>
      <c r="D431" s="257"/>
      <c r="E431" s="258"/>
      <c r="F431" s="258"/>
      <c r="G431" s="941"/>
      <c r="H431" s="942"/>
      <c r="I431" s="261"/>
      <c r="J431" s="261"/>
      <c r="K431" s="918"/>
      <c r="L431" s="919"/>
      <c r="M431" s="920"/>
      <c r="N431" s="270"/>
      <c r="O431" s="270"/>
      <c r="P431" s="263"/>
      <c r="Q431" s="271"/>
      <c r="R431" s="919"/>
      <c r="S431" s="921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923"/>
      <c r="BT431" s="923"/>
      <c r="BU431" s="106"/>
    </row>
    <row r="432" spans="1:73" ht="27" customHeight="1" x14ac:dyDescent="0.35">
      <c r="A432" s="940"/>
      <c r="B432" s="919"/>
      <c r="E432" s="260"/>
      <c r="F432" s="260"/>
      <c r="G432" s="941"/>
      <c r="H432" s="942"/>
      <c r="I432" s="261"/>
      <c r="J432" s="273"/>
      <c r="K432" s="918"/>
      <c r="L432" s="919"/>
      <c r="M432" s="920"/>
      <c r="N432" s="270"/>
      <c r="O432" s="270"/>
      <c r="P432" s="270"/>
      <c r="Q432" s="274"/>
      <c r="R432" s="919"/>
      <c r="S432" s="921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923"/>
      <c r="BT432" s="923"/>
      <c r="BU432" s="31"/>
    </row>
    <row r="433" spans="1:73" s="303" customFormat="1" ht="13.5" outlineLevel="1" x14ac:dyDescent="0.35">
      <c r="A433" s="940"/>
      <c r="B433" s="919"/>
      <c r="C433" s="286"/>
      <c r="D433" s="286"/>
      <c r="E433" s="287"/>
      <c r="F433" s="287"/>
      <c r="G433" s="941"/>
      <c r="H433" s="942"/>
      <c r="I433" s="288"/>
      <c r="J433" s="288"/>
      <c r="K433" s="931"/>
      <c r="L433" s="931"/>
      <c r="M433" s="932"/>
      <c r="N433" s="291"/>
      <c r="O433" s="291"/>
      <c r="P433" s="291"/>
      <c r="Q433" s="292"/>
      <c r="R433" s="933"/>
      <c r="S433" s="934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923"/>
      <c r="BT433" s="923"/>
      <c r="BU433" s="302"/>
    </row>
    <row r="434" spans="1:73" s="303" customFormat="1" ht="13.5" outlineLevel="1" x14ac:dyDescent="0.35">
      <c r="A434" s="940"/>
      <c r="B434" s="919"/>
      <c r="C434" s="286"/>
      <c r="D434" s="286"/>
      <c r="E434" s="287"/>
      <c r="F434" s="287"/>
      <c r="G434" s="941"/>
      <c r="H434" s="942"/>
      <c r="I434" s="288"/>
      <c r="J434" s="288"/>
      <c r="K434" s="931"/>
      <c r="L434" s="931"/>
      <c r="M434" s="932"/>
      <c r="N434" s="304"/>
      <c r="O434" s="304"/>
      <c r="P434" s="291"/>
      <c r="Q434" s="292"/>
      <c r="R434" s="933"/>
      <c r="S434" s="934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923"/>
      <c r="BT434" s="923"/>
      <c r="BU434" s="302"/>
    </row>
    <row r="435" spans="1:73" s="303" customFormat="1" ht="13.5" outlineLevel="1" x14ac:dyDescent="0.35">
      <c r="A435" s="940"/>
      <c r="B435" s="919"/>
      <c r="C435" s="305"/>
      <c r="D435" s="305"/>
      <c r="E435" s="306"/>
      <c r="F435" s="306"/>
      <c r="G435" s="941"/>
      <c r="H435" s="942"/>
      <c r="I435" s="307"/>
      <c r="J435" s="307"/>
      <c r="K435" s="931"/>
      <c r="L435" s="931"/>
      <c r="M435" s="932"/>
      <c r="N435" s="304"/>
      <c r="O435" s="304"/>
      <c r="P435" s="304"/>
      <c r="Q435" s="308"/>
      <c r="R435" s="933"/>
      <c r="S435" s="934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923"/>
      <c r="BT435" s="923"/>
      <c r="BU435" s="302"/>
    </row>
    <row r="436" spans="1:73" s="303" customFormat="1" ht="13.5" hidden="1" customHeight="1" outlineLevel="1" x14ac:dyDescent="0.35">
      <c r="A436" s="940"/>
      <c r="B436" s="919"/>
      <c r="C436" s="286"/>
      <c r="D436" s="286"/>
      <c r="E436" s="287"/>
      <c r="F436" s="287"/>
      <c r="G436" s="941"/>
      <c r="H436" s="942"/>
      <c r="I436" s="288"/>
      <c r="J436" s="288"/>
      <c r="K436" s="931"/>
      <c r="L436" s="933"/>
      <c r="M436" s="932"/>
      <c r="N436" s="291"/>
      <c r="O436" s="291"/>
      <c r="P436" s="291"/>
      <c r="Q436" s="292"/>
      <c r="R436" s="933"/>
      <c r="S436" s="934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923"/>
      <c r="BT436" s="923"/>
      <c r="BU436" s="302"/>
    </row>
    <row r="437" spans="1:73" s="303" customFormat="1" ht="13.5" hidden="1" customHeight="1" outlineLevel="1" x14ac:dyDescent="0.35">
      <c r="A437" s="940"/>
      <c r="B437" s="919"/>
      <c r="C437" s="286"/>
      <c r="D437" s="286"/>
      <c r="E437" s="287"/>
      <c r="F437" s="287"/>
      <c r="G437" s="941"/>
      <c r="H437" s="942"/>
      <c r="I437" s="288"/>
      <c r="J437" s="288"/>
      <c r="K437" s="931"/>
      <c r="L437" s="933"/>
      <c r="M437" s="932"/>
      <c r="N437" s="304"/>
      <c r="O437" s="304"/>
      <c r="P437" s="291"/>
      <c r="Q437" s="292"/>
      <c r="R437" s="933"/>
      <c r="S437" s="934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923"/>
      <c r="BT437" s="923"/>
      <c r="BU437" s="302"/>
    </row>
    <row r="438" spans="1:73" s="303" customFormat="1" ht="13.5" hidden="1" customHeight="1" outlineLevel="1" x14ac:dyDescent="0.35">
      <c r="A438" s="940"/>
      <c r="B438" s="919"/>
      <c r="C438" s="305"/>
      <c r="D438" s="305"/>
      <c r="E438" s="306"/>
      <c r="F438" s="306"/>
      <c r="G438" s="941"/>
      <c r="H438" s="942"/>
      <c r="I438" s="307"/>
      <c r="J438" s="307"/>
      <c r="K438" s="931"/>
      <c r="L438" s="933"/>
      <c r="M438" s="932"/>
      <c r="N438" s="304"/>
      <c r="O438" s="304"/>
      <c r="P438" s="304"/>
      <c r="Q438" s="308"/>
      <c r="R438" s="933"/>
      <c r="S438" s="934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923"/>
      <c r="BT438" s="923"/>
      <c r="BU438" s="302"/>
    </row>
    <row r="439" spans="1:73" s="303" customFormat="1" ht="13.5" hidden="1" customHeight="1" outlineLevel="1" x14ac:dyDescent="0.35">
      <c r="A439" s="940"/>
      <c r="B439" s="919"/>
      <c r="C439" s="286"/>
      <c r="D439" s="286"/>
      <c r="E439" s="287"/>
      <c r="F439" s="287"/>
      <c r="G439" s="941"/>
      <c r="H439" s="942"/>
      <c r="I439" s="288"/>
      <c r="J439" s="288"/>
      <c r="K439" s="931"/>
      <c r="L439" s="933"/>
      <c r="M439" s="932"/>
      <c r="N439" s="291"/>
      <c r="O439" s="291"/>
      <c r="P439" s="291"/>
      <c r="Q439" s="292"/>
      <c r="R439" s="933"/>
      <c r="S439" s="934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923"/>
      <c r="BT439" s="923"/>
      <c r="BU439" s="302"/>
    </row>
    <row r="440" spans="1:73" s="303" customFormat="1" ht="13.5" hidden="1" customHeight="1" outlineLevel="1" x14ac:dyDescent="0.35">
      <c r="A440" s="940"/>
      <c r="B440" s="919"/>
      <c r="C440" s="286"/>
      <c r="D440" s="286"/>
      <c r="E440" s="287"/>
      <c r="F440" s="287"/>
      <c r="G440" s="941"/>
      <c r="H440" s="942"/>
      <c r="I440" s="288"/>
      <c r="J440" s="288"/>
      <c r="K440" s="931"/>
      <c r="L440" s="933"/>
      <c r="M440" s="932"/>
      <c r="N440" s="304"/>
      <c r="O440" s="304"/>
      <c r="P440" s="291"/>
      <c r="Q440" s="292"/>
      <c r="R440" s="933"/>
      <c r="S440" s="934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923"/>
      <c r="BT440" s="923"/>
      <c r="BU440" s="302"/>
    </row>
    <row r="441" spans="1:73" s="303" customFormat="1" ht="13.5" hidden="1" customHeight="1" outlineLevel="1" x14ac:dyDescent="0.35">
      <c r="A441" s="940"/>
      <c r="B441" s="919"/>
      <c r="C441" s="305"/>
      <c r="D441" s="305"/>
      <c r="E441" s="306"/>
      <c r="F441" s="306"/>
      <c r="G441" s="941"/>
      <c r="H441" s="942"/>
      <c r="I441" s="307"/>
      <c r="J441" s="307"/>
      <c r="K441" s="931"/>
      <c r="L441" s="933"/>
      <c r="M441" s="932"/>
      <c r="N441" s="304"/>
      <c r="O441" s="304"/>
      <c r="P441" s="304"/>
      <c r="Q441" s="308"/>
      <c r="R441" s="933"/>
      <c r="S441" s="934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923"/>
      <c r="BT441" s="923"/>
      <c r="BU441" s="302"/>
    </row>
    <row r="442" spans="1:73" s="303" customFormat="1" ht="13.5" hidden="1" customHeight="1" outlineLevel="1" x14ac:dyDescent="0.35">
      <c r="A442" s="940"/>
      <c r="B442" s="919"/>
      <c r="C442" s="286"/>
      <c r="D442" s="286"/>
      <c r="E442" s="287"/>
      <c r="F442" s="287"/>
      <c r="G442" s="941"/>
      <c r="H442" s="942"/>
      <c r="I442" s="288"/>
      <c r="J442" s="288"/>
      <c r="K442" s="931"/>
      <c r="L442" s="931"/>
      <c r="M442" s="932"/>
      <c r="N442" s="291"/>
      <c r="O442" s="291"/>
      <c r="P442" s="291"/>
      <c r="Q442" s="292"/>
      <c r="R442" s="933"/>
      <c r="S442" s="934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923"/>
      <c r="BT442" s="923"/>
      <c r="BU442" s="302"/>
    </row>
    <row r="443" spans="1:73" s="303" customFormat="1" ht="13.5" hidden="1" customHeight="1" outlineLevel="1" x14ac:dyDescent="0.35">
      <c r="A443" s="940"/>
      <c r="B443" s="919"/>
      <c r="C443" s="286"/>
      <c r="D443" s="286"/>
      <c r="E443" s="287"/>
      <c r="F443" s="287"/>
      <c r="G443" s="941"/>
      <c r="H443" s="942"/>
      <c r="I443" s="288"/>
      <c r="J443" s="288"/>
      <c r="K443" s="931"/>
      <c r="L443" s="931"/>
      <c r="M443" s="932"/>
      <c r="N443" s="304"/>
      <c r="O443" s="304"/>
      <c r="P443" s="291"/>
      <c r="Q443" s="292"/>
      <c r="R443" s="933"/>
      <c r="S443" s="934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923"/>
      <c r="BT443" s="923"/>
      <c r="BU443" s="302"/>
    </row>
    <row r="444" spans="1:73" s="303" customFormat="1" ht="13.5" hidden="1" customHeight="1" outlineLevel="1" x14ac:dyDescent="0.35">
      <c r="A444" s="940"/>
      <c r="B444" s="919"/>
      <c r="C444" s="305"/>
      <c r="D444" s="305"/>
      <c r="E444" s="306"/>
      <c r="F444" s="306"/>
      <c r="G444" s="941"/>
      <c r="H444" s="942"/>
      <c r="I444" s="307"/>
      <c r="J444" s="307"/>
      <c r="K444" s="931"/>
      <c r="L444" s="931"/>
      <c r="M444" s="932"/>
      <c r="N444" s="304"/>
      <c r="O444" s="304"/>
      <c r="P444" s="304"/>
      <c r="Q444" s="308"/>
      <c r="R444" s="933"/>
      <c r="S444" s="934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923"/>
      <c r="BT444" s="923"/>
      <c r="BU444" s="302"/>
    </row>
    <row r="445" spans="1:73" s="303" customFormat="1" ht="13.5" hidden="1" customHeight="1" outlineLevel="1" x14ac:dyDescent="0.35">
      <c r="A445" s="940"/>
      <c r="B445" s="919"/>
      <c r="C445" s="286"/>
      <c r="D445" s="286"/>
      <c r="E445" s="287"/>
      <c r="F445" s="287"/>
      <c r="G445" s="941"/>
      <c r="H445" s="942"/>
      <c r="I445" s="288"/>
      <c r="J445" s="288"/>
      <c r="K445" s="931"/>
      <c r="L445" s="931"/>
      <c r="M445" s="932"/>
      <c r="N445" s="291"/>
      <c r="O445" s="291"/>
      <c r="P445" s="291"/>
      <c r="Q445" s="292"/>
      <c r="R445" s="933"/>
      <c r="S445" s="934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923"/>
      <c r="BT445" s="923"/>
      <c r="BU445" s="302"/>
    </row>
    <row r="446" spans="1:73" s="303" customFormat="1" ht="13.5" hidden="1" customHeight="1" outlineLevel="1" x14ac:dyDescent="0.35">
      <c r="A446" s="940"/>
      <c r="B446" s="919"/>
      <c r="C446" s="286"/>
      <c r="D446" s="286"/>
      <c r="E446" s="287"/>
      <c r="F446" s="287"/>
      <c r="G446" s="941"/>
      <c r="H446" s="942"/>
      <c r="I446" s="288"/>
      <c r="J446" s="288"/>
      <c r="K446" s="931"/>
      <c r="L446" s="931"/>
      <c r="M446" s="932"/>
      <c r="N446" s="304"/>
      <c r="O446" s="304"/>
      <c r="P446" s="291"/>
      <c r="Q446" s="292"/>
      <c r="R446" s="933"/>
      <c r="S446" s="934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923"/>
      <c r="BT446" s="923"/>
      <c r="BU446" s="302"/>
    </row>
    <row r="447" spans="1:73" s="303" customFormat="1" ht="13.5" hidden="1" customHeight="1" outlineLevel="1" x14ac:dyDescent="0.35">
      <c r="A447" s="940"/>
      <c r="B447" s="919"/>
      <c r="C447" s="305"/>
      <c r="D447" s="305"/>
      <c r="E447" s="306"/>
      <c r="F447" s="306"/>
      <c r="G447" s="941"/>
      <c r="H447" s="942"/>
      <c r="I447" s="307"/>
      <c r="J447" s="307"/>
      <c r="K447" s="931"/>
      <c r="L447" s="931"/>
      <c r="M447" s="932"/>
      <c r="N447" s="304"/>
      <c r="O447" s="304"/>
      <c r="P447" s="304"/>
      <c r="Q447" s="308"/>
      <c r="R447" s="933"/>
      <c r="S447" s="934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923"/>
      <c r="BT447" s="923"/>
      <c r="BU447" s="302"/>
    </row>
    <row r="448" spans="1:73" s="303" customFormat="1" ht="13.5" hidden="1" customHeight="1" outlineLevel="1" x14ac:dyDescent="0.35">
      <c r="A448" s="940"/>
      <c r="B448" s="919"/>
      <c r="C448" s="286"/>
      <c r="D448" s="286"/>
      <c r="E448" s="287"/>
      <c r="F448" s="287"/>
      <c r="G448" s="941"/>
      <c r="H448" s="942"/>
      <c r="I448" s="288"/>
      <c r="J448" s="288"/>
      <c r="K448" s="931"/>
      <c r="L448" s="931"/>
      <c r="M448" s="932"/>
      <c r="N448" s="291"/>
      <c r="O448" s="291"/>
      <c r="P448" s="291"/>
      <c r="Q448" s="292"/>
      <c r="R448" s="933"/>
      <c r="S448" s="934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923"/>
      <c r="BT448" s="923"/>
      <c r="BU448" s="302"/>
    </row>
    <row r="449" spans="1:73" s="303" customFormat="1" ht="13.5" hidden="1" customHeight="1" outlineLevel="1" x14ac:dyDescent="0.35">
      <c r="A449" s="940"/>
      <c r="B449" s="919"/>
      <c r="C449" s="286"/>
      <c r="D449" s="286"/>
      <c r="E449" s="287"/>
      <c r="F449" s="287"/>
      <c r="G449" s="941"/>
      <c r="H449" s="942"/>
      <c r="I449" s="288"/>
      <c r="J449" s="288"/>
      <c r="K449" s="931"/>
      <c r="L449" s="931"/>
      <c r="M449" s="932"/>
      <c r="N449" s="304"/>
      <c r="O449" s="304"/>
      <c r="P449" s="291"/>
      <c r="Q449" s="292"/>
      <c r="R449" s="933"/>
      <c r="S449" s="934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923"/>
      <c r="BT449" s="923"/>
      <c r="BU449" s="302"/>
    </row>
    <row r="450" spans="1:73" s="303" customFormat="1" ht="13.5" hidden="1" customHeight="1" outlineLevel="1" x14ac:dyDescent="0.35">
      <c r="A450" s="940"/>
      <c r="B450" s="919"/>
      <c r="C450" s="305"/>
      <c r="D450" s="305"/>
      <c r="E450" s="306"/>
      <c r="F450" s="306"/>
      <c r="G450" s="941"/>
      <c r="H450" s="942"/>
      <c r="I450" s="307"/>
      <c r="J450" s="307"/>
      <c r="K450" s="931"/>
      <c r="L450" s="931"/>
      <c r="M450" s="932"/>
      <c r="N450" s="304"/>
      <c r="O450" s="304"/>
      <c r="P450" s="304"/>
      <c r="Q450" s="308"/>
      <c r="R450" s="933"/>
      <c r="S450" s="934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923"/>
      <c r="BT450" s="923"/>
      <c r="BU450" s="302"/>
    </row>
    <row r="451" spans="1:73" s="303" customFormat="1" ht="13.5" hidden="1" customHeight="1" outlineLevel="1" x14ac:dyDescent="0.35">
      <c r="A451" s="940"/>
      <c r="B451" s="919"/>
      <c r="C451" s="286"/>
      <c r="D451" s="286"/>
      <c r="E451" s="287"/>
      <c r="F451" s="287"/>
      <c r="G451" s="941"/>
      <c r="H451" s="942"/>
      <c r="I451" s="288"/>
      <c r="J451" s="288"/>
      <c r="K451" s="931"/>
      <c r="L451" s="931"/>
      <c r="M451" s="932"/>
      <c r="N451" s="291"/>
      <c r="O451" s="291"/>
      <c r="P451" s="291"/>
      <c r="Q451" s="292"/>
      <c r="R451" s="933"/>
      <c r="S451" s="934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923"/>
      <c r="BT451" s="923"/>
      <c r="BU451" s="302"/>
    </row>
    <row r="452" spans="1:73" s="303" customFormat="1" ht="13.5" hidden="1" customHeight="1" outlineLevel="1" x14ac:dyDescent="0.35">
      <c r="A452" s="940"/>
      <c r="B452" s="919"/>
      <c r="C452" s="286"/>
      <c r="D452" s="286"/>
      <c r="E452" s="287"/>
      <c r="F452" s="287"/>
      <c r="G452" s="941"/>
      <c r="H452" s="942"/>
      <c r="I452" s="288"/>
      <c r="J452" s="288"/>
      <c r="K452" s="931"/>
      <c r="L452" s="931"/>
      <c r="M452" s="932"/>
      <c r="N452" s="304"/>
      <c r="O452" s="304"/>
      <c r="P452" s="291"/>
      <c r="Q452" s="292"/>
      <c r="R452" s="933"/>
      <c r="S452" s="934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923"/>
      <c r="BT452" s="923"/>
      <c r="BU452" s="302"/>
    </row>
    <row r="453" spans="1:73" s="303" customFormat="1" ht="13.5" hidden="1" customHeight="1" outlineLevel="1" x14ac:dyDescent="0.35">
      <c r="A453" s="940"/>
      <c r="B453" s="919"/>
      <c r="C453" s="305"/>
      <c r="D453" s="305"/>
      <c r="E453" s="306"/>
      <c r="F453" s="306"/>
      <c r="G453" s="941"/>
      <c r="H453" s="942"/>
      <c r="I453" s="307"/>
      <c r="J453" s="307"/>
      <c r="K453" s="931"/>
      <c r="L453" s="931"/>
      <c r="M453" s="932"/>
      <c r="N453" s="304"/>
      <c r="O453" s="304"/>
      <c r="P453" s="304"/>
      <c r="Q453" s="308"/>
      <c r="R453" s="933"/>
      <c r="S453" s="934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923"/>
      <c r="BT453" s="923"/>
      <c r="BU453" s="302"/>
    </row>
    <row r="454" spans="1:73" s="303" customFormat="1" ht="13.5" hidden="1" customHeight="1" outlineLevel="1" x14ac:dyDescent="0.35">
      <c r="A454" s="940"/>
      <c r="B454" s="919"/>
      <c r="C454" s="286"/>
      <c r="D454" s="286"/>
      <c r="E454" s="287"/>
      <c r="F454" s="287"/>
      <c r="G454" s="941"/>
      <c r="H454" s="942"/>
      <c r="I454" s="288"/>
      <c r="J454" s="288"/>
      <c r="K454" s="931"/>
      <c r="L454" s="931"/>
      <c r="M454" s="932"/>
      <c r="N454" s="291"/>
      <c r="O454" s="291"/>
      <c r="P454" s="291"/>
      <c r="Q454" s="292"/>
      <c r="R454" s="933"/>
      <c r="S454" s="934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923"/>
      <c r="BT454" s="923"/>
      <c r="BU454" s="302"/>
    </row>
    <row r="455" spans="1:73" s="303" customFormat="1" ht="13.5" hidden="1" customHeight="1" outlineLevel="1" x14ac:dyDescent="0.35">
      <c r="A455" s="940"/>
      <c r="B455" s="919"/>
      <c r="C455" s="286"/>
      <c r="D455" s="286"/>
      <c r="E455" s="287"/>
      <c r="F455" s="287"/>
      <c r="G455" s="941"/>
      <c r="H455" s="942"/>
      <c r="I455" s="288"/>
      <c r="J455" s="288"/>
      <c r="K455" s="931"/>
      <c r="L455" s="931"/>
      <c r="M455" s="932"/>
      <c r="N455" s="304"/>
      <c r="O455" s="304"/>
      <c r="P455" s="291"/>
      <c r="Q455" s="292"/>
      <c r="R455" s="933"/>
      <c r="S455" s="934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923"/>
      <c r="BT455" s="923"/>
      <c r="BU455" s="302"/>
    </row>
    <row r="456" spans="1:73" s="303" customFormat="1" ht="13.5" hidden="1" customHeight="1" outlineLevel="1" x14ac:dyDescent="0.35">
      <c r="A456" s="940"/>
      <c r="B456" s="919"/>
      <c r="C456" s="305"/>
      <c r="D456" s="305"/>
      <c r="E456" s="306"/>
      <c r="F456" s="306"/>
      <c r="G456" s="941"/>
      <c r="H456" s="942"/>
      <c r="I456" s="307"/>
      <c r="J456" s="307"/>
      <c r="K456" s="931"/>
      <c r="L456" s="931"/>
      <c r="M456" s="932"/>
      <c r="N456" s="304"/>
      <c r="O456" s="304"/>
      <c r="P456" s="304"/>
      <c r="Q456" s="308"/>
      <c r="R456" s="933"/>
      <c r="S456" s="934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923"/>
      <c r="BT456" s="923"/>
      <c r="BU456" s="302"/>
    </row>
    <row r="457" spans="1:73" s="303" customFormat="1" ht="13.5" hidden="1" customHeight="1" outlineLevel="1" x14ac:dyDescent="0.35">
      <c r="A457" s="940"/>
      <c r="B457" s="919"/>
      <c r="C457" s="286"/>
      <c r="D457" s="286"/>
      <c r="E457" s="287"/>
      <c r="F457" s="287"/>
      <c r="G457" s="941"/>
      <c r="H457" s="942"/>
      <c r="I457" s="288"/>
      <c r="J457" s="288"/>
      <c r="K457" s="931"/>
      <c r="L457" s="931"/>
      <c r="M457" s="932"/>
      <c r="N457" s="291"/>
      <c r="O457" s="291"/>
      <c r="P457" s="291"/>
      <c r="Q457" s="292"/>
      <c r="R457" s="933"/>
      <c r="S457" s="934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923"/>
      <c r="BT457" s="923"/>
      <c r="BU457" s="302"/>
    </row>
    <row r="458" spans="1:73" s="303" customFormat="1" ht="13.5" hidden="1" customHeight="1" outlineLevel="1" x14ac:dyDescent="0.35">
      <c r="A458" s="940"/>
      <c r="B458" s="919"/>
      <c r="C458" s="286"/>
      <c r="D458" s="286"/>
      <c r="E458" s="287"/>
      <c r="F458" s="287"/>
      <c r="G458" s="941"/>
      <c r="H458" s="942"/>
      <c r="I458" s="288"/>
      <c r="J458" s="288"/>
      <c r="K458" s="931"/>
      <c r="L458" s="931"/>
      <c r="M458" s="932"/>
      <c r="N458" s="304"/>
      <c r="O458" s="304"/>
      <c r="P458" s="291"/>
      <c r="Q458" s="292"/>
      <c r="R458" s="933"/>
      <c r="S458" s="934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923"/>
      <c r="BT458" s="923"/>
      <c r="BU458" s="302"/>
    </row>
    <row r="459" spans="1:73" s="303" customFormat="1" ht="13.5" hidden="1" customHeight="1" outlineLevel="1" x14ac:dyDescent="0.35">
      <c r="A459" s="940"/>
      <c r="B459" s="919"/>
      <c r="C459" s="305"/>
      <c r="D459" s="305"/>
      <c r="E459" s="306"/>
      <c r="F459" s="306"/>
      <c r="G459" s="941"/>
      <c r="H459" s="942"/>
      <c r="I459" s="307"/>
      <c r="J459" s="307"/>
      <c r="K459" s="931"/>
      <c r="L459" s="931"/>
      <c r="M459" s="932"/>
      <c r="N459" s="304"/>
      <c r="O459" s="304"/>
      <c r="P459" s="304"/>
      <c r="Q459" s="308"/>
      <c r="R459" s="933"/>
      <c r="S459" s="934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923"/>
      <c r="BT459" s="923"/>
      <c r="BU459" s="302"/>
    </row>
    <row r="460" spans="1:73" s="303" customFormat="1" ht="13.5" hidden="1" customHeight="1" outlineLevel="1" x14ac:dyDescent="0.35">
      <c r="A460" s="940"/>
      <c r="B460" s="919"/>
      <c r="C460" s="286"/>
      <c r="D460" s="286"/>
      <c r="E460" s="287"/>
      <c r="F460" s="287"/>
      <c r="G460" s="941"/>
      <c r="H460" s="942"/>
      <c r="I460" s="288"/>
      <c r="J460" s="288"/>
      <c r="K460" s="931"/>
      <c r="L460" s="933"/>
      <c r="M460" s="932"/>
      <c r="N460" s="291"/>
      <c r="O460" s="291"/>
      <c r="P460" s="291"/>
      <c r="Q460" s="292"/>
      <c r="R460" s="933"/>
      <c r="S460" s="934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923"/>
      <c r="BT460" s="923"/>
      <c r="BU460" s="302"/>
    </row>
    <row r="461" spans="1:73" s="303" customFormat="1" ht="13.5" hidden="1" customHeight="1" outlineLevel="1" x14ac:dyDescent="0.35">
      <c r="A461" s="940"/>
      <c r="B461" s="919"/>
      <c r="C461" s="286"/>
      <c r="D461" s="286"/>
      <c r="E461" s="287"/>
      <c r="F461" s="287"/>
      <c r="G461" s="941"/>
      <c r="H461" s="942"/>
      <c r="I461" s="288"/>
      <c r="J461" s="288"/>
      <c r="K461" s="931"/>
      <c r="L461" s="933"/>
      <c r="M461" s="932"/>
      <c r="N461" s="304"/>
      <c r="O461" s="304"/>
      <c r="P461" s="291"/>
      <c r="Q461" s="292"/>
      <c r="R461" s="933"/>
      <c r="S461" s="934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923"/>
      <c r="BT461" s="923"/>
      <c r="BU461" s="302"/>
    </row>
    <row r="462" spans="1:73" s="303" customFormat="1" ht="13.5" hidden="1" customHeight="1" outlineLevel="1" x14ac:dyDescent="0.35">
      <c r="A462" s="940"/>
      <c r="B462" s="919"/>
      <c r="C462" s="305"/>
      <c r="D462" s="305"/>
      <c r="E462" s="306"/>
      <c r="F462" s="306"/>
      <c r="G462" s="941"/>
      <c r="H462" s="942"/>
      <c r="I462" s="307"/>
      <c r="J462" s="307"/>
      <c r="K462" s="931"/>
      <c r="L462" s="933"/>
      <c r="M462" s="932"/>
      <c r="N462" s="304"/>
      <c r="O462" s="304"/>
      <c r="P462" s="304"/>
      <c r="Q462" s="308"/>
      <c r="R462" s="933"/>
      <c r="S462" s="934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923"/>
      <c r="BT462" s="923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935"/>
      <c r="B464" s="937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936"/>
      <c r="B465" s="938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936"/>
      <c r="B466" s="938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782">
        <v>1</v>
      </c>
      <c r="B467" s="783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782"/>
      <c r="B468" s="783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939"/>
      <c r="B469" s="799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947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939"/>
      <c r="B470" s="800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948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939"/>
      <c r="B471" s="800"/>
      <c r="C471" s="122"/>
      <c r="D471" s="122"/>
      <c r="E471" s="367"/>
      <c r="F471" s="189"/>
      <c r="G471" s="359"/>
      <c r="H471" s="189"/>
      <c r="I471" s="193"/>
      <c r="J471" s="193"/>
      <c r="K471" s="868"/>
      <c r="L471" s="943"/>
      <c r="M471" s="945"/>
      <c r="N471" s="362"/>
      <c r="O471" s="362"/>
      <c r="P471" s="362"/>
      <c r="Q471" s="362"/>
      <c r="R471" s="868"/>
      <c r="S471" s="779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948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79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939"/>
      <c r="B472" s="801"/>
      <c r="C472" s="129"/>
      <c r="D472" s="129"/>
      <c r="E472" s="367"/>
      <c r="F472" s="368"/>
      <c r="G472" s="37"/>
      <c r="H472" s="368"/>
      <c r="I472" s="367"/>
      <c r="J472" s="367"/>
      <c r="K472" s="870"/>
      <c r="L472" s="944"/>
      <c r="M472" s="946"/>
      <c r="N472" s="365"/>
      <c r="O472" s="365"/>
      <c r="P472" s="365"/>
      <c r="Q472" s="365"/>
      <c r="R472" s="870"/>
      <c r="S472" s="78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949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792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939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68"/>
      <c r="L473" s="943"/>
      <c r="M473" s="945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68"/>
      <c r="S473" s="779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79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939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70"/>
      <c r="L474" s="944"/>
      <c r="M474" s="946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70"/>
      <c r="S474" s="781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792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939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68"/>
      <c r="L475" s="943"/>
      <c r="M475" s="945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68"/>
      <c r="S475" s="779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79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939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70"/>
      <c r="L476" s="944"/>
      <c r="M476" s="946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70"/>
      <c r="S476" s="781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792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939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68"/>
      <c r="L477" s="943"/>
      <c r="M477" s="945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68"/>
      <c r="S477" s="779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79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939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70"/>
      <c r="L478" s="944"/>
      <c r="M478" s="946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70"/>
      <c r="S478" s="781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792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939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68"/>
      <c r="L479" s="943"/>
      <c r="M479" s="945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68"/>
      <c r="S479" s="779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79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939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70"/>
      <c r="L480" s="944"/>
      <c r="M480" s="946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70"/>
      <c r="S480" s="781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792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939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68"/>
      <c r="L481" s="943"/>
      <c r="M481" s="945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68"/>
      <c r="S481" s="779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79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939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70"/>
      <c r="L482" s="944"/>
      <c r="M482" s="946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70"/>
      <c r="S482" s="781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792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782">
        <v>2</v>
      </c>
      <c r="B483" s="783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44"/>
      <c r="B484" s="847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770"/>
      <c r="C485" s="122" t="s">
        <v>73</v>
      </c>
      <c r="D485" s="122" t="s">
        <v>74</v>
      </c>
      <c r="E485" s="124"/>
      <c r="F485" s="124">
        <f>E485*1.12</f>
        <v>0</v>
      </c>
      <c r="G485" s="784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79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772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786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792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6B0C2-E21E-46A7-8995-8D6862BD835E}">
  <dimension ref="A1:BV497"/>
  <sheetViews>
    <sheetView zoomScale="55" zoomScaleNormal="55" workbookViewId="0">
      <pane xSplit="4" ySplit="8" topLeftCell="E288" activePane="bottomRight" state="frozen"/>
      <selection pane="topRight" activeCell="E1" sqref="E1"/>
      <selection pane="bottomLeft" activeCell="A9" sqref="A9"/>
      <selection pane="bottomRight" activeCell="AC333" sqref="AC333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720" t="s">
        <v>154</v>
      </c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725" t="s">
        <v>8</v>
      </c>
      <c r="F4" s="726"/>
      <c r="G4" s="726"/>
      <c r="H4" s="726"/>
      <c r="I4" s="726"/>
      <c r="J4" s="727"/>
      <c r="K4" s="725" t="s">
        <v>9</v>
      </c>
      <c r="L4" s="726"/>
      <c r="M4" s="726"/>
      <c r="N4" s="726"/>
      <c r="O4" s="726"/>
      <c r="P4" s="726"/>
      <c r="Q4" s="726"/>
      <c r="R4" s="726"/>
      <c r="S4" s="727"/>
      <c r="T4" s="725" t="s">
        <v>10</v>
      </c>
      <c r="U4" s="726"/>
      <c r="V4" s="726"/>
      <c r="W4" s="726"/>
      <c r="X4" s="726"/>
      <c r="Y4" s="726"/>
      <c r="Z4" s="726"/>
      <c r="AA4" s="726"/>
      <c r="AB4" s="727"/>
      <c r="AC4" s="717" t="s">
        <v>11</v>
      </c>
      <c r="AD4" s="717"/>
      <c r="AE4" s="717"/>
      <c r="AF4" s="717"/>
      <c r="AG4" s="717"/>
      <c r="AH4" s="717"/>
      <c r="AI4" s="717"/>
      <c r="AJ4" s="717"/>
      <c r="AK4" s="717"/>
      <c r="AL4" s="717"/>
      <c r="AM4" s="717" t="s">
        <v>12</v>
      </c>
      <c r="AN4" s="717"/>
      <c r="AO4" s="717"/>
      <c r="AP4" s="728" t="s">
        <v>13</v>
      </c>
      <c r="AQ4" s="728" t="s">
        <v>14</v>
      </c>
      <c r="AR4" s="747" t="s">
        <v>15</v>
      </c>
      <c r="AS4" s="747"/>
      <c r="AT4" s="747"/>
      <c r="AU4" s="717" t="s">
        <v>16</v>
      </c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5" t="s">
        <v>17</v>
      </c>
      <c r="BJ4" s="27"/>
      <c r="BK4" s="735" t="s">
        <v>18</v>
      </c>
      <c r="BL4" s="735"/>
      <c r="BM4" s="735"/>
      <c r="BN4" s="735" t="s">
        <v>19</v>
      </c>
      <c r="BO4" s="735"/>
      <c r="BP4" s="735" t="s">
        <v>20</v>
      </c>
      <c r="BS4" s="28"/>
      <c r="BT4" s="29"/>
      <c r="BU4" s="30" t="s">
        <v>21</v>
      </c>
    </row>
    <row r="5" spans="1:73" ht="34.5" customHeight="1" x14ac:dyDescent="0.35">
      <c r="A5" s="721"/>
      <c r="B5" s="723"/>
      <c r="C5" s="723"/>
      <c r="D5" s="723"/>
      <c r="E5" s="736" t="s">
        <v>22</v>
      </c>
      <c r="F5" s="737"/>
      <c r="G5" s="740" t="s">
        <v>23</v>
      </c>
      <c r="H5" s="740" t="s">
        <v>24</v>
      </c>
      <c r="I5" s="743" t="s">
        <v>25</v>
      </c>
      <c r="J5" s="744"/>
      <c r="K5" s="728" t="s">
        <v>26</v>
      </c>
      <c r="L5" s="728" t="s">
        <v>27</v>
      </c>
      <c r="M5" s="728" t="s">
        <v>28</v>
      </c>
      <c r="N5" s="718" t="s">
        <v>29</v>
      </c>
      <c r="O5" s="731"/>
      <c r="P5" s="731"/>
      <c r="Q5" s="719"/>
      <c r="R5" s="732" t="s">
        <v>30</v>
      </c>
      <c r="S5" s="728" t="s">
        <v>31</v>
      </c>
      <c r="T5" s="717" t="s">
        <v>32</v>
      </c>
      <c r="U5" s="717"/>
      <c r="V5" s="717"/>
      <c r="W5" s="717" t="s">
        <v>33</v>
      </c>
      <c r="X5" s="717"/>
      <c r="Y5" s="717"/>
      <c r="Z5" s="717" t="s">
        <v>34</v>
      </c>
      <c r="AA5" s="717"/>
      <c r="AB5" s="717"/>
      <c r="AC5" s="717" t="s">
        <v>35</v>
      </c>
      <c r="AD5" s="717"/>
      <c r="AE5" s="717"/>
      <c r="AF5" s="717" t="s">
        <v>36</v>
      </c>
      <c r="AG5" s="717"/>
      <c r="AH5" s="717"/>
      <c r="AI5" s="717" t="s">
        <v>37</v>
      </c>
      <c r="AJ5" s="717"/>
      <c r="AK5" s="717"/>
      <c r="AL5" s="717"/>
      <c r="AM5" s="717"/>
      <c r="AN5" s="717"/>
      <c r="AO5" s="717"/>
      <c r="AP5" s="729"/>
      <c r="AQ5" s="729"/>
      <c r="AR5" s="747"/>
      <c r="AS5" s="747"/>
      <c r="AT5" s="747"/>
      <c r="AU5" s="717" t="s">
        <v>38</v>
      </c>
      <c r="AV5" s="717" t="s">
        <v>13</v>
      </c>
      <c r="AW5" s="717" t="s">
        <v>39</v>
      </c>
      <c r="AX5" s="717" t="s">
        <v>40</v>
      </c>
      <c r="AY5" s="717" t="s">
        <v>41</v>
      </c>
      <c r="AZ5" s="717" t="s">
        <v>42</v>
      </c>
      <c r="BA5" s="717" t="s">
        <v>43</v>
      </c>
      <c r="BB5" s="717" t="s">
        <v>44</v>
      </c>
      <c r="BC5" s="717" t="s">
        <v>45</v>
      </c>
      <c r="BD5" s="717" t="s">
        <v>46</v>
      </c>
      <c r="BE5" s="717" t="s">
        <v>47</v>
      </c>
      <c r="BF5" s="717" t="s">
        <v>48</v>
      </c>
      <c r="BG5" s="717" t="s">
        <v>49</v>
      </c>
      <c r="BH5" s="717" t="s">
        <v>50</v>
      </c>
      <c r="BI5" s="717" t="s">
        <v>51</v>
      </c>
      <c r="BJ5" s="717" t="s">
        <v>52</v>
      </c>
      <c r="BK5" s="717" t="s">
        <v>53</v>
      </c>
      <c r="BL5" s="717" t="s">
        <v>54</v>
      </c>
      <c r="BM5" s="717" t="s">
        <v>55</v>
      </c>
      <c r="BN5" s="717" t="s">
        <v>56</v>
      </c>
      <c r="BO5" s="717" t="s">
        <v>57</v>
      </c>
      <c r="BP5" s="735"/>
      <c r="BS5" s="28"/>
      <c r="BT5" s="29"/>
      <c r="BU5" s="31"/>
    </row>
    <row r="6" spans="1:73" ht="58.5" customHeight="1" x14ac:dyDescent="0.35">
      <c r="A6" s="721"/>
      <c r="B6" s="723"/>
      <c r="C6" s="723"/>
      <c r="D6" s="723"/>
      <c r="E6" s="738"/>
      <c r="F6" s="739"/>
      <c r="G6" s="741"/>
      <c r="H6" s="741"/>
      <c r="I6" s="745"/>
      <c r="J6" s="746"/>
      <c r="K6" s="729"/>
      <c r="L6" s="729"/>
      <c r="M6" s="729"/>
      <c r="N6" s="718" t="s">
        <v>58</v>
      </c>
      <c r="O6" s="719"/>
      <c r="P6" s="718" t="s">
        <v>59</v>
      </c>
      <c r="Q6" s="719"/>
      <c r="R6" s="733"/>
      <c r="S6" s="729"/>
      <c r="T6" s="717" t="s">
        <v>60</v>
      </c>
      <c r="U6" s="717"/>
      <c r="V6" s="717" t="s">
        <v>61</v>
      </c>
      <c r="W6" s="717" t="s">
        <v>60</v>
      </c>
      <c r="X6" s="717"/>
      <c r="Y6" s="717" t="s">
        <v>61</v>
      </c>
      <c r="Z6" s="717" t="s">
        <v>60</v>
      </c>
      <c r="AA6" s="717"/>
      <c r="AB6" s="717" t="s">
        <v>61</v>
      </c>
      <c r="AC6" s="717" t="s">
        <v>60</v>
      </c>
      <c r="AD6" s="717"/>
      <c r="AE6" s="717" t="s">
        <v>61</v>
      </c>
      <c r="AF6" s="717" t="s">
        <v>60</v>
      </c>
      <c r="AG6" s="717"/>
      <c r="AH6" s="717" t="s">
        <v>61</v>
      </c>
      <c r="AI6" s="748" t="s">
        <v>60</v>
      </c>
      <c r="AJ6" s="748"/>
      <c r="AK6" s="749" t="s">
        <v>61</v>
      </c>
      <c r="AL6" s="717" t="s">
        <v>62</v>
      </c>
      <c r="AM6" s="717" t="s">
        <v>63</v>
      </c>
      <c r="AN6" s="717" t="s">
        <v>64</v>
      </c>
      <c r="AO6" s="717" t="s">
        <v>65</v>
      </c>
      <c r="AP6" s="729"/>
      <c r="AQ6" s="729"/>
      <c r="AR6" s="717" t="s">
        <v>60</v>
      </c>
      <c r="AS6" s="717"/>
      <c r="AT6" s="717" t="s">
        <v>61</v>
      </c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35"/>
      <c r="BS6" s="28"/>
      <c r="BT6" s="29"/>
      <c r="BU6" s="31"/>
    </row>
    <row r="7" spans="1:73" x14ac:dyDescent="0.35">
      <c r="A7" s="721"/>
      <c r="B7" s="724"/>
      <c r="C7" s="724"/>
      <c r="D7" s="724"/>
      <c r="E7" s="26" t="s">
        <v>66</v>
      </c>
      <c r="F7" s="26" t="s">
        <v>67</v>
      </c>
      <c r="G7" s="742"/>
      <c r="H7" s="742"/>
      <c r="I7" s="26" t="s">
        <v>66</v>
      </c>
      <c r="J7" s="26" t="s">
        <v>67</v>
      </c>
      <c r="K7" s="730"/>
      <c r="L7" s="730"/>
      <c r="M7" s="730"/>
      <c r="N7" s="33" t="s">
        <v>66</v>
      </c>
      <c r="O7" s="33" t="s">
        <v>67</v>
      </c>
      <c r="P7" s="33" t="s">
        <v>66</v>
      </c>
      <c r="Q7" s="33" t="s">
        <v>67</v>
      </c>
      <c r="R7" s="734"/>
      <c r="S7" s="730"/>
      <c r="T7" s="34" t="s">
        <v>66</v>
      </c>
      <c r="U7" s="34" t="s">
        <v>67</v>
      </c>
      <c r="V7" s="717"/>
      <c r="W7" s="34" t="s">
        <v>66</v>
      </c>
      <c r="X7" s="34" t="s">
        <v>67</v>
      </c>
      <c r="Y7" s="717"/>
      <c r="Z7" s="34" t="s">
        <v>66</v>
      </c>
      <c r="AA7" s="34" t="s">
        <v>67</v>
      </c>
      <c r="AB7" s="717"/>
      <c r="AC7" s="26" t="s">
        <v>66</v>
      </c>
      <c r="AD7" s="26" t="s">
        <v>67</v>
      </c>
      <c r="AE7" s="717"/>
      <c r="AF7" s="26" t="s">
        <v>66</v>
      </c>
      <c r="AG7" s="26" t="s">
        <v>67</v>
      </c>
      <c r="AH7" s="717"/>
      <c r="AI7" s="32" t="s">
        <v>66</v>
      </c>
      <c r="AJ7" s="32" t="s">
        <v>67</v>
      </c>
      <c r="AK7" s="750"/>
      <c r="AL7" s="717"/>
      <c r="AM7" s="717"/>
      <c r="AN7" s="717"/>
      <c r="AO7" s="717"/>
      <c r="AP7" s="730"/>
      <c r="AQ7" s="730"/>
      <c r="AR7" s="26" t="s">
        <v>66</v>
      </c>
      <c r="AS7" s="26" t="s">
        <v>67</v>
      </c>
      <c r="AT7" s="717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717"/>
      <c r="BJ7" s="717"/>
      <c r="BK7" s="717"/>
      <c r="BL7" s="717"/>
      <c r="BM7" s="717"/>
      <c r="BN7" s="717"/>
      <c r="BO7" s="717"/>
      <c r="BP7" s="735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751"/>
      <c r="B9" s="754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15177883</v>
      </c>
      <c r="AD9" s="43">
        <f>AD13+AD464</f>
        <v>16999228.960000001</v>
      </c>
      <c r="AE9" s="43">
        <f>AE119+AE135</f>
        <v>1432</v>
      </c>
      <c r="AF9" s="43">
        <f>AF13+AF464</f>
        <v>10384221</v>
      </c>
      <c r="AG9" s="43">
        <f>AG13+AG464</f>
        <v>11630327.520000001</v>
      </c>
      <c r="AH9" s="43">
        <f>AH119+AH135</f>
        <v>0</v>
      </c>
      <c r="AI9" s="43">
        <f>AI13+AI464</f>
        <v>-4793662</v>
      </c>
      <c r="AJ9" s="43">
        <f>AJ13+AJ464</f>
        <v>-5368901.4400000004</v>
      </c>
      <c r="AK9" s="43"/>
      <c r="AL9" s="18">
        <f>IF(AC9=0,"",AF9/AC9)</f>
        <v>0.68416794357948341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752"/>
      <c r="B10" s="755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16772407</v>
      </c>
      <c r="AD10" s="43">
        <f t="shared" si="1"/>
        <v>18785095.84</v>
      </c>
      <c r="AE10" s="43"/>
      <c r="AF10" s="43">
        <f t="shared" si="1"/>
        <v>12451083.873830356</v>
      </c>
      <c r="AG10" s="43">
        <f t="shared" si="1"/>
        <v>13945213.938690003</v>
      </c>
      <c r="AH10" s="43"/>
      <c r="AI10" s="43">
        <f t="shared" si="1"/>
        <v>-4336674.4657142861</v>
      </c>
      <c r="AJ10" s="43">
        <f t="shared" si="1"/>
        <v>-4857075.4016000014</v>
      </c>
      <c r="AK10" s="43"/>
      <c r="AL10" s="52">
        <f t="shared" ref="AL10:AL73" si="2">IF(AC10=0,"",AF10/AC10)</f>
        <v>0.74235521913046565</v>
      </c>
      <c r="AM10" s="44">
        <f t="shared" si="1"/>
        <v>0</v>
      </c>
      <c r="AN10" s="44">
        <f t="shared" si="1"/>
        <v>12435732.534285713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752"/>
      <c r="B11" s="755"/>
      <c r="C11" s="757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16772407</v>
      </c>
      <c r="AD11" s="56">
        <f>AD15+AD466</f>
        <v>18785095.84</v>
      </c>
      <c r="AE11" s="56"/>
      <c r="AF11" s="56">
        <f>AF15+AF466</f>
        <v>12451083.873830356</v>
      </c>
      <c r="AG11" s="56">
        <f>AG15+AG466</f>
        <v>13945213.938690003</v>
      </c>
      <c r="AH11" s="56"/>
      <c r="AI11" s="56">
        <f>AI15+AI466</f>
        <v>-4336674.4657142861</v>
      </c>
      <c r="AJ11" s="56">
        <f>AJ15+AJ466</f>
        <v>-4857075.4016000014</v>
      </c>
      <c r="AK11" s="56"/>
      <c r="AL11" s="60">
        <f t="shared" si="2"/>
        <v>0.74235521913046565</v>
      </c>
      <c r="AM11" s="57">
        <f>AM15+AM466</f>
        <v>0</v>
      </c>
      <c r="AN11" s="57">
        <f>AN15+AN466</f>
        <v>12435732.534285713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753"/>
      <c r="B12" s="756"/>
      <c r="C12" s="758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759"/>
      <c r="B13" s="762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15177883</v>
      </c>
      <c r="AD13" s="67">
        <f>AD17+AD119+AD135+AD23</f>
        <v>16999228.960000001</v>
      </c>
      <c r="AE13" s="67"/>
      <c r="AF13" s="67">
        <f>AF17+AF119+AF135+AF23</f>
        <v>10384221</v>
      </c>
      <c r="AG13" s="67">
        <f>AG17+AG119+AG135+AG23</f>
        <v>11630327.520000001</v>
      </c>
      <c r="AH13" s="67"/>
      <c r="AI13" s="67">
        <f>AI17+AI119+AI135+AI23</f>
        <v>-4793662</v>
      </c>
      <c r="AJ13" s="67">
        <f>AJ17+AJ119+AJ135+AJ23</f>
        <v>-5368901.4400000004</v>
      </c>
      <c r="AK13" s="67"/>
      <c r="AL13" s="71">
        <f t="shared" si="2"/>
        <v>0.68416794357948341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760"/>
      <c r="B14" s="763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16772407</v>
      </c>
      <c r="AD14" s="67">
        <f>SUM(AD15:AD16)</f>
        <v>18785095.84</v>
      </c>
      <c r="AE14" s="67"/>
      <c r="AF14" s="67">
        <f>SUM(AF15:AF16)</f>
        <v>12451083.873830356</v>
      </c>
      <c r="AG14" s="67">
        <f>SUM(AG15:AG16)</f>
        <v>13945213.938690003</v>
      </c>
      <c r="AH14" s="67"/>
      <c r="AI14" s="67">
        <f>SUM(AI15:AI16)</f>
        <v>-4336674.4657142861</v>
      </c>
      <c r="AJ14" s="67">
        <f>SUM(AJ15:AJ16)</f>
        <v>-4857075.4016000014</v>
      </c>
      <c r="AK14" s="67"/>
      <c r="AL14" s="71">
        <f t="shared" si="2"/>
        <v>0.74235521913046565</v>
      </c>
      <c r="AM14" s="68">
        <f>SUM(AM15:AM16)</f>
        <v>0</v>
      </c>
      <c r="AN14" s="68">
        <f>SUM(AN15:AN16)</f>
        <v>12435732.534285713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760"/>
      <c r="B15" s="763"/>
      <c r="C15" s="765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16772407</v>
      </c>
      <c r="AD15" s="80">
        <f>AD19+AD121+AD137+AD25</f>
        <v>18785095.84</v>
      </c>
      <c r="AE15" s="80"/>
      <c r="AF15" s="80">
        <f>AF19+AF121+AF137+AF25</f>
        <v>12451083.873830356</v>
      </c>
      <c r="AG15" s="80">
        <f>AG19+AG121+AG137+AG25</f>
        <v>13945213.938690003</v>
      </c>
      <c r="AH15" s="80"/>
      <c r="AI15" s="80">
        <f>AI19+AI121+AI137+AI25</f>
        <v>-4336674.4657142861</v>
      </c>
      <c r="AJ15" s="80">
        <f>AJ19+AJ121+AJ137+AJ25</f>
        <v>-4857075.4016000014</v>
      </c>
      <c r="AK15" s="80"/>
      <c r="AL15" s="84">
        <f t="shared" si="2"/>
        <v>0.74235521913046565</v>
      </c>
      <c r="AM15" s="81">
        <f>AM19+AM121+AM137+AM25</f>
        <v>0</v>
      </c>
      <c r="AN15" s="81">
        <f>AN19+AN121+AN137+AN25</f>
        <v>12435732.534285713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761"/>
      <c r="B16" s="764"/>
      <c r="C16" s="766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782">
        <v>1</v>
      </c>
      <c r="B17" s="783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782"/>
      <c r="B18" s="783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782"/>
      <c r="B19" s="783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784">
        <v>1</v>
      </c>
      <c r="B20" s="770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787"/>
      <c r="H20" s="779"/>
      <c r="I20" s="124"/>
      <c r="J20" s="124">
        <f>I20*1.12</f>
        <v>0</v>
      </c>
      <c r="K20" s="767"/>
      <c r="L20" s="770"/>
      <c r="M20" s="773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776"/>
      <c r="S20" s="779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785"/>
      <c r="B21" s="771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788"/>
      <c r="H21" s="780"/>
      <c r="I21" s="124"/>
      <c r="J21" s="124">
        <f>I21*1.12</f>
        <v>0</v>
      </c>
      <c r="K21" s="768"/>
      <c r="L21" s="771"/>
      <c r="M21" s="774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777"/>
      <c r="S21" s="780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786"/>
      <c r="B22" s="772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789"/>
      <c r="H22" s="781"/>
      <c r="I22" s="131"/>
      <c r="J22" s="131">
        <f>I22*1.12</f>
        <v>0</v>
      </c>
      <c r="K22" s="769"/>
      <c r="L22" s="772"/>
      <c r="M22" s="775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778"/>
      <c r="S22" s="78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782">
        <v>1</v>
      </c>
      <c r="B23" s="783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782"/>
      <c r="B24" s="783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782"/>
      <c r="B25" s="783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784">
        <v>1</v>
      </c>
      <c r="B26" s="770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787">
        <v>2121</v>
      </c>
      <c r="H26" s="779"/>
      <c r="I26" s="124"/>
      <c r="J26" s="124">
        <f>I26*1.12</f>
        <v>0</v>
      </c>
      <c r="K26" s="793"/>
      <c r="L26" s="796"/>
      <c r="M26" s="773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776"/>
      <c r="S26" s="779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79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785"/>
      <c r="B27" s="771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788"/>
      <c r="H27" s="780"/>
      <c r="I27" s="124"/>
      <c r="J27" s="124">
        <f>I27*1.12</f>
        <v>0</v>
      </c>
      <c r="K27" s="794"/>
      <c r="L27" s="797"/>
      <c r="M27" s="774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777"/>
      <c r="S27" s="780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79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785"/>
      <c r="B28" s="771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789"/>
      <c r="H28" s="781"/>
      <c r="I28" s="131">
        <f>I27</f>
        <v>0</v>
      </c>
      <c r="J28" s="131">
        <f>I28*1.12</f>
        <v>0</v>
      </c>
      <c r="K28" s="795"/>
      <c r="L28" s="798"/>
      <c r="M28" s="775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778"/>
      <c r="S28" s="781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792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785"/>
      <c r="B29" s="771"/>
      <c r="C29" s="122" t="s">
        <v>73</v>
      </c>
      <c r="D29" s="122" t="s">
        <v>74</v>
      </c>
      <c r="E29" s="123"/>
      <c r="F29" s="124"/>
      <c r="G29" s="787"/>
      <c r="H29" s="779"/>
      <c r="I29" s="124"/>
      <c r="J29" s="124"/>
      <c r="K29" s="793"/>
      <c r="L29" s="796"/>
      <c r="M29" s="773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776"/>
      <c r="S29" s="779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79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785"/>
      <c r="B30" s="771"/>
      <c r="C30" s="122" t="s">
        <v>75</v>
      </c>
      <c r="D30" s="122" t="s">
        <v>76</v>
      </c>
      <c r="E30" s="123"/>
      <c r="F30" s="124"/>
      <c r="G30" s="788"/>
      <c r="H30" s="780"/>
      <c r="I30" s="124"/>
      <c r="J30" s="124"/>
      <c r="K30" s="794"/>
      <c r="L30" s="797"/>
      <c r="M30" s="774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777"/>
      <c r="S30" s="780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79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785"/>
      <c r="B31" s="771"/>
      <c r="C31" s="129" t="s">
        <v>75</v>
      </c>
      <c r="D31" s="129" t="s">
        <v>77</v>
      </c>
      <c r="E31" s="130"/>
      <c r="F31" s="131"/>
      <c r="G31" s="789"/>
      <c r="H31" s="781"/>
      <c r="I31" s="131"/>
      <c r="J31" s="131"/>
      <c r="K31" s="795"/>
      <c r="L31" s="798"/>
      <c r="M31" s="775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778"/>
      <c r="S31" s="781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792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785"/>
      <c r="B32" s="771"/>
      <c r="C32" s="122" t="s">
        <v>73</v>
      </c>
      <c r="D32" s="122" t="s">
        <v>74</v>
      </c>
      <c r="E32" s="123"/>
      <c r="F32" s="124"/>
      <c r="G32" s="787"/>
      <c r="H32" s="779"/>
      <c r="I32" s="124"/>
      <c r="J32" s="124"/>
      <c r="K32" s="767"/>
      <c r="L32" s="770"/>
      <c r="M32" s="773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776"/>
      <c r="S32" s="779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79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785"/>
      <c r="B33" s="771"/>
      <c r="C33" s="122" t="s">
        <v>75</v>
      </c>
      <c r="D33" s="122" t="s">
        <v>76</v>
      </c>
      <c r="E33" s="123"/>
      <c r="F33" s="124"/>
      <c r="G33" s="788"/>
      <c r="H33" s="780"/>
      <c r="I33" s="124"/>
      <c r="J33" s="124"/>
      <c r="K33" s="768"/>
      <c r="L33" s="771"/>
      <c r="M33" s="774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777"/>
      <c r="S33" s="780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79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785"/>
      <c r="B34" s="771"/>
      <c r="C34" s="129" t="s">
        <v>75</v>
      </c>
      <c r="D34" s="129" t="s">
        <v>77</v>
      </c>
      <c r="E34" s="130"/>
      <c r="F34" s="131"/>
      <c r="G34" s="789"/>
      <c r="H34" s="781"/>
      <c r="I34" s="131"/>
      <c r="J34" s="131"/>
      <c r="K34" s="769"/>
      <c r="L34" s="772"/>
      <c r="M34" s="775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778"/>
      <c r="S34" s="781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792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785"/>
      <c r="B35" s="771"/>
      <c r="C35" s="122" t="s">
        <v>73</v>
      </c>
      <c r="D35" s="122" t="s">
        <v>74</v>
      </c>
      <c r="E35" s="123"/>
      <c r="F35" s="124"/>
      <c r="G35" s="787"/>
      <c r="H35" s="779"/>
      <c r="I35" s="124"/>
      <c r="J35" s="124"/>
      <c r="K35" s="767"/>
      <c r="L35" s="770"/>
      <c r="M35" s="773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776"/>
      <c r="S35" s="779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79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785"/>
      <c r="B36" s="771"/>
      <c r="C36" s="122" t="s">
        <v>75</v>
      </c>
      <c r="D36" s="122" t="s">
        <v>76</v>
      </c>
      <c r="E36" s="123"/>
      <c r="F36" s="124"/>
      <c r="G36" s="788"/>
      <c r="H36" s="780"/>
      <c r="I36" s="124"/>
      <c r="J36" s="124"/>
      <c r="K36" s="768"/>
      <c r="L36" s="771"/>
      <c r="M36" s="774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777"/>
      <c r="S36" s="780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79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785"/>
      <c r="B37" s="771"/>
      <c r="C37" s="129" t="s">
        <v>75</v>
      </c>
      <c r="D37" s="129" t="s">
        <v>77</v>
      </c>
      <c r="E37" s="130"/>
      <c r="F37" s="131"/>
      <c r="G37" s="789"/>
      <c r="H37" s="781"/>
      <c r="I37" s="131"/>
      <c r="J37" s="131"/>
      <c r="K37" s="769"/>
      <c r="L37" s="772"/>
      <c r="M37" s="775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778"/>
      <c r="S37" s="781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792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785"/>
      <c r="B38" s="771"/>
      <c r="C38" s="122" t="s">
        <v>73</v>
      </c>
      <c r="D38" s="122" t="s">
        <v>74</v>
      </c>
      <c r="E38" s="123"/>
      <c r="F38" s="124"/>
      <c r="G38" s="787"/>
      <c r="H38" s="779"/>
      <c r="I38" s="124"/>
      <c r="J38" s="124"/>
      <c r="K38" s="767"/>
      <c r="L38" s="770"/>
      <c r="M38" s="773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776"/>
      <c r="S38" s="779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79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785"/>
      <c r="B39" s="771"/>
      <c r="C39" s="122" t="s">
        <v>75</v>
      </c>
      <c r="D39" s="122" t="s">
        <v>76</v>
      </c>
      <c r="E39" s="123"/>
      <c r="F39" s="124"/>
      <c r="G39" s="788"/>
      <c r="H39" s="780"/>
      <c r="I39" s="124"/>
      <c r="J39" s="124"/>
      <c r="K39" s="768"/>
      <c r="L39" s="771"/>
      <c r="M39" s="774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777"/>
      <c r="S39" s="780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79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786"/>
      <c r="B40" s="772"/>
      <c r="C40" s="129" t="s">
        <v>75</v>
      </c>
      <c r="D40" s="129" t="s">
        <v>77</v>
      </c>
      <c r="E40" s="130"/>
      <c r="F40" s="131"/>
      <c r="G40" s="789"/>
      <c r="H40" s="781"/>
      <c r="I40" s="131"/>
      <c r="J40" s="131"/>
      <c r="K40" s="769"/>
      <c r="L40" s="772"/>
      <c r="M40" s="775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778"/>
      <c r="S40" s="781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792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784">
        <v>1</v>
      </c>
      <c r="B41" s="799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787"/>
      <c r="H41" s="779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793"/>
      <c r="L41" s="770"/>
      <c r="M41" s="773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779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811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785"/>
      <c r="B42" s="800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788"/>
      <c r="H42" s="780"/>
      <c r="I42" s="124">
        <f>I41</f>
        <v>0</v>
      </c>
      <c r="J42" s="124">
        <f t="shared" si="30"/>
        <v>0</v>
      </c>
      <c r="K42" s="794"/>
      <c r="L42" s="771"/>
      <c r="M42" s="774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780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812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785"/>
      <c r="B43" s="800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788"/>
      <c r="H43" s="781"/>
      <c r="I43" s="131">
        <f>I42</f>
        <v>0</v>
      </c>
      <c r="J43" s="131">
        <f t="shared" si="30"/>
        <v>0</v>
      </c>
      <c r="K43" s="795"/>
      <c r="L43" s="772"/>
      <c r="M43" s="775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781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813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785"/>
      <c r="B44" s="800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788"/>
      <c r="H44" s="802"/>
      <c r="I44" s="147"/>
      <c r="J44" s="147">
        <f t="shared" si="30"/>
        <v>0</v>
      </c>
      <c r="K44" s="814"/>
      <c r="L44" s="817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820"/>
      <c r="S44" s="802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823"/>
      <c r="BJ44" s="152"/>
      <c r="BK44" s="152"/>
      <c r="BL44" s="152"/>
      <c r="BM44" s="152"/>
      <c r="BN44" s="152"/>
      <c r="BO44" s="152"/>
      <c r="BP44" s="152"/>
      <c r="BS44" s="154"/>
      <c r="BT44" s="155"/>
      <c r="BU44" s="826" t="s">
        <v>85</v>
      </c>
    </row>
    <row r="45" spans="1:73" s="153" customFormat="1" ht="18.75" hidden="1" customHeight="1" outlineLevel="1" x14ac:dyDescent="0.35">
      <c r="A45" s="785"/>
      <c r="B45" s="800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788"/>
      <c r="H45" s="803"/>
      <c r="I45" s="147"/>
      <c r="J45" s="147">
        <f t="shared" si="30"/>
        <v>0</v>
      </c>
      <c r="K45" s="815"/>
      <c r="L45" s="818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821"/>
      <c r="S45" s="803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824"/>
      <c r="BJ45" s="152"/>
      <c r="BK45" s="152"/>
      <c r="BL45" s="152"/>
      <c r="BM45" s="152"/>
      <c r="BN45" s="152"/>
      <c r="BO45" s="152"/>
      <c r="BP45" s="152"/>
      <c r="BS45" s="154"/>
      <c r="BT45" s="155"/>
      <c r="BU45" s="827"/>
    </row>
    <row r="46" spans="1:73" s="165" customFormat="1" ht="18.75" hidden="1" customHeight="1" outlineLevel="1" x14ac:dyDescent="0.35">
      <c r="A46" s="785"/>
      <c r="B46" s="800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788"/>
      <c r="H46" s="804"/>
      <c r="I46" s="159">
        <f>I45</f>
        <v>0</v>
      </c>
      <c r="J46" s="159">
        <f t="shared" si="30"/>
        <v>0</v>
      </c>
      <c r="K46" s="816"/>
      <c r="L46" s="819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822"/>
      <c r="S46" s="804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825"/>
      <c r="BJ46" s="164"/>
      <c r="BK46" s="164"/>
      <c r="BL46" s="164"/>
      <c r="BM46" s="164"/>
      <c r="BN46" s="164"/>
      <c r="BO46" s="164"/>
      <c r="BP46" s="164"/>
      <c r="BS46" s="166"/>
      <c r="BT46" s="167"/>
      <c r="BU46" s="828"/>
    </row>
    <row r="47" spans="1:73" s="165" customFormat="1" ht="12.75" hidden="1" customHeight="1" outlineLevel="1" x14ac:dyDescent="0.35">
      <c r="A47" s="785"/>
      <c r="B47" s="800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788"/>
      <c r="H47" s="802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802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829"/>
      <c r="BJ47" s="176"/>
      <c r="BK47" s="176"/>
      <c r="BL47" s="176"/>
      <c r="BM47" s="176"/>
      <c r="BN47" s="176"/>
      <c r="BO47" s="176"/>
      <c r="BP47" s="176"/>
      <c r="BS47" s="166"/>
      <c r="BT47" s="167"/>
      <c r="BU47" s="826" t="s">
        <v>86</v>
      </c>
    </row>
    <row r="48" spans="1:73" s="165" customFormat="1" ht="12.75" hidden="1" customHeight="1" outlineLevel="1" x14ac:dyDescent="0.35">
      <c r="A48" s="785"/>
      <c r="B48" s="800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788"/>
      <c r="H48" s="803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803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830"/>
      <c r="BJ48" s="176"/>
      <c r="BK48" s="176"/>
      <c r="BL48" s="176"/>
      <c r="BM48" s="176"/>
      <c r="BN48" s="176"/>
      <c r="BO48" s="176"/>
      <c r="BP48" s="176"/>
      <c r="BS48" s="166"/>
      <c r="BT48" s="167"/>
      <c r="BU48" s="827"/>
    </row>
    <row r="49" spans="1:73" s="165" customFormat="1" ht="12.75" hidden="1" customHeight="1" outlineLevel="1" x14ac:dyDescent="0.35">
      <c r="A49" s="785"/>
      <c r="B49" s="800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788"/>
      <c r="H49" s="804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804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831"/>
      <c r="BJ49" s="148"/>
      <c r="BK49" s="148"/>
      <c r="BL49" s="148"/>
      <c r="BM49" s="148"/>
      <c r="BN49" s="148"/>
      <c r="BO49" s="148"/>
      <c r="BP49" s="148"/>
      <c r="BS49" s="166"/>
      <c r="BT49" s="167"/>
      <c r="BU49" s="828"/>
    </row>
    <row r="50" spans="1:73" s="165" customFormat="1" ht="12.75" hidden="1" customHeight="1" outlineLevel="1" x14ac:dyDescent="0.35">
      <c r="A50" s="785"/>
      <c r="B50" s="800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788"/>
      <c r="H50" s="802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805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823"/>
      <c r="BJ50" s="152"/>
      <c r="BK50" s="152"/>
      <c r="BL50" s="152"/>
      <c r="BM50" s="152"/>
      <c r="BN50" s="152"/>
      <c r="BO50" s="152"/>
      <c r="BP50" s="152"/>
      <c r="BS50" s="166"/>
      <c r="BT50" s="167"/>
      <c r="BU50" s="826" t="s">
        <v>87</v>
      </c>
    </row>
    <row r="51" spans="1:73" s="165" customFormat="1" ht="12.75" hidden="1" customHeight="1" outlineLevel="1" x14ac:dyDescent="0.35">
      <c r="A51" s="785"/>
      <c r="B51" s="800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788"/>
      <c r="H51" s="803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806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824"/>
      <c r="BJ51" s="152"/>
      <c r="BK51" s="152"/>
      <c r="BL51" s="152"/>
      <c r="BM51" s="152"/>
      <c r="BN51" s="152"/>
      <c r="BO51" s="152"/>
      <c r="BP51" s="152"/>
      <c r="BS51" s="166"/>
      <c r="BT51" s="167"/>
      <c r="BU51" s="827"/>
    </row>
    <row r="52" spans="1:73" s="165" customFormat="1" ht="12.75" hidden="1" customHeight="1" outlineLevel="1" x14ac:dyDescent="0.35">
      <c r="A52" s="785"/>
      <c r="B52" s="800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788"/>
      <c r="H52" s="804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807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825"/>
      <c r="BJ52" s="164"/>
      <c r="BK52" s="164"/>
      <c r="BL52" s="164"/>
      <c r="BM52" s="164"/>
      <c r="BN52" s="164"/>
      <c r="BO52" s="164"/>
      <c r="BP52" s="164"/>
      <c r="BS52" s="166"/>
      <c r="BT52" s="167"/>
      <c r="BU52" s="828"/>
    </row>
    <row r="53" spans="1:73" s="165" customFormat="1" ht="12.75" hidden="1" customHeight="1" outlineLevel="1" x14ac:dyDescent="0.35">
      <c r="A53" s="785"/>
      <c r="B53" s="800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788"/>
      <c r="H53" s="802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805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823"/>
      <c r="BJ53" s="152"/>
      <c r="BK53" s="152"/>
      <c r="BL53" s="152"/>
      <c r="BM53" s="152"/>
      <c r="BN53" s="152"/>
      <c r="BO53" s="152"/>
      <c r="BP53" s="152"/>
      <c r="BS53" s="166"/>
      <c r="BT53" s="167"/>
      <c r="BU53" s="826" t="s">
        <v>88</v>
      </c>
    </row>
    <row r="54" spans="1:73" s="165" customFormat="1" ht="12.75" hidden="1" customHeight="1" outlineLevel="1" x14ac:dyDescent="0.35">
      <c r="A54" s="785"/>
      <c r="B54" s="800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788"/>
      <c r="H54" s="803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806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824"/>
      <c r="BJ54" s="152"/>
      <c r="BK54" s="152"/>
      <c r="BL54" s="152"/>
      <c r="BM54" s="152"/>
      <c r="BN54" s="152"/>
      <c r="BO54" s="152"/>
      <c r="BP54" s="152"/>
      <c r="BS54" s="166"/>
      <c r="BT54" s="167"/>
      <c r="BU54" s="827"/>
    </row>
    <row r="55" spans="1:73" s="165" customFormat="1" ht="12.75" hidden="1" customHeight="1" outlineLevel="1" x14ac:dyDescent="0.35">
      <c r="A55" s="785"/>
      <c r="B55" s="800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788"/>
      <c r="H55" s="804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807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825"/>
      <c r="BJ55" s="164"/>
      <c r="BK55" s="164"/>
      <c r="BL55" s="164"/>
      <c r="BM55" s="164"/>
      <c r="BN55" s="164"/>
      <c r="BO55" s="164"/>
      <c r="BP55" s="164"/>
      <c r="BS55" s="166"/>
      <c r="BT55" s="167"/>
      <c r="BU55" s="828"/>
    </row>
    <row r="56" spans="1:73" ht="18" hidden="1" customHeight="1" outlineLevel="1" x14ac:dyDescent="0.35">
      <c r="A56" s="785"/>
      <c r="B56" s="800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788"/>
      <c r="H56" s="802"/>
      <c r="I56" s="147"/>
      <c r="J56" s="147">
        <f t="shared" si="30"/>
        <v>0</v>
      </c>
      <c r="K56" s="169"/>
      <c r="L56" s="170"/>
      <c r="M56" s="773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779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832"/>
      <c r="BJ56" s="128"/>
      <c r="BK56" s="128"/>
      <c r="BL56" s="128"/>
      <c r="BM56" s="128"/>
      <c r="BN56" s="128"/>
      <c r="BO56" s="128"/>
      <c r="BP56" s="128"/>
      <c r="BS56" s="28"/>
      <c r="BT56" s="29"/>
      <c r="BU56" s="826" t="s">
        <v>89</v>
      </c>
    </row>
    <row r="57" spans="1:73" ht="18" hidden="1" customHeight="1" outlineLevel="1" x14ac:dyDescent="0.35">
      <c r="A57" s="785"/>
      <c r="B57" s="800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788"/>
      <c r="H57" s="803"/>
      <c r="I57" s="147"/>
      <c r="J57" s="147">
        <f t="shared" si="30"/>
        <v>0</v>
      </c>
      <c r="K57" s="169"/>
      <c r="L57" s="170"/>
      <c r="M57" s="774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780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833"/>
      <c r="BJ57" s="128"/>
      <c r="BK57" s="128"/>
      <c r="BL57" s="128"/>
      <c r="BM57" s="128"/>
      <c r="BN57" s="128"/>
      <c r="BO57" s="128"/>
      <c r="BP57" s="128"/>
      <c r="BS57" s="28"/>
      <c r="BT57" s="29"/>
      <c r="BU57" s="827"/>
    </row>
    <row r="58" spans="1:73" ht="18" hidden="1" customHeight="1" outlineLevel="1" x14ac:dyDescent="0.35">
      <c r="A58" s="785"/>
      <c r="B58" s="800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788"/>
      <c r="H58" s="804"/>
      <c r="I58" s="159">
        <f>I57</f>
        <v>0</v>
      </c>
      <c r="J58" s="159">
        <f t="shared" si="30"/>
        <v>0</v>
      </c>
      <c r="K58" s="169"/>
      <c r="L58" s="170"/>
      <c r="M58" s="775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781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834"/>
      <c r="BJ58" s="135"/>
      <c r="BK58" s="135"/>
      <c r="BL58" s="135"/>
      <c r="BM58" s="135"/>
      <c r="BN58" s="135"/>
      <c r="BO58" s="135"/>
      <c r="BP58" s="135"/>
      <c r="BS58" s="28"/>
      <c r="BT58" s="29"/>
      <c r="BU58" s="828"/>
    </row>
    <row r="59" spans="1:73" s="153" customFormat="1" ht="12" hidden="1" customHeight="1" outlineLevel="1" x14ac:dyDescent="0.35">
      <c r="A59" s="785"/>
      <c r="B59" s="800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788"/>
      <c r="H59" s="802"/>
      <c r="I59" s="147"/>
      <c r="J59" s="147">
        <f t="shared" si="30"/>
        <v>0</v>
      </c>
      <c r="K59" s="169"/>
      <c r="L59" s="170"/>
      <c r="M59" s="808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805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823"/>
      <c r="BJ59" s="152"/>
      <c r="BK59" s="152"/>
      <c r="BL59" s="152"/>
      <c r="BM59" s="152"/>
      <c r="BN59" s="152"/>
      <c r="BO59" s="152"/>
      <c r="BP59" s="152"/>
      <c r="BS59" s="154"/>
      <c r="BT59" s="155"/>
      <c r="BU59" s="826" t="s">
        <v>90</v>
      </c>
    </row>
    <row r="60" spans="1:73" s="153" customFormat="1" ht="12" hidden="1" customHeight="1" outlineLevel="1" x14ac:dyDescent="0.35">
      <c r="A60" s="785"/>
      <c r="B60" s="800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788"/>
      <c r="H60" s="803"/>
      <c r="I60" s="147"/>
      <c r="J60" s="147">
        <f t="shared" si="30"/>
        <v>0</v>
      </c>
      <c r="K60" s="169"/>
      <c r="L60" s="170"/>
      <c r="M60" s="809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806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824"/>
      <c r="BJ60" s="152"/>
      <c r="BK60" s="152"/>
      <c r="BL60" s="152"/>
      <c r="BM60" s="152"/>
      <c r="BN60" s="152"/>
      <c r="BO60" s="152"/>
      <c r="BP60" s="152"/>
      <c r="BS60" s="154"/>
      <c r="BT60" s="155"/>
      <c r="BU60" s="827"/>
    </row>
    <row r="61" spans="1:73" s="165" customFormat="1" ht="12" hidden="1" customHeight="1" outlineLevel="1" x14ac:dyDescent="0.35">
      <c r="A61" s="785"/>
      <c r="B61" s="800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788"/>
      <c r="H61" s="804"/>
      <c r="I61" s="159">
        <f>I60</f>
        <v>0</v>
      </c>
      <c r="J61" s="159">
        <f t="shared" si="30"/>
        <v>0</v>
      </c>
      <c r="K61" s="169"/>
      <c r="L61" s="170"/>
      <c r="M61" s="810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807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825"/>
      <c r="BJ61" s="164"/>
      <c r="BK61" s="164"/>
      <c r="BL61" s="164"/>
      <c r="BM61" s="164"/>
      <c r="BN61" s="164"/>
      <c r="BO61" s="164"/>
      <c r="BP61" s="164"/>
      <c r="BS61" s="166"/>
      <c r="BT61" s="167"/>
      <c r="BU61" s="828"/>
    </row>
    <row r="62" spans="1:73" s="153" customFormat="1" ht="12" hidden="1" customHeight="1" outlineLevel="1" x14ac:dyDescent="0.35">
      <c r="A62" s="785"/>
      <c r="B62" s="800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788"/>
      <c r="H62" s="802"/>
      <c r="I62" s="147"/>
      <c r="J62" s="147">
        <f t="shared" si="30"/>
        <v>0</v>
      </c>
      <c r="K62" s="169"/>
      <c r="L62" s="170"/>
      <c r="M62" s="808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805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835"/>
      <c r="BJ62" s="152"/>
      <c r="BK62" s="152"/>
      <c r="BL62" s="152"/>
      <c r="BM62" s="152"/>
      <c r="BN62" s="152"/>
      <c r="BO62" s="152"/>
      <c r="BP62" s="152"/>
      <c r="BS62" s="154"/>
      <c r="BT62" s="155"/>
      <c r="BU62" s="826" t="s">
        <v>91</v>
      </c>
    </row>
    <row r="63" spans="1:73" s="153" customFormat="1" ht="12" hidden="1" customHeight="1" outlineLevel="1" x14ac:dyDescent="0.35">
      <c r="A63" s="785"/>
      <c r="B63" s="800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788"/>
      <c r="H63" s="803"/>
      <c r="I63" s="147"/>
      <c r="J63" s="147">
        <f t="shared" si="30"/>
        <v>0</v>
      </c>
      <c r="K63" s="169"/>
      <c r="L63" s="170"/>
      <c r="M63" s="809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806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836"/>
      <c r="BJ63" s="152"/>
      <c r="BK63" s="152"/>
      <c r="BL63" s="152"/>
      <c r="BM63" s="152"/>
      <c r="BN63" s="152"/>
      <c r="BO63" s="152"/>
      <c r="BP63" s="152"/>
      <c r="BS63" s="154"/>
      <c r="BT63" s="155"/>
      <c r="BU63" s="827"/>
    </row>
    <row r="64" spans="1:73" s="165" customFormat="1" ht="12" hidden="1" customHeight="1" outlineLevel="1" x14ac:dyDescent="0.35">
      <c r="A64" s="785"/>
      <c r="B64" s="800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788"/>
      <c r="H64" s="804"/>
      <c r="I64" s="159">
        <f>I63</f>
        <v>0</v>
      </c>
      <c r="J64" s="159">
        <f t="shared" si="30"/>
        <v>0</v>
      </c>
      <c r="K64" s="169"/>
      <c r="L64" s="170"/>
      <c r="M64" s="810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807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837"/>
      <c r="BJ64" s="164"/>
      <c r="BK64" s="164"/>
      <c r="BL64" s="164"/>
      <c r="BM64" s="164"/>
      <c r="BN64" s="164"/>
      <c r="BO64" s="164"/>
      <c r="BP64" s="164"/>
      <c r="BS64" s="166"/>
      <c r="BT64" s="167"/>
      <c r="BU64" s="828"/>
    </row>
    <row r="65" spans="1:73" s="153" customFormat="1" ht="12" hidden="1" customHeight="1" outlineLevel="1" x14ac:dyDescent="0.35">
      <c r="A65" s="785"/>
      <c r="B65" s="800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788"/>
      <c r="H65" s="802"/>
      <c r="I65" s="147"/>
      <c r="J65" s="147">
        <f t="shared" si="30"/>
        <v>0</v>
      </c>
      <c r="K65" s="169"/>
      <c r="L65" s="170"/>
      <c r="M65" s="808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805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835"/>
      <c r="BJ65" s="152"/>
      <c r="BK65" s="152"/>
      <c r="BL65" s="152"/>
      <c r="BM65" s="152"/>
      <c r="BN65" s="152"/>
      <c r="BO65" s="152"/>
      <c r="BP65" s="152"/>
      <c r="BS65" s="154"/>
      <c r="BT65" s="155"/>
      <c r="BU65" s="826" t="s">
        <v>92</v>
      </c>
    </row>
    <row r="66" spans="1:73" s="153" customFormat="1" ht="12" hidden="1" customHeight="1" outlineLevel="1" x14ac:dyDescent="0.35">
      <c r="A66" s="785"/>
      <c r="B66" s="800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788"/>
      <c r="H66" s="803"/>
      <c r="I66" s="147"/>
      <c r="J66" s="147">
        <f t="shared" si="30"/>
        <v>0</v>
      </c>
      <c r="K66" s="169"/>
      <c r="L66" s="170"/>
      <c r="M66" s="809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806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836"/>
      <c r="BJ66" s="152"/>
      <c r="BK66" s="152"/>
      <c r="BL66" s="152"/>
      <c r="BM66" s="152"/>
      <c r="BN66" s="152"/>
      <c r="BO66" s="152"/>
      <c r="BP66" s="152"/>
      <c r="BS66" s="154"/>
      <c r="BT66" s="155"/>
      <c r="BU66" s="827"/>
    </row>
    <row r="67" spans="1:73" s="165" customFormat="1" ht="12" hidden="1" customHeight="1" outlineLevel="1" x14ac:dyDescent="0.35">
      <c r="A67" s="785"/>
      <c r="B67" s="800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788"/>
      <c r="H67" s="804"/>
      <c r="I67" s="159">
        <f>I66</f>
        <v>0</v>
      </c>
      <c r="J67" s="159">
        <f t="shared" si="30"/>
        <v>0</v>
      </c>
      <c r="K67" s="169"/>
      <c r="L67" s="170"/>
      <c r="M67" s="810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807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837"/>
      <c r="BJ67" s="164"/>
      <c r="BK67" s="164"/>
      <c r="BL67" s="164"/>
      <c r="BM67" s="164"/>
      <c r="BN67" s="164"/>
      <c r="BO67" s="164"/>
      <c r="BP67" s="164"/>
      <c r="BS67" s="166"/>
      <c r="BT67" s="167"/>
      <c r="BU67" s="828"/>
    </row>
    <row r="68" spans="1:73" s="153" customFormat="1" ht="12" hidden="1" customHeight="1" outlineLevel="1" x14ac:dyDescent="0.35">
      <c r="A68" s="785"/>
      <c r="B68" s="800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788"/>
      <c r="H68" s="802"/>
      <c r="I68" s="147"/>
      <c r="J68" s="147">
        <f t="shared" si="30"/>
        <v>0</v>
      </c>
      <c r="K68" s="169"/>
      <c r="L68" s="170"/>
      <c r="M68" s="808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805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835"/>
      <c r="BJ68" s="152"/>
      <c r="BK68" s="152"/>
      <c r="BL68" s="152"/>
      <c r="BM68" s="152"/>
      <c r="BN68" s="152"/>
      <c r="BO68" s="152"/>
      <c r="BP68" s="152"/>
      <c r="BS68" s="154"/>
      <c r="BT68" s="155"/>
      <c r="BU68" s="826" t="s">
        <v>93</v>
      </c>
    </row>
    <row r="69" spans="1:73" s="153" customFormat="1" ht="12" hidden="1" customHeight="1" outlineLevel="1" x14ac:dyDescent="0.35">
      <c r="A69" s="785"/>
      <c r="B69" s="800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788"/>
      <c r="H69" s="803"/>
      <c r="I69" s="147"/>
      <c r="J69" s="147">
        <f t="shared" si="30"/>
        <v>0</v>
      </c>
      <c r="K69" s="169"/>
      <c r="L69" s="170"/>
      <c r="M69" s="809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806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836"/>
      <c r="BJ69" s="152"/>
      <c r="BK69" s="152"/>
      <c r="BL69" s="152"/>
      <c r="BM69" s="152"/>
      <c r="BN69" s="152"/>
      <c r="BO69" s="152"/>
      <c r="BP69" s="152"/>
      <c r="BS69" s="154"/>
      <c r="BT69" s="155"/>
      <c r="BU69" s="827"/>
    </row>
    <row r="70" spans="1:73" s="165" customFormat="1" ht="12" hidden="1" customHeight="1" outlineLevel="1" x14ac:dyDescent="0.35">
      <c r="A70" s="785"/>
      <c r="B70" s="800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788"/>
      <c r="H70" s="804"/>
      <c r="I70" s="159">
        <f>I69</f>
        <v>0</v>
      </c>
      <c r="J70" s="159">
        <f t="shared" si="30"/>
        <v>0</v>
      </c>
      <c r="K70" s="169"/>
      <c r="L70" s="170"/>
      <c r="M70" s="810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807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837"/>
      <c r="BJ70" s="164"/>
      <c r="BK70" s="164"/>
      <c r="BL70" s="164"/>
      <c r="BM70" s="164"/>
      <c r="BN70" s="164"/>
      <c r="BO70" s="164"/>
      <c r="BP70" s="164"/>
      <c r="BS70" s="166"/>
      <c r="BT70" s="167"/>
      <c r="BU70" s="828"/>
    </row>
    <row r="71" spans="1:73" s="153" customFormat="1" hidden="1" outlineLevel="1" x14ac:dyDescent="0.35">
      <c r="A71" s="785"/>
      <c r="B71" s="800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788"/>
      <c r="H71" s="802"/>
      <c r="I71" s="147"/>
      <c r="J71" s="147">
        <f t="shared" si="30"/>
        <v>0</v>
      </c>
      <c r="K71" s="169"/>
      <c r="L71" s="170"/>
      <c r="M71" s="808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805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835"/>
      <c r="BJ71" s="152"/>
      <c r="BK71" s="152"/>
      <c r="BL71" s="152"/>
      <c r="BM71" s="152"/>
      <c r="BN71" s="152"/>
      <c r="BO71" s="152"/>
      <c r="BP71" s="152"/>
      <c r="BS71" s="154"/>
      <c r="BT71" s="155"/>
      <c r="BU71" s="826" t="s">
        <v>94</v>
      </c>
    </row>
    <row r="72" spans="1:73" s="153" customFormat="1" hidden="1" outlineLevel="1" x14ac:dyDescent="0.35">
      <c r="A72" s="785"/>
      <c r="B72" s="800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788"/>
      <c r="H72" s="803"/>
      <c r="I72" s="147"/>
      <c r="J72" s="147">
        <f t="shared" si="30"/>
        <v>0</v>
      </c>
      <c r="K72" s="169"/>
      <c r="L72" s="170"/>
      <c r="M72" s="809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806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836"/>
      <c r="BJ72" s="152"/>
      <c r="BK72" s="152"/>
      <c r="BL72" s="152"/>
      <c r="BM72" s="152"/>
      <c r="BN72" s="152"/>
      <c r="BO72" s="152"/>
      <c r="BP72" s="152"/>
      <c r="BS72" s="154"/>
      <c r="BT72" s="155"/>
      <c r="BU72" s="827"/>
    </row>
    <row r="73" spans="1:73" s="165" customFormat="1" hidden="1" outlineLevel="1" x14ac:dyDescent="0.35">
      <c r="A73" s="785"/>
      <c r="B73" s="800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788"/>
      <c r="H73" s="804"/>
      <c r="I73" s="159">
        <f>I72</f>
        <v>0</v>
      </c>
      <c r="J73" s="159">
        <f t="shared" si="30"/>
        <v>0</v>
      </c>
      <c r="K73" s="169"/>
      <c r="L73" s="170"/>
      <c r="M73" s="810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807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837"/>
      <c r="BJ73" s="164"/>
      <c r="BK73" s="164"/>
      <c r="BL73" s="164"/>
      <c r="BM73" s="164"/>
      <c r="BN73" s="164"/>
      <c r="BO73" s="164"/>
      <c r="BP73" s="164"/>
      <c r="BS73" s="166"/>
      <c r="BT73" s="167"/>
      <c r="BU73" s="828"/>
    </row>
    <row r="74" spans="1:73" s="153" customFormat="1" hidden="1" outlineLevel="1" x14ac:dyDescent="0.35">
      <c r="A74" s="785"/>
      <c r="B74" s="800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788"/>
      <c r="H74" s="802"/>
      <c r="I74" s="147"/>
      <c r="J74" s="147">
        <f t="shared" si="30"/>
        <v>0</v>
      </c>
      <c r="K74" s="169"/>
      <c r="L74" s="170"/>
      <c r="M74" s="808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805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835"/>
      <c r="BJ74" s="152"/>
      <c r="BK74" s="152"/>
      <c r="BL74" s="152"/>
      <c r="BM74" s="152"/>
      <c r="BN74" s="152"/>
      <c r="BO74" s="152"/>
      <c r="BP74" s="152"/>
      <c r="BS74" s="154"/>
      <c r="BT74" s="155"/>
      <c r="BU74" s="826" t="s">
        <v>95</v>
      </c>
    </row>
    <row r="75" spans="1:73" s="153" customFormat="1" hidden="1" outlineLevel="1" x14ac:dyDescent="0.35">
      <c r="A75" s="785"/>
      <c r="B75" s="800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788"/>
      <c r="H75" s="803"/>
      <c r="I75" s="147"/>
      <c r="J75" s="147">
        <f t="shared" si="30"/>
        <v>0</v>
      </c>
      <c r="K75" s="169"/>
      <c r="L75" s="170"/>
      <c r="M75" s="809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806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836"/>
      <c r="BJ75" s="152"/>
      <c r="BK75" s="152"/>
      <c r="BL75" s="152"/>
      <c r="BM75" s="152"/>
      <c r="BN75" s="152"/>
      <c r="BO75" s="152"/>
      <c r="BP75" s="152"/>
      <c r="BS75" s="154"/>
      <c r="BT75" s="155"/>
      <c r="BU75" s="827"/>
    </row>
    <row r="76" spans="1:73" s="165" customFormat="1" hidden="1" outlineLevel="1" x14ac:dyDescent="0.35">
      <c r="A76" s="785"/>
      <c r="B76" s="800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788"/>
      <c r="H76" s="804"/>
      <c r="I76" s="159">
        <f>I75</f>
        <v>0</v>
      </c>
      <c r="J76" s="159">
        <f t="shared" si="30"/>
        <v>0</v>
      </c>
      <c r="K76" s="169"/>
      <c r="L76" s="170"/>
      <c r="M76" s="810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807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837"/>
      <c r="BJ76" s="164"/>
      <c r="BK76" s="164"/>
      <c r="BL76" s="164"/>
      <c r="BM76" s="164"/>
      <c r="BN76" s="164"/>
      <c r="BO76" s="164"/>
      <c r="BP76" s="164"/>
      <c r="BS76" s="166"/>
      <c r="BT76" s="167"/>
      <c r="BU76" s="828"/>
    </row>
    <row r="77" spans="1:73" s="153" customFormat="1" hidden="1" outlineLevel="1" x14ac:dyDescent="0.35">
      <c r="A77" s="785"/>
      <c r="B77" s="800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788"/>
      <c r="H77" s="805"/>
      <c r="I77" s="147"/>
      <c r="J77" s="147">
        <f t="shared" si="30"/>
        <v>0</v>
      </c>
      <c r="K77" s="182"/>
      <c r="L77" s="817"/>
      <c r="M77" s="808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805"/>
      <c r="S77" s="805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835"/>
      <c r="BJ77" s="152"/>
      <c r="BK77" s="152"/>
      <c r="BL77" s="152"/>
      <c r="BM77" s="152"/>
      <c r="BN77" s="152"/>
      <c r="BO77" s="152"/>
      <c r="BP77" s="152"/>
      <c r="BS77" s="154"/>
      <c r="BT77" s="155"/>
      <c r="BU77" s="826" t="s">
        <v>85</v>
      </c>
    </row>
    <row r="78" spans="1:73" s="153" customFormat="1" hidden="1" outlineLevel="1" x14ac:dyDescent="0.35">
      <c r="A78" s="785"/>
      <c r="B78" s="800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788"/>
      <c r="H78" s="806"/>
      <c r="I78" s="147"/>
      <c r="J78" s="147">
        <f t="shared" si="30"/>
        <v>0</v>
      </c>
      <c r="K78" s="182"/>
      <c r="L78" s="818"/>
      <c r="M78" s="809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806"/>
      <c r="S78" s="806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836"/>
      <c r="BJ78" s="152"/>
      <c r="BK78" s="152"/>
      <c r="BL78" s="152"/>
      <c r="BM78" s="152"/>
      <c r="BN78" s="152"/>
      <c r="BO78" s="152"/>
      <c r="BP78" s="152"/>
      <c r="BS78" s="154"/>
      <c r="BT78" s="155"/>
      <c r="BU78" s="827"/>
    </row>
    <row r="79" spans="1:73" s="165" customFormat="1" hidden="1" outlineLevel="1" x14ac:dyDescent="0.35">
      <c r="A79" s="785"/>
      <c r="B79" s="800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788"/>
      <c r="H79" s="807"/>
      <c r="I79" s="159">
        <f>I78</f>
        <v>0</v>
      </c>
      <c r="J79" s="159">
        <f t="shared" si="30"/>
        <v>0</v>
      </c>
      <c r="K79" s="182"/>
      <c r="L79" s="819"/>
      <c r="M79" s="810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807"/>
      <c r="S79" s="807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837"/>
      <c r="BJ79" s="164"/>
      <c r="BK79" s="164"/>
      <c r="BL79" s="164"/>
      <c r="BM79" s="164"/>
      <c r="BN79" s="164"/>
      <c r="BO79" s="164"/>
      <c r="BP79" s="164"/>
      <c r="BS79" s="166"/>
      <c r="BT79" s="167"/>
      <c r="BU79" s="828"/>
    </row>
    <row r="80" spans="1:73" s="153" customFormat="1" hidden="1" outlineLevel="1" x14ac:dyDescent="0.35">
      <c r="A80" s="785"/>
      <c r="B80" s="800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788"/>
      <c r="H80" s="805"/>
      <c r="I80" s="147"/>
      <c r="J80" s="147">
        <f t="shared" si="30"/>
        <v>0</v>
      </c>
      <c r="K80" s="182"/>
      <c r="L80" s="817"/>
      <c r="M80" s="808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805"/>
      <c r="S80" s="805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835"/>
      <c r="BJ80" s="152"/>
      <c r="BK80" s="152"/>
      <c r="BL80" s="152"/>
      <c r="BM80" s="152"/>
      <c r="BN80" s="152"/>
      <c r="BO80" s="152"/>
      <c r="BP80" s="152"/>
      <c r="BS80" s="154"/>
      <c r="BT80" s="155"/>
      <c r="BU80" s="826" t="s">
        <v>88</v>
      </c>
    </row>
    <row r="81" spans="1:73" s="153" customFormat="1" hidden="1" outlineLevel="1" x14ac:dyDescent="0.35">
      <c r="A81" s="785"/>
      <c r="B81" s="800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788"/>
      <c r="H81" s="806"/>
      <c r="I81" s="147"/>
      <c r="J81" s="147">
        <f t="shared" si="30"/>
        <v>0</v>
      </c>
      <c r="K81" s="182"/>
      <c r="L81" s="818"/>
      <c r="M81" s="809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806"/>
      <c r="S81" s="806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836"/>
      <c r="BJ81" s="152"/>
      <c r="BK81" s="152"/>
      <c r="BL81" s="152"/>
      <c r="BM81" s="152"/>
      <c r="BN81" s="152"/>
      <c r="BO81" s="152"/>
      <c r="BP81" s="152"/>
      <c r="BS81" s="154"/>
      <c r="BT81" s="155"/>
      <c r="BU81" s="827"/>
    </row>
    <row r="82" spans="1:73" s="165" customFormat="1" hidden="1" outlineLevel="1" x14ac:dyDescent="0.35">
      <c r="A82" s="785"/>
      <c r="B82" s="800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788"/>
      <c r="H82" s="807"/>
      <c r="I82" s="159">
        <f>I81</f>
        <v>0</v>
      </c>
      <c r="J82" s="159">
        <f t="shared" si="30"/>
        <v>0</v>
      </c>
      <c r="K82" s="182"/>
      <c r="L82" s="819"/>
      <c r="M82" s="810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807"/>
      <c r="S82" s="807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837"/>
      <c r="BJ82" s="164"/>
      <c r="BK82" s="164"/>
      <c r="BL82" s="164"/>
      <c r="BM82" s="164"/>
      <c r="BN82" s="164"/>
      <c r="BO82" s="164"/>
      <c r="BP82" s="164"/>
      <c r="BS82" s="166"/>
      <c r="BT82" s="167"/>
      <c r="BU82" s="828"/>
    </row>
    <row r="83" spans="1:73" s="153" customFormat="1" ht="12" hidden="1" customHeight="1" outlineLevel="1" x14ac:dyDescent="0.35">
      <c r="A83" s="785"/>
      <c r="B83" s="800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788"/>
      <c r="H83" s="805"/>
      <c r="I83" s="147"/>
      <c r="J83" s="147">
        <f t="shared" si="30"/>
        <v>0</v>
      </c>
      <c r="K83" s="182"/>
      <c r="L83" s="817"/>
      <c r="M83" s="808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805"/>
      <c r="S83" s="805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835"/>
      <c r="BJ83" s="152"/>
      <c r="BK83" s="152"/>
      <c r="BL83" s="152"/>
      <c r="BM83" s="152"/>
      <c r="BN83" s="152"/>
      <c r="BO83" s="152"/>
      <c r="BP83" s="152"/>
      <c r="BS83" s="154"/>
      <c r="BT83" s="155"/>
      <c r="BU83" s="826" t="s">
        <v>89</v>
      </c>
    </row>
    <row r="84" spans="1:73" s="153" customFormat="1" ht="12" hidden="1" customHeight="1" outlineLevel="1" x14ac:dyDescent="0.35">
      <c r="A84" s="785"/>
      <c r="B84" s="800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788"/>
      <c r="H84" s="806"/>
      <c r="I84" s="147"/>
      <c r="J84" s="147">
        <f t="shared" si="30"/>
        <v>0</v>
      </c>
      <c r="K84" s="182"/>
      <c r="L84" s="818"/>
      <c r="M84" s="809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806"/>
      <c r="S84" s="806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836"/>
      <c r="BJ84" s="152"/>
      <c r="BK84" s="152"/>
      <c r="BL84" s="152"/>
      <c r="BM84" s="152"/>
      <c r="BN84" s="152"/>
      <c r="BO84" s="152"/>
      <c r="BP84" s="152"/>
      <c r="BS84" s="154"/>
      <c r="BT84" s="155"/>
      <c r="BU84" s="827"/>
    </row>
    <row r="85" spans="1:73" s="165" customFormat="1" ht="12" hidden="1" customHeight="1" outlineLevel="1" x14ac:dyDescent="0.35">
      <c r="A85" s="785"/>
      <c r="B85" s="800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788"/>
      <c r="H85" s="807"/>
      <c r="I85" s="159">
        <f>I84</f>
        <v>0</v>
      </c>
      <c r="J85" s="159">
        <f t="shared" si="30"/>
        <v>0</v>
      </c>
      <c r="K85" s="182"/>
      <c r="L85" s="819"/>
      <c r="M85" s="810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807"/>
      <c r="S85" s="807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837"/>
      <c r="BJ85" s="164"/>
      <c r="BK85" s="164"/>
      <c r="BL85" s="164"/>
      <c r="BM85" s="164"/>
      <c r="BN85" s="164"/>
      <c r="BO85" s="164"/>
      <c r="BP85" s="164"/>
      <c r="BS85" s="166"/>
      <c r="BT85" s="167"/>
      <c r="BU85" s="828"/>
    </row>
    <row r="86" spans="1:73" s="153" customFormat="1" ht="12" hidden="1" customHeight="1" outlineLevel="1" x14ac:dyDescent="0.35">
      <c r="A86" s="785"/>
      <c r="B86" s="800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788"/>
      <c r="H86" s="805"/>
      <c r="I86" s="147"/>
      <c r="J86" s="147">
        <f t="shared" si="30"/>
        <v>0</v>
      </c>
      <c r="K86" s="182"/>
      <c r="L86" s="817"/>
      <c r="M86" s="808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805"/>
      <c r="S86" s="805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835"/>
      <c r="BJ86" s="152"/>
      <c r="BK86" s="152"/>
      <c r="BL86" s="152"/>
      <c r="BM86" s="152"/>
      <c r="BN86" s="152"/>
      <c r="BO86" s="152"/>
      <c r="BP86" s="152"/>
      <c r="BS86" s="154"/>
      <c r="BT86" s="155"/>
      <c r="BU86" s="826" t="s">
        <v>91</v>
      </c>
    </row>
    <row r="87" spans="1:73" s="153" customFormat="1" ht="12" hidden="1" customHeight="1" outlineLevel="1" x14ac:dyDescent="0.35">
      <c r="A87" s="785"/>
      <c r="B87" s="800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788"/>
      <c r="H87" s="806"/>
      <c r="I87" s="147"/>
      <c r="J87" s="147">
        <f t="shared" si="30"/>
        <v>0</v>
      </c>
      <c r="K87" s="182"/>
      <c r="L87" s="818"/>
      <c r="M87" s="809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806"/>
      <c r="S87" s="806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836"/>
      <c r="BJ87" s="152"/>
      <c r="BK87" s="152"/>
      <c r="BL87" s="152"/>
      <c r="BM87" s="152"/>
      <c r="BN87" s="152"/>
      <c r="BO87" s="152"/>
      <c r="BP87" s="152"/>
      <c r="BS87" s="154"/>
      <c r="BT87" s="155"/>
      <c r="BU87" s="827"/>
    </row>
    <row r="88" spans="1:73" s="165" customFormat="1" ht="12" hidden="1" customHeight="1" outlineLevel="1" x14ac:dyDescent="0.35">
      <c r="A88" s="785"/>
      <c r="B88" s="800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788"/>
      <c r="H88" s="807"/>
      <c r="I88" s="159">
        <f>I87</f>
        <v>0</v>
      </c>
      <c r="J88" s="159">
        <f t="shared" si="30"/>
        <v>0</v>
      </c>
      <c r="K88" s="182"/>
      <c r="L88" s="819"/>
      <c r="M88" s="810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807"/>
      <c r="S88" s="807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837"/>
      <c r="BJ88" s="164"/>
      <c r="BK88" s="164"/>
      <c r="BL88" s="164"/>
      <c r="BM88" s="164"/>
      <c r="BN88" s="164"/>
      <c r="BO88" s="164"/>
      <c r="BP88" s="164"/>
      <c r="BS88" s="166"/>
      <c r="BT88" s="167"/>
      <c r="BU88" s="828"/>
    </row>
    <row r="89" spans="1:73" s="153" customFormat="1" hidden="1" outlineLevel="1" x14ac:dyDescent="0.35">
      <c r="A89" s="785"/>
      <c r="B89" s="800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788"/>
      <c r="H89" s="805"/>
      <c r="I89" s="147"/>
      <c r="J89" s="147">
        <f t="shared" si="30"/>
        <v>0</v>
      </c>
      <c r="K89" s="182"/>
      <c r="L89" s="817"/>
      <c r="M89" s="808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805"/>
      <c r="S89" s="805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835"/>
      <c r="BJ89" s="152"/>
      <c r="BK89" s="152"/>
      <c r="BL89" s="152"/>
      <c r="BM89" s="152"/>
      <c r="BN89" s="152"/>
      <c r="BO89" s="152"/>
      <c r="BP89" s="152"/>
      <c r="BS89" s="154"/>
      <c r="BT89" s="155"/>
      <c r="BU89" s="826" t="s">
        <v>92</v>
      </c>
    </row>
    <row r="90" spans="1:73" s="153" customFormat="1" hidden="1" outlineLevel="1" x14ac:dyDescent="0.35">
      <c r="A90" s="785"/>
      <c r="B90" s="800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788"/>
      <c r="H90" s="806"/>
      <c r="I90" s="147"/>
      <c r="J90" s="147">
        <f t="shared" si="30"/>
        <v>0</v>
      </c>
      <c r="K90" s="182"/>
      <c r="L90" s="818"/>
      <c r="M90" s="809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806"/>
      <c r="S90" s="806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836"/>
      <c r="BJ90" s="152"/>
      <c r="BK90" s="152"/>
      <c r="BL90" s="152"/>
      <c r="BM90" s="152"/>
      <c r="BN90" s="152"/>
      <c r="BO90" s="152"/>
      <c r="BP90" s="152"/>
      <c r="BS90" s="154"/>
      <c r="BT90" s="155"/>
      <c r="BU90" s="827"/>
    </row>
    <row r="91" spans="1:73" s="165" customFormat="1" hidden="1" outlineLevel="1" x14ac:dyDescent="0.35">
      <c r="A91" s="785"/>
      <c r="B91" s="800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788"/>
      <c r="H91" s="807"/>
      <c r="I91" s="159">
        <f>I90</f>
        <v>0</v>
      </c>
      <c r="J91" s="159">
        <f t="shared" si="30"/>
        <v>0</v>
      </c>
      <c r="K91" s="182"/>
      <c r="L91" s="819"/>
      <c r="M91" s="810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807"/>
      <c r="S91" s="807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837"/>
      <c r="BJ91" s="164"/>
      <c r="BK91" s="164"/>
      <c r="BL91" s="164"/>
      <c r="BM91" s="164"/>
      <c r="BN91" s="164"/>
      <c r="BO91" s="164"/>
      <c r="BP91" s="164"/>
      <c r="BS91" s="166"/>
      <c r="BT91" s="167"/>
      <c r="BU91" s="828"/>
    </row>
    <row r="92" spans="1:73" s="153" customFormat="1" hidden="1" outlineLevel="1" x14ac:dyDescent="0.35">
      <c r="A92" s="785"/>
      <c r="B92" s="800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788"/>
      <c r="H92" s="805"/>
      <c r="I92" s="147"/>
      <c r="J92" s="147">
        <f t="shared" si="30"/>
        <v>0</v>
      </c>
      <c r="K92" s="182"/>
      <c r="L92" s="817"/>
      <c r="M92" s="808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805"/>
      <c r="S92" s="805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835"/>
      <c r="BJ92" s="152"/>
      <c r="BK92" s="152"/>
      <c r="BL92" s="152"/>
      <c r="BM92" s="152"/>
      <c r="BN92" s="152"/>
      <c r="BO92" s="152"/>
      <c r="BP92" s="152"/>
      <c r="BS92" s="154"/>
      <c r="BT92" s="155"/>
      <c r="BU92" s="826" t="s">
        <v>95</v>
      </c>
    </row>
    <row r="93" spans="1:73" s="153" customFormat="1" hidden="1" outlineLevel="1" x14ac:dyDescent="0.35">
      <c r="A93" s="785"/>
      <c r="B93" s="800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788"/>
      <c r="H93" s="806"/>
      <c r="I93" s="147"/>
      <c r="J93" s="147">
        <f t="shared" si="30"/>
        <v>0</v>
      </c>
      <c r="K93" s="182"/>
      <c r="L93" s="818"/>
      <c r="M93" s="809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806"/>
      <c r="S93" s="806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836"/>
      <c r="BJ93" s="152"/>
      <c r="BK93" s="152"/>
      <c r="BL93" s="152"/>
      <c r="BM93" s="152"/>
      <c r="BN93" s="152"/>
      <c r="BO93" s="152"/>
      <c r="BP93" s="152"/>
      <c r="BS93" s="154"/>
      <c r="BT93" s="155"/>
      <c r="BU93" s="827"/>
    </row>
    <row r="94" spans="1:73" s="165" customFormat="1" hidden="1" outlineLevel="1" x14ac:dyDescent="0.35">
      <c r="A94" s="785"/>
      <c r="B94" s="800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788"/>
      <c r="H94" s="807"/>
      <c r="I94" s="159">
        <f>I93</f>
        <v>0</v>
      </c>
      <c r="J94" s="159">
        <f t="shared" si="30"/>
        <v>0</v>
      </c>
      <c r="K94" s="182"/>
      <c r="L94" s="819"/>
      <c r="M94" s="810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807"/>
      <c r="S94" s="807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837"/>
      <c r="BJ94" s="164"/>
      <c r="BK94" s="164"/>
      <c r="BL94" s="164"/>
      <c r="BM94" s="164"/>
      <c r="BN94" s="164"/>
      <c r="BO94" s="164"/>
      <c r="BP94" s="164"/>
      <c r="BS94" s="166"/>
      <c r="BT94" s="167"/>
      <c r="BU94" s="828"/>
    </row>
    <row r="95" spans="1:73" s="153" customFormat="1" ht="13" hidden="1" customHeight="1" outlineLevel="1" x14ac:dyDescent="0.35">
      <c r="A95" s="785"/>
      <c r="B95" s="800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788"/>
      <c r="H95" s="805"/>
      <c r="I95" s="147"/>
      <c r="J95" s="147">
        <f t="shared" si="30"/>
        <v>0</v>
      </c>
      <c r="K95" s="814"/>
      <c r="L95" s="817"/>
      <c r="M95" s="808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805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835"/>
      <c r="BJ95" s="152"/>
      <c r="BK95" s="152"/>
      <c r="BL95" s="152"/>
      <c r="BM95" s="152"/>
      <c r="BN95" s="152"/>
      <c r="BO95" s="152"/>
      <c r="BP95" s="152"/>
      <c r="BS95" s="154"/>
      <c r="BT95" s="155"/>
      <c r="BU95" s="826" t="s">
        <v>86</v>
      </c>
    </row>
    <row r="96" spans="1:73" s="153" customFormat="1" ht="13" hidden="1" customHeight="1" outlineLevel="1" x14ac:dyDescent="0.35">
      <c r="A96" s="785"/>
      <c r="B96" s="800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788"/>
      <c r="H96" s="806"/>
      <c r="I96" s="147"/>
      <c r="J96" s="147">
        <f t="shared" si="30"/>
        <v>0</v>
      </c>
      <c r="K96" s="815"/>
      <c r="L96" s="818"/>
      <c r="M96" s="809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806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836"/>
      <c r="BJ96" s="152"/>
      <c r="BK96" s="152"/>
      <c r="BL96" s="152"/>
      <c r="BM96" s="152"/>
      <c r="BN96" s="152"/>
      <c r="BO96" s="152"/>
      <c r="BP96" s="152"/>
      <c r="BS96" s="154"/>
      <c r="BT96" s="155"/>
      <c r="BU96" s="827"/>
    </row>
    <row r="97" spans="1:73" s="165" customFormat="1" ht="13" hidden="1" customHeight="1" outlineLevel="1" x14ac:dyDescent="0.35">
      <c r="A97" s="785"/>
      <c r="B97" s="800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788"/>
      <c r="H97" s="807"/>
      <c r="I97" s="159">
        <f>I96</f>
        <v>0</v>
      </c>
      <c r="J97" s="159">
        <f t="shared" si="30"/>
        <v>0</v>
      </c>
      <c r="K97" s="816"/>
      <c r="L97" s="819"/>
      <c r="M97" s="810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807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837"/>
      <c r="BJ97" s="164"/>
      <c r="BK97" s="164"/>
      <c r="BL97" s="164"/>
      <c r="BM97" s="164"/>
      <c r="BN97" s="164"/>
      <c r="BO97" s="164"/>
      <c r="BP97" s="164"/>
      <c r="BS97" s="166"/>
      <c r="BT97" s="167"/>
      <c r="BU97" s="828"/>
    </row>
    <row r="98" spans="1:73" s="153" customFormat="1" ht="13" hidden="1" customHeight="1" outlineLevel="1" x14ac:dyDescent="0.35">
      <c r="A98" s="785"/>
      <c r="B98" s="800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788"/>
      <c r="H98" s="805"/>
      <c r="I98" s="147"/>
      <c r="J98" s="147">
        <f t="shared" si="30"/>
        <v>0</v>
      </c>
      <c r="K98" s="814"/>
      <c r="L98" s="817"/>
      <c r="M98" s="808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805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835"/>
      <c r="BJ98" s="152"/>
      <c r="BK98" s="152"/>
      <c r="BL98" s="152"/>
      <c r="BM98" s="152"/>
      <c r="BN98" s="152"/>
      <c r="BO98" s="152"/>
      <c r="BP98" s="152"/>
      <c r="BS98" s="154"/>
      <c r="BT98" s="155"/>
      <c r="BU98" s="826" t="s">
        <v>87</v>
      </c>
    </row>
    <row r="99" spans="1:73" s="153" customFormat="1" ht="13" hidden="1" customHeight="1" outlineLevel="1" x14ac:dyDescent="0.35">
      <c r="A99" s="785"/>
      <c r="B99" s="800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788"/>
      <c r="H99" s="806"/>
      <c r="I99" s="147"/>
      <c r="J99" s="147">
        <f t="shared" si="30"/>
        <v>0</v>
      </c>
      <c r="K99" s="815"/>
      <c r="L99" s="818"/>
      <c r="M99" s="809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806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836"/>
      <c r="BJ99" s="152"/>
      <c r="BK99" s="152"/>
      <c r="BL99" s="152"/>
      <c r="BM99" s="152"/>
      <c r="BN99" s="152"/>
      <c r="BO99" s="152"/>
      <c r="BP99" s="152"/>
      <c r="BS99" s="154"/>
      <c r="BT99" s="155"/>
      <c r="BU99" s="827"/>
    </row>
    <row r="100" spans="1:73" s="165" customFormat="1" ht="13" hidden="1" customHeight="1" outlineLevel="1" x14ac:dyDescent="0.35">
      <c r="A100" s="785"/>
      <c r="B100" s="800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788"/>
      <c r="H100" s="807"/>
      <c r="I100" s="159">
        <f>I99</f>
        <v>0</v>
      </c>
      <c r="J100" s="159">
        <f t="shared" si="30"/>
        <v>0</v>
      </c>
      <c r="K100" s="816"/>
      <c r="L100" s="819"/>
      <c r="M100" s="810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807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837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828"/>
    </row>
    <row r="101" spans="1:73" s="103" customFormat="1" ht="12.75" hidden="1" customHeight="1" outlineLevel="1" x14ac:dyDescent="0.35">
      <c r="A101" s="785"/>
      <c r="B101" s="800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788"/>
      <c r="H101" s="838"/>
      <c r="I101" s="147"/>
      <c r="J101" s="147">
        <f>I101*1.12</f>
        <v>0</v>
      </c>
      <c r="K101" s="814"/>
      <c r="L101" s="817"/>
      <c r="M101" s="773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779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776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826" t="s">
        <v>89</v>
      </c>
    </row>
    <row r="102" spans="1:73" s="103" customFormat="1" ht="13" hidden="1" customHeight="1" outlineLevel="1" x14ac:dyDescent="0.35">
      <c r="A102" s="785"/>
      <c r="B102" s="800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788"/>
      <c r="H102" s="839"/>
      <c r="I102" s="147"/>
      <c r="J102" s="147">
        <f>I102*1.12</f>
        <v>0</v>
      </c>
      <c r="K102" s="815"/>
      <c r="L102" s="818"/>
      <c r="M102" s="774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780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777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827"/>
    </row>
    <row r="103" spans="1:73" ht="13" hidden="1" customHeight="1" outlineLevel="1" x14ac:dyDescent="0.35">
      <c r="A103" s="785"/>
      <c r="B103" s="800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788"/>
      <c r="H103" s="840"/>
      <c r="I103" s="159">
        <f>I102</f>
        <v>0</v>
      </c>
      <c r="J103" s="159">
        <f>J102</f>
        <v>0</v>
      </c>
      <c r="K103" s="816"/>
      <c r="L103" s="819"/>
      <c r="M103" s="775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781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778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828"/>
    </row>
    <row r="104" spans="1:73" s="103" customFormat="1" ht="12.75" hidden="1" customHeight="1" outlineLevel="1" x14ac:dyDescent="0.35">
      <c r="A104" s="785"/>
      <c r="B104" s="800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788"/>
      <c r="H104" s="838"/>
      <c r="I104" s="147"/>
      <c r="J104" s="147">
        <f>I104*1.12</f>
        <v>0</v>
      </c>
      <c r="K104" s="814"/>
      <c r="L104" s="817"/>
      <c r="M104" s="773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779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776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826" t="s">
        <v>91</v>
      </c>
    </row>
    <row r="105" spans="1:73" s="103" customFormat="1" ht="13" hidden="1" customHeight="1" outlineLevel="1" x14ac:dyDescent="0.35">
      <c r="A105" s="785"/>
      <c r="B105" s="800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788"/>
      <c r="H105" s="839"/>
      <c r="I105" s="147"/>
      <c r="J105" s="147">
        <f>I105*1.12</f>
        <v>0</v>
      </c>
      <c r="K105" s="815"/>
      <c r="L105" s="818"/>
      <c r="M105" s="774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780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777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827"/>
    </row>
    <row r="106" spans="1:73" ht="13" hidden="1" customHeight="1" outlineLevel="1" x14ac:dyDescent="0.35">
      <c r="A106" s="785"/>
      <c r="B106" s="800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788"/>
      <c r="H106" s="840"/>
      <c r="I106" s="159">
        <f>I105</f>
        <v>0</v>
      </c>
      <c r="J106" s="159">
        <f>J105</f>
        <v>0</v>
      </c>
      <c r="K106" s="816"/>
      <c r="L106" s="819"/>
      <c r="M106" s="775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781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778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828"/>
    </row>
    <row r="107" spans="1:73" s="103" customFormat="1" hidden="1" outlineLevel="1" x14ac:dyDescent="0.35">
      <c r="A107" s="785"/>
      <c r="B107" s="800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788"/>
      <c r="H107" s="123"/>
      <c r="I107" s="147"/>
      <c r="J107" s="147">
        <f t="shared" ref="J107:J108" si="45">I107*1.12</f>
        <v>0</v>
      </c>
      <c r="K107" s="767"/>
      <c r="L107" s="770"/>
      <c r="M107" s="773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776"/>
      <c r="S107" s="779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776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785"/>
      <c r="B108" s="800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788"/>
      <c r="H108" s="123"/>
      <c r="I108" s="147"/>
      <c r="J108" s="147">
        <f t="shared" si="45"/>
        <v>0</v>
      </c>
      <c r="K108" s="768"/>
      <c r="L108" s="771"/>
      <c r="M108" s="774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777"/>
      <c r="S108" s="780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777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785"/>
      <c r="B109" s="800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788"/>
      <c r="H109" s="130"/>
      <c r="I109" s="159">
        <f t="shared" ref="I109:J109" si="47">I108</f>
        <v>0</v>
      </c>
      <c r="J109" s="159">
        <f t="shared" si="47"/>
        <v>0</v>
      </c>
      <c r="K109" s="769"/>
      <c r="L109" s="772"/>
      <c r="M109" s="775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778"/>
      <c r="S109" s="781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778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785"/>
      <c r="B110" s="800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788"/>
      <c r="H110" s="123"/>
      <c r="I110" s="147"/>
      <c r="J110" s="147">
        <f t="shared" ref="J110:J111" si="48">I110*1.12</f>
        <v>0</v>
      </c>
      <c r="K110" s="767"/>
      <c r="L110" s="770"/>
      <c r="M110" s="773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776"/>
      <c r="S110" s="779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776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785"/>
      <c r="B111" s="800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788"/>
      <c r="H111" s="123"/>
      <c r="I111" s="147"/>
      <c r="J111" s="147">
        <f t="shared" si="48"/>
        <v>0</v>
      </c>
      <c r="K111" s="768"/>
      <c r="L111" s="771"/>
      <c r="M111" s="774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777"/>
      <c r="S111" s="780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777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785"/>
      <c r="B112" s="800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788"/>
      <c r="H112" s="130"/>
      <c r="I112" s="159">
        <f t="shared" ref="I112:J112" si="49">I111</f>
        <v>0</v>
      </c>
      <c r="J112" s="159">
        <f t="shared" si="49"/>
        <v>0</v>
      </c>
      <c r="K112" s="769"/>
      <c r="L112" s="771"/>
      <c r="M112" s="775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777"/>
      <c r="S112" s="781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778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785"/>
      <c r="B113" s="800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788"/>
      <c r="H113" s="123"/>
      <c r="I113" s="147"/>
      <c r="J113" s="147">
        <f t="shared" ref="J113:J114" si="50">I113*1.12</f>
        <v>0</v>
      </c>
      <c r="K113" s="767"/>
      <c r="L113" s="771"/>
      <c r="M113" s="773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777"/>
      <c r="S113" s="779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776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785"/>
      <c r="B114" s="800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788"/>
      <c r="H114" s="123"/>
      <c r="I114" s="147"/>
      <c r="J114" s="147">
        <f t="shared" si="50"/>
        <v>0</v>
      </c>
      <c r="K114" s="768"/>
      <c r="L114" s="771"/>
      <c r="M114" s="774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777"/>
      <c r="S114" s="780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777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786"/>
      <c r="B115" s="801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789"/>
      <c r="H115" s="130"/>
      <c r="I115" s="159">
        <f t="shared" ref="I115:J115" si="51">I114</f>
        <v>0</v>
      </c>
      <c r="J115" s="159">
        <f t="shared" si="51"/>
        <v>0</v>
      </c>
      <c r="K115" s="769"/>
      <c r="L115" s="772"/>
      <c r="M115" s="775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778"/>
      <c r="S115" s="781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778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784">
        <v>2</v>
      </c>
      <c r="B116" s="770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52"/>
      <c r="H116" s="838"/>
      <c r="I116" s="193"/>
      <c r="J116" s="193">
        <f>I116*1.12</f>
        <v>0</v>
      </c>
      <c r="K116" s="793"/>
      <c r="L116" s="796"/>
      <c r="M116" s="773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776"/>
      <c r="S116" s="779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841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785"/>
      <c r="B117" s="771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53"/>
      <c r="H117" s="839"/>
      <c r="I117" s="193">
        <f>I116</f>
        <v>0</v>
      </c>
      <c r="J117" s="193">
        <f>I117*1.12</f>
        <v>0</v>
      </c>
      <c r="K117" s="794"/>
      <c r="L117" s="797"/>
      <c r="M117" s="774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777"/>
      <c r="S117" s="780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842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786"/>
      <c r="B118" s="772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54"/>
      <c r="H118" s="840"/>
      <c r="I118" s="195">
        <f>I117</f>
        <v>0</v>
      </c>
      <c r="J118" s="195">
        <f>J117</f>
        <v>0</v>
      </c>
      <c r="K118" s="795"/>
      <c r="L118" s="798"/>
      <c r="M118" s="775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778"/>
      <c r="S118" s="781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843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44">
        <v>2</v>
      </c>
      <c r="B119" s="847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845"/>
      <c r="B120" s="848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845"/>
      <c r="B121" s="848"/>
      <c r="C121" s="850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846"/>
      <c r="B122" s="849"/>
      <c r="C122" s="851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hidden="1" customHeight="1" outlineLevel="1" x14ac:dyDescent="0.35">
      <c r="A123" s="784"/>
      <c r="B123" s="770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787"/>
      <c r="H123" s="779">
        <f>100-100</f>
        <v>0</v>
      </c>
      <c r="I123" s="124"/>
      <c r="J123" s="124">
        <f t="shared" ref="J123:J134" si="62">I123*1.12</f>
        <v>0</v>
      </c>
      <c r="K123" s="767"/>
      <c r="L123" s="770"/>
      <c r="M123" s="773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855"/>
      <c r="S123" s="779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79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hidden="1" customHeight="1" outlineLevel="1" x14ac:dyDescent="0.35">
      <c r="A124" s="785"/>
      <c r="B124" s="771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788"/>
      <c r="H124" s="780"/>
      <c r="I124" s="124"/>
      <c r="J124" s="124">
        <f t="shared" si="62"/>
        <v>0</v>
      </c>
      <c r="K124" s="768"/>
      <c r="L124" s="771"/>
      <c r="M124" s="774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856"/>
      <c r="S124" s="780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79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hidden="1" customHeight="1" outlineLevel="1" x14ac:dyDescent="0.35">
      <c r="A125" s="786"/>
      <c r="B125" s="772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789"/>
      <c r="H125" s="781"/>
      <c r="I125" s="131">
        <f>I124</f>
        <v>0</v>
      </c>
      <c r="J125" s="124">
        <f t="shared" si="62"/>
        <v>0</v>
      </c>
      <c r="K125" s="769"/>
      <c r="L125" s="772"/>
      <c r="M125" s="775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857"/>
      <c r="S125" s="781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792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hidden="1" customHeight="1" outlineLevel="1" x14ac:dyDescent="0.35">
      <c r="A126" s="784"/>
      <c r="B126" s="770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787"/>
      <c r="H126" s="779">
        <f>71-71</f>
        <v>0</v>
      </c>
      <c r="I126" s="124"/>
      <c r="J126" s="124">
        <f t="shared" si="62"/>
        <v>0</v>
      </c>
      <c r="K126" s="767"/>
      <c r="L126" s="770"/>
      <c r="M126" s="773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858"/>
      <c r="S126" s="779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79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hidden="1" customHeight="1" outlineLevel="1" x14ac:dyDescent="0.35">
      <c r="A127" s="785"/>
      <c r="B127" s="771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788"/>
      <c r="H127" s="780"/>
      <c r="I127" s="124"/>
      <c r="J127" s="124">
        <f t="shared" si="62"/>
        <v>0</v>
      </c>
      <c r="K127" s="768"/>
      <c r="L127" s="771"/>
      <c r="M127" s="774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859"/>
      <c r="S127" s="780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79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hidden="1" customHeight="1" outlineLevel="1" x14ac:dyDescent="0.35">
      <c r="A128" s="786"/>
      <c r="B128" s="772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789"/>
      <c r="H128" s="781"/>
      <c r="I128" s="131">
        <f>I127</f>
        <v>0</v>
      </c>
      <c r="J128" s="124">
        <f t="shared" si="62"/>
        <v>0</v>
      </c>
      <c r="K128" s="769"/>
      <c r="L128" s="772"/>
      <c r="M128" s="775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860"/>
      <c r="S128" s="781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792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hidden="1" customHeight="1" outlineLevel="1" collapsed="1" x14ac:dyDescent="0.35">
      <c r="A129" s="784"/>
      <c r="B129" s="770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787"/>
      <c r="H129" s="779"/>
      <c r="I129" s="123"/>
      <c r="J129" s="124">
        <f t="shared" si="62"/>
        <v>0</v>
      </c>
      <c r="K129" s="865"/>
      <c r="L129" s="817"/>
      <c r="M129" s="773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776" t="s">
        <v>99</v>
      </c>
      <c r="S129" s="779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79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hidden="1" customHeight="1" outlineLevel="1" x14ac:dyDescent="0.35">
      <c r="A130" s="785"/>
      <c r="B130" s="771"/>
      <c r="C130" s="122" t="s">
        <v>75</v>
      </c>
      <c r="D130" s="122" t="s">
        <v>76</v>
      </c>
      <c r="E130" s="123"/>
      <c r="F130" s="123">
        <f t="shared" si="66"/>
        <v>0</v>
      </c>
      <c r="G130" s="788"/>
      <c r="H130" s="780"/>
      <c r="I130" s="123"/>
      <c r="J130" s="124">
        <f t="shared" si="62"/>
        <v>0</v>
      </c>
      <c r="K130" s="866"/>
      <c r="L130" s="818"/>
      <c r="M130" s="774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777"/>
      <c r="S130" s="780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79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hidden="1" customHeight="1" outlineLevel="1" x14ac:dyDescent="0.35">
      <c r="A131" s="786"/>
      <c r="B131" s="772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789"/>
      <c r="H131" s="781"/>
      <c r="I131" s="131">
        <f>I130</f>
        <v>0</v>
      </c>
      <c r="J131" s="131">
        <f t="shared" si="62"/>
        <v>0</v>
      </c>
      <c r="K131" s="867"/>
      <c r="L131" s="819"/>
      <c r="M131" s="775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778"/>
      <c r="S131" s="781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792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hidden="1" customHeight="1" outlineLevel="1" x14ac:dyDescent="0.35">
      <c r="A132" s="784"/>
      <c r="B132" s="770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787"/>
      <c r="H132" s="779"/>
      <c r="I132" s="124"/>
      <c r="J132" s="124">
        <f t="shared" si="62"/>
        <v>0</v>
      </c>
      <c r="K132" s="767"/>
      <c r="L132" s="770"/>
      <c r="M132" s="773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776"/>
      <c r="S132" s="779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79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hidden="1" customHeight="1" outlineLevel="1" x14ac:dyDescent="0.35">
      <c r="A133" s="785"/>
      <c r="B133" s="771"/>
      <c r="C133" s="122" t="s">
        <v>75</v>
      </c>
      <c r="D133" s="122" t="s">
        <v>76</v>
      </c>
      <c r="E133" s="123"/>
      <c r="F133" s="123">
        <f t="shared" si="66"/>
        <v>0</v>
      </c>
      <c r="G133" s="788"/>
      <c r="H133" s="780"/>
      <c r="I133" s="124"/>
      <c r="J133" s="124">
        <f t="shared" si="62"/>
        <v>0</v>
      </c>
      <c r="K133" s="768"/>
      <c r="L133" s="771"/>
      <c r="M133" s="774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777"/>
      <c r="S133" s="780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79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hidden="1" customHeight="1" outlineLevel="1" x14ac:dyDescent="0.35">
      <c r="A134" s="786"/>
      <c r="B134" s="772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789"/>
      <c r="H134" s="781"/>
      <c r="I134" s="131">
        <f>I133</f>
        <v>0</v>
      </c>
      <c r="J134" s="131">
        <f t="shared" si="62"/>
        <v>0</v>
      </c>
      <c r="K134" s="769"/>
      <c r="L134" s="772"/>
      <c r="M134" s="775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778"/>
      <c r="S134" s="781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792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861">
        <v>3</v>
      </c>
      <c r="B135" s="783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>AC400+AC138+AC146+AC175+AC183+AC203+AC223+AC234+AC245+AC262+AC285+AC308+AC331+AC354+AC377</f>
        <v>15177883</v>
      </c>
      <c r="AD135" s="93">
        <f t="shared" si="75"/>
        <v>16999228.960000001</v>
      </c>
      <c r="AE135" s="93">
        <f>AE400+AE138+AE146+AE175+AE183+AE203+AE223+AE234+AE245+AE262+AE285+AE308+AE331+AE354+AE377</f>
        <v>1432</v>
      </c>
      <c r="AF135" s="93">
        <f>AF400+AF138+AF146+AF175+AF183+AF203+AF223+AF234+AF245+AF262+AF285+AF308+AF331+AF354+AF377</f>
        <v>10384221</v>
      </c>
      <c r="AG135" s="93">
        <f t="shared" si="75"/>
        <v>11630327.520000001</v>
      </c>
      <c r="AH135" s="93">
        <f>AH400+AH138+AH146+AH175+AH183+AH203+AH223+AH234+AH245+AH262+AH285+AH308+AH331+AH354+AH377</f>
        <v>0</v>
      </c>
      <c r="AI135" s="93">
        <f t="shared" si="75"/>
        <v>-4793662</v>
      </c>
      <c r="AJ135" s="93">
        <f t="shared" si="75"/>
        <v>-5368901.4400000004</v>
      </c>
      <c r="AK135" s="93">
        <f t="shared" si="75"/>
        <v>-467</v>
      </c>
      <c r="AL135" s="205">
        <f t="shared" si="37"/>
        <v>0.68416794357948341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862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861"/>
      <c r="B136" s="783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16772407</v>
      </c>
      <c r="AD136" s="93">
        <f>AD401+AD139+AD147+AD176+AD184+AD204+AD224+AD235+AD246+AD263+AD286+AD309+AD332+AD355+AD378</f>
        <v>18785095.84</v>
      </c>
      <c r="AE136" s="93"/>
      <c r="AF136" s="93">
        <f>AF401+AF139+AF147+AF176+AF184+AF204+AF224+AF235+AF246+AF263+AF286+AF309+AF332+AF355+AF378</f>
        <v>12451083.873830356</v>
      </c>
      <c r="AG136" s="93">
        <f>AG401+AG139+AG147+AG176+AG184+AG204+AG224+AG235+AG246+AG263+AG286+AG309+AG332+AG355+AG378</f>
        <v>13945213.938690003</v>
      </c>
      <c r="AH136" s="93"/>
      <c r="AI136" s="93">
        <f>AI401+AI139+AI147+AI176+AI184+AI204+AI224+AI235+AI246+AI263+AI286+AI309+AI332+AI355+AI378</f>
        <v>-4336674.4657142861</v>
      </c>
      <c r="AJ136" s="93">
        <f>AJ401+AJ139+AJ147+AJ176+AJ184+AJ204+AJ224+AJ235+AJ246+AJ263+AJ286+AJ309+AJ332+AJ355+AJ378</f>
        <v>-4857075.4016000014</v>
      </c>
      <c r="AK136" s="93"/>
      <c r="AL136" s="99">
        <f t="shared" si="37"/>
        <v>0.74235521913046565</v>
      </c>
      <c r="AM136" s="93">
        <f>AM401+AM139+AM147+AM176+AM184+AM204+AM224+AM235+AM246+AM263+AM286+AM309+AM332+AM355+AM378</f>
        <v>0</v>
      </c>
      <c r="AN136" s="93">
        <f t="shared" si="76"/>
        <v>12435732.534285713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863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861"/>
      <c r="B137" s="783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16772407</v>
      </c>
      <c r="AD137" s="111">
        <f>AD136</f>
        <v>18785095.84</v>
      </c>
      <c r="AE137" s="111"/>
      <c r="AF137" s="111">
        <f>AF136</f>
        <v>12451083.873830356</v>
      </c>
      <c r="AG137" s="111">
        <f>AG136</f>
        <v>13945213.938690003</v>
      </c>
      <c r="AH137" s="111"/>
      <c r="AI137" s="111">
        <f>AI136</f>
        <v>-4336674.4657142861</v>
      </c>
      <c r="AJ137" s="111">
        <f>AJ136</f>
        <v>-4857075.4016000014</v>
      </c>
      <c r="AK137" s="111"/>
      <c r="AL137" s="116">
        <f t="shared" si="37"/>
        <v>0.74235521913046565</v>
      </c>
      <c r="AM137" s="111">
        <f t="shared" ref="AM137:BH137" si="78">AM136</f>
        <v>0</v>
      </c>
      <c r="AN137" s="111">
        <f t="shared" si="78"/>
        <v>12435732.534285713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864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784"/>
      <c r="B138" s="770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71" t="s">
        <v>102</v>
      </c>
      <c r="L138" s="872"/>
      <c r="M138" s="875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7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785"/>
      <c r="B139" s="771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73"/>
      <c r="L139" s="874"/>
      <c r="M139" s="876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8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785"/>
      <c r="B140" s="771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52"/>
      <c r="H140" s="838"/>
      <c r="I140" s="223"/>
      <c r="J140" s="223">
        <f>I140*1.12</f>
        <v>0</v>
      </c>
      <c r="K140" s="868"/>
      <c r="L140" s="770"/>
      <c r="M140" s="799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770"/>
      <c r="S140" s="779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785"/>
      <c r="B141" s="771"/>
      <c r="C141" s="122" t="s">
        <v>75</v>
      </c>
      <c r="D141" s="122" t="s">
        <v>76</v>
      </c>
      <c r="E141" s="189"/>
      <c r="F141" s="189">
        <f>E141*1.12</f>
        <v>0</v>
      </c>
      <c r="G141" s="853"/>
      <c r="H141" s="839"/>
      <c r="I141" s="193"/>
      <c r="J141" s="193">
        <f>I141*1.12</f>
        <v>0</v>
      </c>
      <c r="K141" s="869"/>
      <c r="L141" s="771"/>
      <c r="M141" s="800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771"/>
      <c r="S141" s="780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785"/>
      <c r="B142" s="771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53"/>
      <c r="H142" s="839"/>
      <c r="I142" s="195">
        <f>I141</f>
        <v>0</v>
      </c>
      <c r="J142" s="195">
        <f>J141</f>
        <v>0</v>
      </c>
      <c r="K142" s="870"/>
      <c r="L142" s="772"/>
      <c r="M142" s="801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772"/>
      <c r="S142" s="781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785"/>
      <c r="B143" s="771"/>
      <c r="C143" s="221" t="s">
        <v>73</v>
      </c>
      <c r="D143" s="221" t="s">
        <v>74</v>
      </c>
      <c r="E143" s="222"/>
      <c r="F143" s="222"/>
      <c r="G143" s="853"/>
      <c r="H143" s="839"/>
      <c r="I143" s="223"/>
      <c r="J143" s="223"/>
      <c r="K143" s="868"/>
      <c r="L143" s="770"/>
      <c r="M143" s="799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770"/>
      <c r="S143" s="779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785"/>
      <c r="B144" s="771"/>
      <c r="C144" s="122" t="s">
        <v>75</v>
      </c>
      <c r="D144" s="122" t="s">
        <v>76</v>
      </c>
      <c r="E144" s="189"/>
      <c r="F144" s="189"/>
      <c r="G144" s="853"/>
      <c r="H144" s="839"/>
      <c r="I144" s="193"/>
      <c r="J144" s="193"/>
      <c r="K144" s="869"/>
      <c r="L144" s="771"/>
      <c r="M144" s="800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771"/>
      <c r="S144" s="780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786"/>
      <c r="B145" s="772"/>
      <c r="C145" s="129" t="s">
        <v>75</v>
      </c>
      <c r="D145" s="129" t="s">
        <v>77</v>
      </c>
      <c r="E145" s="191"/>
      <c r="F145" s="191"/>
      <c r="G145" s="854"/>
      <c r="H145" s="840"/>
      <c r="I145" s="195"/>
      <c r="J145" s="195"/>
      <c r="K145" s="870"/>
      <c r="L145" s="772"/>
      <c r="M145" s="801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772"/>
      <c r="S145" s="781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784">
        <v>2</v>
      </c>
      <c r="B146" s="879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882" t="s">
        <v>104</v>
      </c>
      <c r="L146" s="883"/>
      <c r="M146" s="886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7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785"/>
      <c r="B147" s="880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884"/>
      <c r="L147" s="885"/>
      <c r="M147" s="887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8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785"/>
      <c r="B148" s="880"/>
      <c r="C148" s="221" t="s">
        <v>73</v>
      </c>
      <c r="D148" s="221" t="s">
        <v>74</v>
      </c>
      <c r="E148" s="222"/>
      <c r="F148" s="222">
        <f>E148*1.12</f>
        <v>0</v>
      </c>
      <c r="G148" s="852"/>
      <c r="H148" s="838"/>
      <c r="I148" s="223"/>
      <c r="J148" s="223">
        <f>I148*1.12</f>
        <v>0</v>
      </c>
      <c r="K148" s="868"/>
      <c r="L148" s="770"/>
      <c r="M148" s="799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770"/>
      <c r="S148" s="779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785"/>
      <c r="B149" s="880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53"/>
      <c r="H149" s="839"/>
      <c r="I149" s="193"/>
      <c r="J149" s="193">
        <f>J150</f>
        <v>0</v>
      </c>
      <c r="K149" s="869"/>
      <c r="L149" s="771"/>
      <c r="M149" s="800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771"/>
      <c r="S149" s="780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785"/>
      <c r="B150" s="880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53"/>
      <c r="H150" s="839"/>
      <c r="I150" s="195">
        <f>I149</f>
        <v>0</v>
      </c>
      <c r="J150" s="195">
        <f>I150*1.12</f>
        <v>0</v>
      </c>
      <c r="K150" s="870"/>
      <c r="L150" s="772"/>
      <c r="M150" s="801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772"/>
      <c r="S150" s="781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785"/>
      <c r="B151" s="880"/>
      <c r="C151" s="221" t="s">
        <v>73</v>
      </c>
      <c r="D151" s="221" t="s">
        <v>74</v>
      </c>
      <c r="E151" s="222"/>
      <c r="F151" s="222"/>
      <c r="G151" s="853"/>
      <c r="H151" s="839"/>
      <c r="I151" s="223"/>
      <c r="J151" s="223"/>
      <c r="K151" s="868"/>
      <c r="L151" s="770"/>
      <c r="M151" s="799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770"/>
      <c r="S151" s="779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785"/>
      <c r="B152" s="880"/>
      <c r="C152" s="122" t="s">
        <v>75</v>
      </c>
      <c r="D152" s="122" t="s">
        <v>76</v>
      </c>
      <c r="E152" s="189"/>
      <c r="F152" s="189"/>
      <c r="G152" s="853"/>
      <c r="H152" s="839"/>
      <c r="I152" s="193"/>
      <c r="J152" s="193"/>
      <c r="K152" s="869"/>
      <c r="L152" s="771"/>
      <c r="M152" s="800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771"/>
      <c r="S152" s="780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785"/>
      <c r="B153" s="880"/>
      <c r="C153" s="129" t="s">
        <v>75</v>
      </c>
      <c r="D153" s="129" t="s">
        <v>77</v>
      </c>
      <c r="E153" s="191"/>
      <c r="F153" s="191"/>
      <c r="G153" s="853"/>
      <c r="H153" s="839"/>
      <c r="I153" s="195"/>
      <c r="J153" s="195"/>
      <c r="K153" s="870"/>
      <c r="L153" s="772"/>
      <c r="M153" s="801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772"/>
      <c r="S153" s="781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785"/>
      <c r="B154" s="880"/>
      <c r="C154" s="221" t="s">
        <v>73</v>
      </c>
      <c r="D154" s="221" t="s">
        <v>74</v>
      </c>
      <c r="E154" s="222"/>
      <c r="F154" s="222"/>
      <c r="G154" s="853"/>
      <c r="H154" s="839"/>
      <c r="I154" s="223"/>
      <c r="J154" s="223"/>
      <c r="K154" s="868"/>
      <c r="L154" s="770"/>
      <c r="M154" s="799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770"/>
      <c r="S154" s="779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785"/>
      <c r="B155" s="880"/>
      <c r="C155" s="122" t="s">
        <v>75</v>
      </c>
      <c r="D155" s="122" t="s">
        <v>76</v>
      </c>
      <c r="E155" s="189"/>
      <c r="F155" s="189"/>
      <c r="G155" s="853"/>
      <c r="H155" s="839"/>
      <c r="I155" s="193"/>
      <c r="J155" s="193"/>
      <c r="K155" s="869"/>
      <c r="L155" s="771"/>
      <c r="M155" s="800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771"/>
      <c r="S155" s="780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785"/>
      <c r="B156" s="880"/>
      <c r="C156" s="129" t="s">
        <v>75</v>
      </c>
      <c r="D156" s="129" t="s">
        <v>77</v>
      </c>
      <c r="E156" s="191"/>
      <c r="F156" s="191"/>
      <c r="G156" s="853"/>
      <c r="H156" s="839"/>
      <c r="I156" s="195"/>
      <c r="J156" s="195"/>
      <c r="K156" s="870"/>
      <c r="L156" s="772"/>
      <c r="M156" s="801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772"/>
      <c r="S156" s="781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785"/>
      <c r="B157" s="880"/>
      <c r="C157" s="221" t="s">
        <v>73</v>
      </c>
      <c r="D157" s="221" t="s">
        <v>74</v>
      </c>
      <c r="E157" s="222"/>
      <c r="F157" s="222"/>
      <c r="G157" s="853"/>
      <c r="H157" s="839"/>
      <c r="I157" s="223"/>
      <c r="J157" s="223"/>
      <c r="K157" s="868"/>
      <c r="L157" s="770"/>
      <c r="M157" s="799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770"/>
      <c r="S157" s="779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785"/>
      <c r="B158" s="880"/>
      <c r="C158" s="122" t="s">
        <v>75</v>
      </c>
      <c r="D158" s="122" t="s">
        <v>76</v>
      </c>
      <c r="E158" s="189"/>
      <c r="F158" s="189"/>
      <c r="G158" s="853"/>
      <c r="H158" s="839"/>
      <c r="I158" s="193"/>
      <c r="J158" s="193"/>
      <c r="K158" s="869"/>
      <c r="L158" s="771"/>
      <c r="M158" s="800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771"/>
      <c r="S158" s="780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785"/>
      <c r="B159" s="880"/>
      <c r="C159" s="129" t="s">
        <v>75</v>
      </c>
      <c r="D159" s="129" t="s">
        <v>77</v>
      </c>
      <c r="E159" s="191"/>
      <c r="F159" s="191"/>
      <c r="G159" s="853"/>
      <c r="H159" s="839"/>
      <c r="I159" s="195"/>
      <c r="J159" s="195"/>
      <c r="K159" s="870"/>
      <c r="L159" s="772"/>
      <c r="M159" s="801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772"/>
      <c r="S159" s="781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785"/>
      <c r="B160" s="880"/>
      <c r="C160" s="221" t="s">
        <v>73</v>
      </c>
      <c r="D160" s="221" t="s">
        <v>74</v>
      </c>
      <c r="E160" s="222"/>
      <c r="F160" s="222"/>
      <c r="G160" s="853"/>
      <c r="H160" s="839"/>
      <c r="I160" s="223"/>
      <c r="J160" s="238"/>
      <c r="K160" s="868"/>
      <c r="L160" s="770"/>
      <c r="M160" s="799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770"/>
      <c r="S160" s="779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785"/>
      <c r="B161" s="880"/>
      <c r="C161" s="122" t="s">
        <v>75</v>
      </c>
      <c r="D161" s="122" t="s">
        <v>76</v>
      </c>
      <c r="E161" s="189"/>
      <c r="F161" s="189"/>
      <c r="G161" s="853"/>
      <c r="H161" s="839"/>
      <c r="I161" s="193"/>
      <c r="J161" s="240"/>
      <c r="K161" s="869"/>
      <c r="L161" s="771"/>
      <c r="M161" s="800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771"/>
      <c r="S161" s="780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785"/>
      <c r="B162" s="880"/>
      <c r="C162" s="129" t="s">
        <v>75</v>
      </c>
      <c r="D162" s="129" t="s">
        <v>77</v>
      </c>
      <c r="E162" s="191"/>
      <c r="F162" s="191"/>
      <c r="G162" s="853"/>
      <c r="H162" s="839"/>
      <c r="I162" s="195"/>
      <c r="J162" s="242"/>
      <c r="K162" s="870"/>
      <c r="L162" s="772"/>
      <c r="M162" s="801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772"/>
      <c r="S162" s="781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785"/>
      <c r="B163" s="880"/>
      <c r="C163" s="221" t="s">
        <v>73</v>
      </c>
      <c r="D163" s="221" t="s">
        <v>74</v>
      </c>
      <c r="E163" s="222"/>
      <c r="F163" s="222"/>
      <c r="G163" s="853"/>
      <c r="H163" s="839"/>
      <c r="I163" s="223"/>
      <c r="J163" s="238"/>
      <c r="K163" s="868"/>
      <c r="L163" s="770"/>
      <c r="M163" s="799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770"/>
      <c r="S163" s="779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785"/>
      <c r="B164" s="880"/>
      <c r="C164" s="122" t="s">
        <v>75</v>
      </c>
      <c r="D164" s="122" t="s">
        <v>76</v>
      </c>
      <c r="E164" s="189"/>
      <c r="F164" s="189"/>
      <c r="G164" s="853"/>
      <c r="H164" s="839"/>
      <c r="I164" s="193"/>
      <c r="J164" s="240"/>
      <c r="K164" s="869"/>
      <c r="L164" s="771"/>
      <c r="M164" s="800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771"/>
      <c r="S164" s="780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785"/>
      <c r="B165" s="880"/>
      <c r="C165" s="129" t="s">
        <v>75</v>
      </c>
      <c r="D165" s="129" t="s">
        <v>77</v>
      </c>
      <c r="E165" s="191"/>
      <c r="F165" s="191"/>
      <c r="G165" s="853"/>
      <c r="H165" s="839"/>
      <c r="I165" s="195"/>
      <c r="J165" s="242"/>
      <c r="K165" s="870"/>
      <c r="L165" s="772"/>
      <c r="M165" s="801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772"/>
      <c r="S165" s="781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785"/>
      <c r="B166" s="880"/>
      <c r="C166" s="221" t="s">
        <v>73</v>
      </c>
      <c r="D166" s="221" t="s">
        <v>74</v>
      </c>
      <c r="E166" s="222"/>
      <c r="F166" s="222"/>
      <c r="G166" s="853"/>
      <c r="H166" s="839"/>
      <c r="I166" s="223"/>
      <c r="J166" s="238"/>
      <c r="K166" s="868"/>
      <c r="L166" s="770"/>
      <c r="M166" s="799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770"/>
      <c r="S166" s="779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785"/>
      <c r="B167" s="880"/>
      <c r="C167" s="122" t="s">
        <v>75</v>
      </c>
      <c r="D167" s="122" t="s">
        <v>76</v>
      </c>
      <c r="E167" s="189"/>
      <c r="F167" s="189"/>
      <c r="G167" s="853"/>
      <c r="H167" s="839"/>
      <c r="I167" s="193"/>
      <c r="J167" s="240"/>
      <c r="K167" s="869"/>
      <c r="L167" s="771"/>
      <c r="M167" s="800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771"/>
      <c r="S167" s="780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785"/>
      <c r="B168" s="880"/>
      <c r="C168" s="129" t="s">
        <v>75</v>
      </c>
      <c r="D168" s="129" t="s">
        <v>77</v>
      </c>
      <c r="E168" s="191"/>
      <c r="F168" s="191"/>
      <c r="G168" s="853"/>
      <c r="H168" s="839"/>
      <c r="I168" s="195"/>
      <c r="J168" s="242"/>
      <c r="K168" s="870"/>
      <c r="L168" s="772"/>
      <c r="M168" s="801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772"/>
      <c r="S168" s="781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785"/>
      <c r="B169" s="880"/>
      <c r="C169" s="221" t="s">
        <v>73</v>
      </c>
      <c r="D169" s="221" t="s">
        <v>74</v>
      </c>
      <c r="E169" s="222"/>
      <c r="F169" s="222"/>
      <c r="G169" s="853"/>
      <c r="H169" s="839"/>
      <c r="I169" s="223"/>
      <c r="J169" s="238"/>
      <c r="K169" s="868"/>
      <c r="L169" s="770"/>
      <c r="M169" s="799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770"/>
      <c r="S169" s="779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785"/>
      <c r="B170" s="880"/>
      <c r="C170" s="122" t="s">
        <v>75</v>
      </c>
      <c r="D170" s="122" t="s">
        <v>76</v>
      </c>
      <c r="E170" s="189"/>
      <c r="F170" s="189"/>
      <c r="G170" s="853"/>
      <c r="H170" s="839"/>
      <c r="I170" s="193"/>
      <c r="J170" s="240"/>
      <c r="K170" s="869"/>
      <c r="L170" s="771"/>
      <c r="M170" s="800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771"/>
      <c r="S170" s="780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785"/>
      <c r="B171" s="880"/>
      <c r="C171" s="129" t="s">
        <v>75</v>
      </c>
      <c r="D171" s="129" t="s">
        <v>77</v>
      </c>
      <c r="E171" s="191"/>
      <c r="F171" s="188"/>
      <c r="G171" s="853"/>
      <c r="H171" s="839"/>
      <c r="I171" s="195"/>
      <c r="J171" s="242"/>
      <c r="K171" s="870"/>
      <c r="L171" s="772"/>
      <c r="M171" s="801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772"/>
      <c r="S171" s="781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785"/>
      <c r="B172" s="880"/>
      <c r="C172" s="221" t="s">
        <v>73</v>
      </c>
      <c r="D172" s="221" t="s">
        <v>74</v>
      </c>
      <c r="E172" s="222"/>
      <c r="F172" s="222"/>
      <c r="G172" s="853"/>
      <c r="H172" s="839"/>
      <c r="I172" s="223"/>
      <c r="J172" s="238"/>
      <c r="K172" s="868"/>
      <c r="L172" s="770"/>
      <c r="M172" s="799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770"/>
      <c r="S172" s="779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785"/>
      <c r="B173" s="880"/>
      <c r="C173" s="122" t="s">
        <v>75</v>
      </c>
      <c r="D173" s="122" t="s">
        <v>76</v>
      </c>
      <c r="E173" s="189"/>
      <c r="F173" s="189"/>
      <c r="G173" s="853"/>
      <c r="H173" s="839"/>
      <c r="I173" s="193"/>
      <c r="J173" s="240"/>
      <c r="K173" s="869"/>
      <c r="L173" s="771"/>
      <c r="M173" s="800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771"/>
      <c r="S173" s="780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786"/>
      <c r="B174" s="881"/>
      <c r="C174" s="129" t="s">
        <v>75</v>
      </c>
      <c r="D174" s="129" t="s">
        <v>77</v>
      </c>
      <c r="E174" s="191"/>
      <c r="F174" s="188"/>
      <c r="G174" s="854"/>
      <c r="H174" s="840"/>
      <c r="I174" s="195"/>
      <c r="J174" s="242"/>
      <c r="K174" s="870"/>
      <c r="L174" s="772"/>
      <c r="M174" s="801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772"/>
      <c r="S174" s="781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784"/>
      <c r="B175" s="770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71" t="s">
        <v>106</v>
      </c>
      <c r="L175" s="872"/>
      <c r="M175" s="875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7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785"/>
      <c r="B176" s="771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73"/>
      <c r="L176" s="874"/>
      <c r="M176" s="876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8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785"/>
      <c r="B177" s="771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52"/>
      <c r="H177" s="838"/>
      <c r="I177" s="223"/>
      <c r="J177" s="223">
        <f>I177*1.12</f>
        <v>0</v>
      </c>
      <c r="K177" s="868"/>
      <c r="L177" s="770"/>
      <c r="M177" s="799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770"/>
      <c r="S177" s="779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785"/>
      <c r="B178" s="771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53"/>
      <c r="H178" s="839"/>
      <c r="I178" s="193">
        <f>I177</f>
        <v>0</v>
      </c>
      <c r="J178" s="193">
        <f>I178*1.12</f>
        <v>0</v>
      </c>
      <c r="K178" s="869"/>
      <c r="L178" s="771"/>
      <c r="M178" s="800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771"/>
      <c r="S178" s="780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785"/>
      <c r="B179" s="771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53"/>
      <c r="H179" s="839"/>
      <c r="I179" s="195">
        <f>I178</f>
        <v>0</v>
      </c>
      <c r="J179" s="195">
        <f>J178</f>
        <v>0</v>
      </c>
      <c r="K179" s="870"/>
      <c r="L179" s="772"/>
      <c r="M179" s="801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772"/>
      <c r="S179" s="781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785"/>
      <c r="B180" s="771"/>
      <c r="C180" s="221" t="s">
        <v>73</v>
      </c>
      <c r="D180" s="221" t="s">
        <v>74</v>
      </c>
      <c r="E180" s="222"/>
      <c r="F180" s="222"/>
      <c r="G180" s="853"/>
      <c r="H180" s="839"/>
      <c r="I180" s="223"/>
      <c r="J180" s="223"/>
      <c r="K180" s="868"/>
      <c r="L180" s="770"/>
      <c r="M180" s="799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770"/>
      <c r="S180" s="779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785"/>
      <c r="B181" s="771"/>
      <c r="C181" s="122" t="s">
        <v>75</v>
      </c>
      <c r="D181" s="122" t="s">
        <v>76</v>
      </c>
      <c r="E181" s="189"/>
      <c r="F181" s="189"/>
      <c r="G181" s="853"/>
      <c r="H181" s="839"/>
      <c r="I181" s="193"/>
      <c r="J181" s="193"/>
      <c r="K181" s="869"/>
      <c r="L181" s="771"/>
      <c r="M181" s="800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771"/>
      <c r="S181" s="780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786"/>
      <c r="B182" s="772"/>
      <c r="C182" s="129" t="s">
        <v>75</v>
      </c>
      <c r="D182" s="129" t="s">
        <v>77</v>
      </c>
      <c r="E182" s="191"/>
      <c r="F182" s="191"/>
      <c r="G182" s="854"/>
      <c r="H182" s="840"/>
      <c r="I182" s="195"/>
      <c r="J182" s="195"/>
      <c r="K182" s="870"/>
      <c r="L182" s="772"/>
      <c r="M182" s="801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772"/>
      <c r="S182" s="781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784">
        <v>4</v>
      </c>
      <c r="B183" s="770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71" t="s">
        <v>108</v>
      </c>
      <c r="L183" s="872"/>
      <c r="M183" s="875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7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785"/>
      <c r="B184" s="771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73"/>
      <c r="L184" s="874"/>
      <c r="M184" s="876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8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785"/>
      <c r="B185" s="771"/>
      <c r="C185" s="221" t="s">
        <v>73</v>
      </c>
      <c r="D185" s="221" t="s">
        <v>74</v>
      </c>
      <c r="E185" s="222"/>
      <c r="F185" s="222">
        <f>E185*1.12</f>
        <v>0</v>
      </c>
      <c r="G185" s="852"/>
      <c r="H185" s="838"/>
      <c r="I185" s="223"/>
      <c r="J185" s="223">
        <f>I185*1.12</f>
        <v>0</v>
      </c>
      <c r="K185" s="868"/>
      <c r="L185" s="770"/>
      <c r="M185" s="799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770"/>
      <c r="S185" s="779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785"/>
      <c r="B186" s="771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53"/>
      <c r="H186" s="839"/>
      <c r="I186" s="193"/>
      <c r="J186" s="193">
        <f>I186*1.12</f>
        <v>0</v>
      </c>
      <c r="K186" s="869"/>
      <c r="L186" s="771"/>
      <c r="M186" s="800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771"/>
      <c r="S186" s="780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785"/>
      <c r="B187" s="771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53"/>
      <c r="H187" s="839"/>
      <c r="I187" s="195">
        <f>I186</f>
        <v>0</v>
      </c>
      <c r="J187" s="195">
        <f>J186</f>
        <v>0</v>
      </c>
      <c r="K187" s="870"/>
      <c r="L187" s="772"/>
      <c r="M187" s="801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772"/>
      <c r="S187" s="781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785"/>
      <c r="B188" s="771"/>
      <c r="C188" s="221" t="s">
        <v>73</v>
      </c>
      <c r="D188" s="221" t="s">
        <v>74</v>
      </c>
      <c r="E188" s="222"/>
      <c r="F188" s="222"/>
      <c r="G188" s="853"/>
      <c r="H188" s="839"/>
      <c r="I188" s="223"/>
      <c r="J188" s="223"/>
      <c r="K188" s="868"/>
      <c r="L188" s="770"/>
      <c r="M188" s="799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770"/>
      <c r="S188" s="779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785"/>
      <c r="B189" s="771"/>
      <c r="C189" s="122" t="s">
        <v>75</v>
      </c>
      <c r="D189" s="122" t="s">
        <v>76</v>
      </c>
      <c r="E189" s="189"/>
      <c r="F189" s="189"/>
      <c r="G189" s="853"/>
      <c r="H189" s="839"/>
      <c r="I189" s="193"/>
      <c r="J189" s="193"/>
      <c r="K189" s="869"/>
      <c r="L189" s="771"/>
      <c r="M189" s="800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771"/>
      <c r="S189" s="780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785"/>
      <c r="B190" s="771"/>
      <c r="C190" s="129" t="s">
        <v>75</v>
      </c>
      <c r="D190" s="129" t="s">
        <v>77</v>
      </c>
      <c r="E190" s="191"/>
      <c r="F190" s="191"/>
      <c r="G190" s="853"/>
      <c r="H190" s="839"/>
      <c r="I190" s="195"/>
      <c r="J190" s="195"/>
      <c r="K190" s="870"/>
      <c r="L190" s="772"/>
      <c r="M190" s="801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772"/>
      <c r="S190" s="781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785"/>
      <c r="B191" s="771"/>
      <c r="C191" s="221" t="s">
        <v>73</v>
      </c>
      <c r="D191" s="221" t="s">
        <v>74</v>
      </c>
      <c r="E191" s="222"/>
      <c r="F191" s="222">
        <f>E191*1.12</f>
        <v>0</v>
      </c>
      <c r="G191" s="853"/>
      <c r="H191" s="839"/>
      <c r="I191" s="223"/>
      <c r="J191" s="223"/>
      <c r="K191" s="868"/>
      <c r="L191" s="770"/>
      <c r="M191" s="799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770"/>
      <c r="S191" s="779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785"/>
      <c r="B192" s="771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53"/>
      <c r="H192" s="839"/>
      <c r="I192" s="193"/>
      <c r="J192" s="193">
        <f>I192*1.12</f>
        <v>0</v>
      </c>
      <c r="K192" s="869"/>
      <c r="L192" s="771"/>
      <c r="M192" s="800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771"/>
      <c r="S192" s="780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785"/>
      <c r="B193" s="771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53"/>
      <c r="H193" s="839"/>
      <c r="I193" s="195">
        <f>I192</f>
        <v>0</v>
      </c>
      <c r="J193" s="195">
        <f>J192</f>
        <v>0</v>
      </c>
      <c r="K193" s="870"/>
      <c r="L193" s="772"/>
      <c r="M193" s="801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772"/>
      <c r="S193" s="781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785"/>
      <c r="B194" s="771"/>
      <c r="C194" s="221" t="s">
        <v>73</v>
      </c>
      <c r="D194" s="221" t="s">
        <v>74</v>
      </c>
      <c r="E194" s="222"/>
      <c r="F194" s="222"/>
      <c r="G194" s="853"/>
      <c r="H194" s="839"/>
      <c r="I194" s="223"/>
      <c r="J194" s="223"/>
      <c r="K194" s="868"/>
      <c r="L194" s="770"/>
      <c r="M194" s="799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770"/>
      <c r="S194" s="779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785"/>
      <c r="B195" s="771"/>
      <c r="C195" s="122" t="s">
        <v>75</v>
      </c>
      <c r="D195" s="122" t="s">
        <v>76</v>
      </c>
      <c r="E195" s="189"/>
      <c r="F195" s="189"/>
      <c r="G195" s="853"/>
      <c r="H195" s="839"/>
      <c r="I195" s="193"/>
      <c r="J195" s="193"/>
      <c r="K195" s="869"/>
      <c r="L195" s="771"/>
      <c r="M195" s="800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771"/>
      <c r="S195" s="780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785"/>
      <c r="B196" s="771"/>
      <c r="C196" s="129" t="s">
        <v>75</v>
      </c>
      <c r="D196" s="129" t="s">
        <v>77</v>
      </c>
      <c r="E196" s="191"/>
      <c r="F196" s="191"/>
      <c r="G196" s="853"/>
      <c r="H196" s="839"/>
      <c r="I196" s="195"/>
      <c r="J196" s="195"/>
      <c r="K196" s="870"/>
      <c r="L196" s="772"/>
      <c r="M196" s="801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772"/>
      <c r="S196" s="781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785"/>
      <c r="B197" s="771"/>
      <c r="C197" s="221" t="s">
        <v>73</v>
      </c>
      <c r="D197" s="221" t="s">
        <v>74</v>
      </c>
      <c r="E197" s="222"/>
      <c r="F197" s="222"/>
      <c r="G197" s="853"/>
      <c r="H197" s="839"/>
      <c r="I197" s="223"/>
      <c r="J197" s="223"/>
      <c r="K197" s="868"/>
      <c r="L197" s="770"/>
      <c r="M197" s="799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770"/>
      <c r="S197" s="779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785"/>
      <c r="B198" s="771"/>
      <c r="C198" s="122" t="s">
        <v>75</v>
      </c>
      <c r="D198" s="122" t="s">
        <v>76</v>
      </c>
      <c r="E198" s="189"/>
      <c r="F198" s="189"/>
      <c r="G198" s="853"/>
      <c r="H198" s="839"/>
      <c r="I198" s="193"/>
      <c r="J198" s="193"/>
      <c r="K198" s="869"/>
      <c r="L198" s="771"/>
      <c r="M198" s="800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771"/>
      <c r="S198" s="780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785"/>
      <c r="B199" s="771"/>
      <c r="C199" s="129" t="s">
        <v>75</v>
      </c>
      <c r="D199" s="129" t="s">
        <v>77</v>
      </c>
      <c r="E199" s="191"/>
      <c r="F199" s="191"/>
      <c r="G199" s="853"/>
      <c r="H199" s="839"/>
      <c r="I199" s="195"/>
      <c r="J199" s="195"/>
      <c r="K199" s="870"/>
      <c r="L199" s="772"/>
      <c r="M199" s="801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772"/>
      <c r="S199" s="781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785"/>
      <c r="B200" s="771"/>
      <c r="C200" s="221" t="s">
        <v>73</v>
      </c>
      <c r="D200" s="221" t="s">
        <v>74</v>
      </c>
      <c r="E200" s="222"/>
      <c r="F200" s="222"/>
      <c r="G200" s="853"/>
      <c r="H200" s="839"/>
      <c r="I200" s="223"/>
      <c r="J200" s="223"/>
      <c r="K200" s="868"/>
      <c r="L200" s="770"/>
      <c r="M200" s="799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770"/>
      <c r="S200" s="779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785"/>
      <c r="B201" s="771"/>
      <c r="C201" s="122" t="s">
        <v>75</v>
      </c>
      <c r="D201" s="122" t="s">
        <v>76</v>
      </c>
      <c r="E201" s="189"/>
      <c r="F201" s="189"/>
      <c r="G201" s="853"/>
      <c r="H201" s="839"/>
      <c r="I201" s="193"/>
      <c r="J201" s="193"/>
      <c r="K201" s="869"/>
      <c r="L201" s="771"/>
      <c r="M201" s="800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771"/>
      <c r="S201" s="780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786"/>
      <c r="B202" s="772"/>
      <c r="C202" s="129" t="s">
        <v>75</v>
      </c>
      <c r="D202" s="129" t="s">
        <v>77</v>
      </c>
      <c r="E202" s="191"/>
      <c r="F202" s="191"/>
      <c r="G202" s="854"/>
      <c r="H202" s="840"/>
      <c r="I202" s="195"/>
      <c r="J202" s="195"/>
      <c r="K202" s="870"/>
      <c r="L202" s="772"/>
      <c r="M202" s="801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772"/>
      <c r="S202" s="781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784">
        <v>5</v>
      </c>
      <c r="B203" s="770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71" t="s">
        <v>110</v>
      </c>
      <c r="L203" s="872"/>
      <c r="M203" s="875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7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785"/>
      <c r="B204" s="771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73"/>
      <c r="L204" s="874"/>
      <c r="M204" s="876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8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785"/>
      <c r="B205" s="771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52"/>
      <c r="H205" s="838"/>
      <c r="I205" s="223"/>
      <c r="J205" s="223">
        <f>I205*1.12</f>
        <v>0</v>
      </c>
      <c r="K205" s="868"/>
      <c r="L205" s="770"/>
      <c r="M205" s="799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770"/>
      <c r="S205" s="779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785"/>
      <c r="B206" s="771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53"/>
      <c r="H206" s="839"/>
      <c r="I206" s="193">
        <f>I205</f>
        <v>0</v>
      </c>
      <c r="J206" s="193">
        <f>I206*1.12</f>
        <v>0</v>
      </c>
      <c r="K206" s="869"/>
      <c r="L206" s="771"/>
      <c r="M206" s="800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771"/>
      <c r="S206" s="780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785"/>
      <c r="B207" s="771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53"/>
      <c r="H207" s="839"/>
      <c r="I207" s="195">
        <f>I206</f>
        <v>0</v>
      </c>
      <c r="J207" s="195">
        <f>J206</f>
        <v>0</v>
      </c>
      <c r="K207" s="870"/>
      <c r="L207" s="772"/>
      <c r="M207" s="801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772"/>
      <c r="S207" s="781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785"/>
      <c r="B208" s="771"/>
      <c r="C208" s="221" t="s">
        <v>73</v>
      </c>
      <c r="D208" s="221" t="s">
        <v>74</v>
      </c>
      <c r="E208" s="222"/>
      <c r="F208" s="222"/>
      <c r="G208" s="853"/>
      <c r="H208" s="839"/>
      <c r="I208" s="223"/>
      <c r="J208" s="223"/>
      <c r="K208" s="868"/>
      <c r="L208" s="770"/>
      <c r="M208" s="799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770"/>
      <c r="S208" s="779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785"/>
      <c r="B209" s="771"/>
      <c r="C209" s="122" t="s">
        <v>75</v>
      </c>
      <c r="D209" s="122" t="s">
        <v>76</v>
      </c>
      <c r="E209" s="189"/>
      <c r="F209" s="189"/>
      <c r="G209" s="853"/>
      <c r="H209" s="839"/>
      <c r="I209" s="193"/>
      <c r="J209" s="193"/>
      <c r="K209" s="869"/>
      <c r="L209" s="771"/>
      <c r="M209" s="800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771"/>
      <c r="S209" s="780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785"/>
      <c r="B210" s="771"/>
      <c r="C210" s="129" t="s">
        <v>75</v>
      </c>
      <c r="D210" s="129" t="s">
        <v>77</v>
      </c>
      <c r="E210" s="191"/>
      <c r="F210" s="191"/>
      <c r="G210" s="853"/>
      <c r="H210" s="839"/>
      <c r="I210" s="195"/>
      <c r="J210" s="195"/>
      <c r="K210" s="870"/>
      <c r="L210" s="772"/>
      <c r="M210" s="801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772"/>
      <c r="S210" s="781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785"/>
      <c r="B211" s="771"/>
      <c r="C211" s="221" t="s">
        <v>73</v>
      </c>
      <c r="D211" s="221" t="s">
        <v>74</v>
      </c>
      <c r="E211" s="222"/>
      <c r="F211" s="222">
        <f>E211*1.12</f>
        <v>0</v>
      </c>
      <c r="G211" s="853"/>
      <c r="H211" s="839"/>
      <c r="I211" s="223"/>
      <c r="J211" s="223"/>
      <c r="K211" s="868"/>
      <c r="L211" s="770"/>
      <c r="M211" s="799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770"/>
      <c r="S211" s="779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785"/>
      <c r="B212" s="771"/>
      <c r="C212" s="122" t="s">
        <v>75</v>
      </c>
      <c r="D212" s="122" t="s">
        <v>76</v>
      </c>
      <c r="E212" s="189"/>
      <c r="F212" s="189">
        <f>E212*1.12</f>
        <v>0</v>
      </c>
      <c r="G212" s="853"/>
      <c r="H212" s="839"/>
      <c r="I212" s="193"/>
      <c r="J212" s="193">
        <f>I212*1.12</f>
        <v>0</v>
      </c>
      <c r="K212" s="869"/>
      <c r="L212" s="771"/>
      <c r="M212" s="800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771"/>
      <c r="S212" s="780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785"/>
      <c r="B213" s="771"/>
      <c r="C213" s="129" t="s">
        <v>75</v>
      </c>
      <c r="D213" s="129" t="s">
        <v>77</v>
      </c>
      <c r="E213" s="191"/>
      <c r="F213" s="191">
        <f>E213*1.12</f>
        <v>0</v>
      </c>
      <c r="G213" s="853"/>
      <c r="H213" s="839"/>
      <c r="I213" s="195"/>
      <c r="J213" s="195">
        <f>J212</f>
        <v>0</v>
      </c>
      <c r="K213" s="870"/>
      <c r="L213" s="772"/>
      <c r="M213" s="801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772"/>
      <c r="S213" s="781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785"/>
      <c r="B214" s="771"/>
      <c r="C214" s="221" t="s">
        <v>73</v>
      </c>
      <c r="D214" s="221" t="s">
        <v>74</v>
      </c>
      <c r="E214" s="222"/>
      <c r="F214" s="222"/>
      <c r="G214" s="853"/>
      <c r="H214" s="839"/>
      <c r="I214" s="223"/>
      <c r="J214" s="223"/>
      <c r="K214" s="868"/>
      <c r="L214" s="770"/>
      <c r="M214" s="799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770"/>
      <c r="S214" s="779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785"/>
      <c r="B215" s="771"/>
      <c r="C215" s="122" t="s">
        <v>75</v>
      </c>
      <c r="D215" s="122" t="s">
        <v>76</v>
      </c>
      <c r="E215" s="189"/>
      <c r="F215" s="189"/>
      <c r="G215" s="853"/>
      <c r="H215" s="839"/>
      <c r="I215" s="193"/>
      <c r="J215" s="193"/>
      <c r="K215" s="869"/>
      <c r="L215" s="771"/>
      <c r="M215" s="800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771"/>
      <c r="S215" s="780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785"/>
      <c r="B216" s="771"/>
      <c r="C216" s="129" t="s">
        <v>75</v>
      </c>
      <c r="D216" s="129" t="s">
        <v>77</v>
      </c>
      <c r="E216" s="191"/>
      <c r="F216" s="191"/>
      <c r="G216" s="853"/>
      <c r="H216" s="839"/>
      <c r="I216" s="195"/>
      <c r="J216" s="195"/>
      <c r="K216" s="870"/>
      <c r="L216" s="772"/>
      <c r="M216" s="801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772"/>
      <c r="S216" s="781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785"/>
      <c r="B217" s="771"/>
      <c r="C217" s="221" t="s">
        <v>73</v>
      </c>
      <c r="D217" s="221" t="s">
        <v>74</v>
      </c>
      <c r="E217" s="222"/>
      <c r="F217" s="222"/>
      <c r="G217" s="853"/>
      <c r="H217" s="839"/>
      <c r="I217" s="223"/>
      <c r="J217" s="223"/>
      <c r="K217" s="868"/>
      <c r="L217" s="770"/>
      <c r="M217" s="799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770"/>
      <c r="S217" s="779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785"/>
      <c r="B218" s="771"/>
      <c r="C218" s="122" t="s">
        <v>75</v>
      </c>
      <c r="D218" s="122" t="s">
        <v>76</v>
      </c>
      <c r="E218" s="189"/>
      <c r="F218" s="189"/>
      <c r="G218" s="853"/>
      <c r="H218" s="839"/>
      <c r="I218" s="193"/>
      <c r="J218" s="193"/>
      <c r="K218" s="869"/>
      <c r="L218" s="771"/>
      <c r="M218" s="800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771"/>
      <c r="S218" s="780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785"/>
      <c r="B219" s="771"/>
      <c r="C219" s="129" t="s">
        <v>75</v>
      </c>
      <c r="D219" s="129" t="s">
        <v>77</v>
      </c>
      <c r="E219" s="191"/>
      <c r="F219" s="191"/>
      <c r="G219" s="853"/>
      <c r="H219" s="839"/>
      <c r="I219" s="195"/>
      <c r="J219" s="195"/>
      <c r="K219" s="870"/>
      <c r="L219" s="772"/>
      <c r="M219" s="801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772"/>
      <c r="S219" s="781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785"/>
      <c r="B220" s="771"/>
      <c r="C220" s="221" t="s">
        <v>73</v>
      </c>
      <c r="D220" s="221" t="s">
        <v>74</v>
      </c>
      <c r="E220" s="222"/>
      <c r="F220" s="222"/>
      <c r="G220" s="853"/>
      <c r="H220" s="839"/>
      <c r="I220" s="223"/>
      <c r="J220" s="223"/>
      <c r="K220" s="868"/>
      <c r="L220" s="770"/>
      <c r="M220" s="799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770"/>
      <c r="S220" s="779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785"/>
      <c r="B221" s="771"/>
      <c r="C221" s="122" t="s">
        <v>75</v>
      </c>
      <c r="D221" s="122" t="s">
        <v>76</v>
      </c>
      <c r="E221" s="189"/>
      <c r="F221" s="189"/>
      <c r="G221" s="853"/>
      <c r="H221" s="839"/>
      <c r="I221" s="193"/>
      <c r="J221" s="193"/>
      <c r="K221" s="869"/>
      <c r="L221" s="771"/>
      <c r="M221" s="800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771"/>
      <c r="S221" s="780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786"/>
      <c r="B222" s="772"/>
      <c r="C222" s="129" t="s">
        <v>75</v>
      </c>
      <c r="D222" s="129" t="s">
        <v>77</v>
      </c>
      <c r="E222" s="191"/>
      <c r="F222" s="191"/>
      <c r="G222" s="854"/>
      <c r="H222" s="840"/>
      <c r="I222" s="195"/>
      <c r="J222" s="195"/>
      <c r="K222" s="870"/>
      <c r="L222" s="772"/>
      <c r="M222" s="801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772"/>
      <c r="S222" s="781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784"/>
      <c r="B223" s="770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71" t="s">
        <v>112</v>
      </c>
      <c r="L223" s="872"/>
      <c r="M223" s="875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7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785"/>
      <c r="B224" s="771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73"/>
      <c r="L224" s="874"/>
      <c r="M224" s="876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8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785"/>
      <c r="B225" s="771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52">
        <v>1919</v>
      </c>
      <c r="H225" s="838"/>
      <c r="I225" s="223"/>
      <c r="J225" s="223">
        <f>I225*1.12</f>
        <v>0</v>
      </c>
      <c r="K225" s="888" t="s">
        <v>113</v>
      </c>
      <c r="L225" s="891" t="s">
        <v>114</v>
      </c>
      <c r="M225" s="799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770" t="s">
        <v>115</v>
      </c>
      <c r="S225" s="779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785"/>
      <c r="B226" s="771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53"/>
      <c r="H226" s="839"/>
      <c r="I226" s="193">
        <f>I225</f>
        <v>0</v>
      </c>
      <c r="J226" s="193">
        <f>I226*1.12</f>
        <v>0</v>
      </c>
      <c r="K226" s="889"/>
      <c r="L226" s="892"/>
      <c r="M226" s="800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771"/>
      <c r="S226" s="780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785"/>
      <c r="B227" s="771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53"/>
      <c r="H227" s="839"/>
      <c r="I227" s="195">
        <f>I226</f>
        <v>0</v>
      </c>
      <c r="J227" s="195">
        <f>J226</f>
        <v>0</v>
      </c>
      <c r="K227" s="890"/>
      <c r="L227" s="893"/>
      <c r="M227" s="801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772"/>
      <c r="S227" s="781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785"/>
      <c r="B228" s="771"/>
      <c r="C228" s="221" t="s">
        <v>73</v>
      </c>
      <c r="D228" s="221" t="s">
        <v>74</v>
      </c>
      <c r="E228" s="222"/>
      <c r="F228" s="222"/>
      <c r="G228" s="853"/>
      <c r="H228" s="839"/>
      <c r="I228" s="223"/>
      <c r="J228" s="223"/>
      <c r="K228" s="888" t="s">
        <v>116</v>
      </c>
      <c r="L228" s="891" t="s">
        <v>117</v>
      </c>
      <c r="M228" s="799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770" t="s">
        <v>115</v>
      </c>
      <c r="S228" s="779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785"/>
      <c r="B229" s="771"/>
      <c r="C229" s="122" t="s">
        <v>75</v>
      </c>
      <c r="D229" s="122" t="s">
        <v>76</v>
      </c>
      <c r="E229" s="189"/>
      <c r="F229" s="189"/>
      <c r="G229" s="853"/>
      <c r="H229" s="839"/>
      <c r="I229" s="193"/>
      <c r="J229" s="193"/>
      <c r="K229" s="889"/>
      <c r="L229" s="892"/>
      <c r="M229" s="800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771"/>
      <c r="S229" s="780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785"/>
      <c r="B230" s="771"/>
      <c r="C230" s="129" t="s">
        <v>75</v>
      </c>
      <c r="D230" s="129" t="s">
        <v>77</v>
      </c>
      <c r="E230" s="191"/>
      <c r="F230" s="191"/>
      <c r="G230" s="853"/>
      <c r="H230" s="839"/>
      <c r="I230" s="195"/>
      <c r="J230" s="195"/>
      <c r="K230" s="890"/>
      <c r="L230" s="893"/>
      <c r="M230" s="801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772"/>
      <c r="S230" s="781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785"/>
      <c r="B231" s="771"/>
      <c r="C231" s="221" t="s">
        <v>73</v>
      </c>
      <c r="D231" s="221" t="s">
        <v>74</v>
      </c>
      <c r="E231" s="222"/>
      <c r="F231" s="222"/>
      <c r="G231" s="853"/>
      <c r="H231" s="839"/>
      <c r="I231" s="223"/>
      <c r="J231" s="223"/>
      <c r="K231" s="888" t="s">
        <v>118</v>
      </c>
      <c r="L231" s="891" t="s">
        <v>119</v>
      </c>
      <c r="M231" s="799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770" t="s">
        <v>115</v>
      </c>
      <c r="S231" s="779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785"/>
      <c r="B232" s="771"/>
      <c r="C232" s="122" t="s">
        <v>75</v>
      </c>
      <c r="D232" s="122" t="s">
        <v>76</v>
      </c>
      <c r="E232" s="189"/>
      <c r="F232" s="189"/>
      <c r="G232" s="853"/>
      <c r="H232" s="839"/>
      <c r="I232" s="193"/>
      <c r="J232" s="193"/>
      <c r="K232" s="889"/>
      <c r="L232" s="892"/>
      <c r="M232" s="800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771"/>
      <c r="S232" s="780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786"/>
      <c r="B233" s="772"/>
      <c r="C233" s="129" t="s">
        <v>75</v>
      </c>
      <c r="D233" s="129" t="s">
        <v>77</v>
      </c>
      <c r="E233" s="191"/>
      <c r="F233" s="191"/>
      <c r="G233" s="854"/>
      <c r="H233" s="840"/>
      <c r="I233" s="195"/>
      <c r="J233" s="195"/>
      <c r="K233" s="890"/>
      <c r="L233" s="893"/>
      <c r="M233" s="801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772"/>
      <c r="S233" s="781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784"/>
      <c r="B234" s="770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71" t="s">
        <v>121</v>
      </c>
      <c r="L234" s="872"/>
      <c r="M234" s="875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7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785"/>
      <c r="B235" s="771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73"/>
      <c r="L235" s="874"/>
      <c r="M235" s="876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8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785"/>
      <c r="B236" s="771"/>
      <c r="C236" s="221" t="s">
        <v>73</v>
      </c>
      <c r="D236" s="221" t="s">
        <v>74</v>
      </c>
      <c r="E236" s="222"/>
      <c r="F236" s="222">
        <f>E236*1.12</f>
        <v>0</v>
      </c>
      <c r="G236" s="852"/>
      <c r="H236" s="838"/>
      <c r="I236" s="223"/>
      <c r="J236" s="223">
        <f>I236*1.12</f>
        <v>0</v>
      </c>
      <c r="K236" s="868"/>
      <c r="L236" s="770"/>
      <c r="M236" s="799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770"/>
      <c r="S236" s="779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785"/>
      <c r="B237" s="771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53"/>
      <c r="H237" s="839"/>
      <c r="I237" s="193"/>
      <c r="J237" s="193">
        <f>I237*1.12</f>
        <v>0</v>
      </c>
      <c r="K237" s="869"/>
      <c r="L237" s="771"/>
      <c r="M237" s="800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771"/>
      <c r="S237" s="780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785"/>
      <c r="B238" s="771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53"/>
      <c r="H238" s="839"/>
      <c r="I238" s="195">
        <f>I237</f>
        <v>0</v>
      </c>
      <c r="J238" s="195">
        <f>J237</f>
        <v>0</v>
      </c>
      <c r="K238" s="870"/>
      <c r="L238" s="772"/>
      <c r="M238" s="801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772"/>
      <c r="S238" s="781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785"/>
      <c r="B239" s="771"/>
      <c r="C239" s="221" t="s">
        <v>73</v>
      </c>
      <c r="D239" s="221" t="s">
        <v>74</v>
      </c>
      <c r="E239" s="222"/>
      <c r="F239" s="222"/>
      <c r="G239" s="853"/>
      <c r="H239" s="839"/>
      <c r="I239" s="223"/>
      <c r="J239" s="223"/>
      <c r="K239" s="868"/>
      <c r="L239" s="770"/>
      <c r="M239" s="799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770"/>
      <c r="S239" s="779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785"/>
      <c r="B240" s="771"/>
      <c r="C240" s="122" t="s">
        <v>75</v>
      </c>
      <c r="D240" s="122" t="s">
        <v>76</v>
      </c>
      <c r="E240" s="189"/>
      <c r="F240" s="189"/>
      <c r="G240" s="853"/>
      <c r="H240" s="839"/>
      <c r="I240" s="193"/>
      <c r="J240" s="193"/>
      <c r="K240" s="869"/>
      <c r="L240" s="771"/>
      <c r="M240" s="800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771"/>
      <c r="S240" s="780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785"/>
      <c r="B241" s="771"/>
      <c r="C241" s="129" t="s">
        <v>75</v>
      </c>
      <c r="D241" s="129" t="s">
        <v>77</v>
      </c>
      <c r="E241" s="191"/>
      <c r="F241" s="191"/>
      <c r="G241" s="853"/>
      <c r="H241" s="839"/>
      <c r="I241" s="195"/>
      <c r="J241" s="195"/>
      <c r="K241" s="870"/>
      <c r="L241" s="772"/>
      <c r="M241" s="801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772"/>
      <c r="S241" s="781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785"/>
      <c r="B242" s="771"/>
      <c r="C242" s="221" t="s">
        <v>73</v>
      </c>
      <c r="D242" s="221" t="s">
        <v>74</v>
      </c>
      <c r="E242" s="222"/>
      <c r="F242" s="222"/>
      <c r="G242" s="853"/>
      <c r="H242" s="839"/>
      <c r="I242" s="223"/>
      <c r="J242" s="223"/>
      <c r="K242" s="868"/>
      <c r="L242" s="770"/>
      <c r="M242" s="799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770"/>
      <c r="S242" s="779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785"/>
      <c r="B243" s="771"/>
      <c r="C243" s="122" t="s">
        <v>75</v>
      </c>
      <c r="D243" s="122" t="s">
        <v>76</v>
      </c>
      <c r="E243" s="189"/>
      <c r="F243" s="189"/>
      <c r="G243" s="853"/>
      <c r="H243" s="839"/>
      <c r="I243" s="193"/>
      <c r="J243" s="193"/>
      <c r="K243" s="869"/>
      <c r="L243" s="771"/>
      <c r="M243" s="800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771"/>
      <c r="S243" s="780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786"/>
      <c r="B244" s="772"/>
      <c r="C244" s="129" t="s">
        <v>75</v>
      </c>
      <c r="D244" s="129" t="s">
        <v>77</v>
      </c>
      <c r="E244" s="191"/>
      <c r="F244" s="191"/>
      <c r="G244" s="854"/>
      <c r="H244" s="840"/>
      <c r="I244" s="195"/>
      <c r="J244" s="195"/>
      <c r="K244" s="870"/>
      <c r="L244" s="772"/>
      <c r="M244" s="801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772"/>
      <c r="S244" s="781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customHeight="1" collapsed="1" x14ac:dyDescent="0.35">
      <c r="A245" s="784"/>
      <c r="B245" s="770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71" t="s">
        <v>123</v>
      </c>
      <c r="L245" s="872"/>
      <c r="M245" s="875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7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customHeight="1" x14ac:dyDescent="0.35">
      <c r="A246" s="785"/>
      <c r="B246" s="771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73"/>
      <c r="L246" s="874"/>
      <c r="M246" s="876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8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customHeight="1" x14ac:dyDescent="0.35">
      <c r="A247" s="785"/>
      <c r="B247" s="771"/>
      <c r="C247" s="221" t="s">
        <v>73</v>
      </c>
      <c r="D247" s="221" t="s">
        <v>74</v>
      </c>
      <c r="E247" s="222"/>
      <c r="F247" s="222">
        <f>E247*1.12</f>
        <v>0</v>
      </c>
      <c r="G247" s="852"/>
      <c r="H247" s="838"/>
      <c r="I247" s="223"/>
      <c r="J247" s="223">
        <f>I247*1.12</f>
        <v>0</v>
      </c>
      <c r="K247" s="868"/>
      <c r="L247" s="770"/>
      <c r="M247" s="799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770"/>
      <c r="S247" s="779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customHeight="1" x14ac:dyDescent="0.35">
      <c r="A248" s="785"/>
      <c r="B248" s="771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53"/>
      <c r="H248" s="839"/>
      <c r="I248" s="193"/>
      <c r="J248" s="193">
        <f>I248*1.12</f>
        <v>0</v>
      </c>
      <c r="K248" s="869"/>
      <c r="L248" s="771"/>
      <c r="M248" s="800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771"/>
      <c r="S248" s="780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customHeight="1" x14ac:dyDescent="0.35">
      <c r="A249" s="785"/>
      <c r="B249" s="771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53"/>
      <c r="H249" s="839"/>
      <c r="I249" s="195">
        <f>I248</f>
        <v>0</v>
      </c>
      <c r="J249" s="195">
        <f>J248</f>
        <v>0</v>
      </c>
      <c r="K249" s="870"/>
      <c r="L249" s="772"/>
      <c r="M249" s="801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772"/>
      <c r="S249" s="781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785"/>
      <c r="B250" s="771"/>
      <c r="C250" s="221" t="s">
        <v>73</v>
      </c>
      <c r="D250" s="221" t="s">
        <v>74</v>
      </c>
      <c r="E250" s="222"/>
      <c r="F250" s="222"/>
      <c r="G250" s="853"/>
      <c r="H250" s="839"/>
      <c r="I250" s="223"/>
      <c r="J250" s="223"/>
      <c r="K250" s="868"/>
      <c r="L250" s="770"/>
      <c r="M250" s="799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770"/>
      <c r="S250" s="779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785"/>
      <c r="B251" s="771"/>
      <c r="C251" s="122" t="s">
        <v>75</v>
      </c>
      <c r="D251" s="122" t="s">
        <v>76</v>
      </c>
      <c r="E251" s="189"/>
      <c r="F251" s="189"/>
      <c r="G251" s="853"/>
      <c r="H251" s="839"/>
      <c r="I251" s="193"/>
      <c r="J251" s="193"/>
      <c r="K251" s="869"/>
      <c r="L251" s="771"/>
      <c r="M251" s="800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771"/>
      <c r="S251" s="780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785"/>
      <c r="B252" s="771"/>
      <c r="C252" s="129" t="s">
        <v>75</v>
      </c>
      <c r="D252" s="129" t="s">
        <v>77</v>
      </c>
      <c r="E252" s="191"/>
      <c r="F252" s="191"/>
      <c r="G252" s="853"/>
      <c r="H252" s="839"/>
      <c r="I252" s="195"/>
      <c r="J252" s="195"/>
      <c r="K252" s="870"/>
      <c r="L252" s="772"/>
      <c r="M252" s="801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772"/>
      <c r="S252" s="781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785"/>
      <c r="B253" s="771"/>
      <c r="C253" s="221" t="s">
        <v>73</v>
      </c>
      <c r="D253" s="221" t="s">
        <v>74</v>
      </c>
      <c r="E253" s="222"/>
      <c r="F253" s="222"/>
      <c r="G253" s="853"/>
      <c r="H253" s="839"/>
      <c r="I253" s="223"/>
      <c r="J253" s="223"/>
      <c r="K253" s="868"/>
      <c r="L253" s="770"/>
      <c r="M253" s="799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770"/>
      <c r="S253" s="779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785"/>
      <c r="B254" s="771"/>
      <c r="C254" s="122" t="s">
        <v>75</v>
      </c>
      <c r="D254" s="122" t="s">
        <v>76</v>
      </c>
      <c r="E254" s="189"/>
      <c r="F254" s="189"/>
      <c r="G254" s="853"/>
      <c r="H254" s="839"/>
      <c r="I254" s="193"/>
      <c r="J254" s="193"/>
      <c r="K254" s="869"/>
      <c r="L254" s="771"/>
      <c r="M254" s="800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771"/>
      <c r="S254" s="780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785"/>
      <c r="B255" s="771"/>
      <c r="C255" s="129" t="s">
        <v>75</v>
      </c>
      <c r="D255" s="129" t="s">
        <v>77</v>
      </c>
      <c r="E255" s="191"/>
      <c r="F255" s="191"/>
      <c r="G255" s="853"/>
      <c r="H255" s="839"/>
      <c r="I255" s="195"/>
      <c r="J255" s="195"/>
      <c r="K255" s="870"/>
      <c r="L255" s="772"/>
      <c r="M255" s="801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772"/>
      <c r="S255" s="781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785"/>
      <c r="B256" s="771"/>
      <c r="C256" s="221" t="s">
        <v>73</v>
      </c>
      <c r="D256" s="221" t="s">
        <v>74</v>
      </c>
      <c r="E256" s="222"/>
      <c r="F256" s="222"/>
      <c r="G256" s="853"/>
      <c r="H256" s="839"/>
      <c r="I256" s="223"/>
      <c r="J256" s="223"/>
      <c r="K256" s="868"/>
      <c r="L256" s="770"/>
      <c r="M256" s="799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770"/>
      <c r="S256" s="779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785"/>
      <c r="B257" s="771"/>
      <c r="C257" s="122" t="s">
        <v>75</v>
      </c>
      <c r="D257" s="122" t="s">
        <v>76</v>
      </c>
      <c r="E257" s="189"/>
      <c r="F257" s="189"/>
      <c r="G257" s="853"/>
      <c r="H257" s="839"/>
      <c r="I257" s="193"/>
      <c r="J257" s="193"/>
      <c r="K257" s="869"/>
      <c r="L257" s="771"/>
      <c r="M257" s="800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771"/>
      <c r="S257" s="780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785"/>
      <c r="B258" s="771"/>
      <c r="C258" s="129" t="s">
        <v>75</v>
      </c>
      <c r="D258" s="129" t="s">
        <v>77</v>
      </c>
      <c r="E258" s="191"/>
      <c r="F258" s="191"/>
      <c r="G258" s="853"/>
      <c r="H258" s="839"/>
      <c r="I258" s="195"/>
      <c r="J258" s="195"/>
      <c r="K258" s="870"/>
      <c r="L258" s="772"/>
      <c r="M258" s="801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772"/>
      <c r="S258" s="781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785"/>
      <c r="B259" s="771"/>
      <c r="C259" s="221" t="s">
        <v>73</v>
      </c>
      <c r="D259" s="221" t="s">
        <v>74</v>
      </c>
      <c r="E259" s="222"/>
      <c r="F259" s="222"/>
      <c r="G259" s="853"/>
      <c r="H259" s="839"/>
      <c r="I259" s="223"/>
      <c r="J259" s="223"/>
      <c r="K259" s="868"/>
      <c r="L259" s="770"/>
      <c r="M259" s="799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770"/>
      <c r="S259" s="779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785"/>
      <c r="B260" s="771"/>
      <c r="C260" s="122" t="s">
        <v>75</v>
      </c>
      <c r="D260" s="122" t="s">
        <v>76</v>
      </c>
      <c r="E260" s="189"/>
      <c r="F260" s="189"/>
      <c r="G260" s="853"/>
      <c r="H260" s="839"/>
      <c r="I260" s="193"/>
      <c r="J260" s="193"/>
      <c r="K260" s="869"/>
      <c r="L260" s="771"/>
      <c r="M260" s="800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771"/>
      <c r="S260" s="780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786"/>
      <c r="B261" s="772"/>
      <c r="C261" s="129" t="s">
        <v>75</v>
      </c>
      <c r="D261" s="129" t="s">
        <v>77</v>
      </c>
      <c r="E261" s="191"/>
      <c r="F261" s="191"/>
      <c r="G261" s="854"/>
      <c r="H261" s="840"/>
      <c r="I261" s="195"/>
      <c r="J261" s="195"/>
      <c r="K261" s="870"/>
      <c r="L261" s="772"/>
      <c r="M261" s="801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772"/>
      <c r="S261" s="781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784"/>
      <c r="B262" s="770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71" t="s">
        <v>125</v>
      </c>
      <c r="L262" s="872"/>
      <c r="M262" s="875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7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785"/>
      <c r="B263" s="771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73"/>
      <c r="L263" s="874"/>
      <c r="M263" s="876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8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785"/>
      <c r="B264" s="771"/>
      <c r="C264" s="221" t="s">
        <v>73</v>
      </c>
      <c r="D264" s="221" t="s">
        <v>74</v>
      </c>
      <c r="E264" s="222"/>
      <c r="F264" s="222">
        <f>E264*1.12</f>
        <v>0</v>
      </c>
      <c r="G264" s="852"/>
      <c r="H264" s="838"/>
      <c r="I264" s="223"/>
      <c r="J264" s="223">
        <f>I264*1.12</f>
        <v>0</v>
      </c>
      <c r="K264" s="868"/>
      <c r="L264" s="770"/>
      <c r="M264" s="799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770"/>
      <c r="S264" s="779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785"/>
      <c r="B265" s="771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53"/>
      <c r="H265" s="839"/>
      <c r="I265" s="193"/>
      <c r="J265" s="193">
        <f>I265*1.12</f>
        <v>0</v>
      </c>
      <c r="K265" s="869"/>
      <c r="L265" s="771"/>
      <c r="M265" s="800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771"/>
      <c r="S265" s="780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785"/>
      <c r="B266" s="771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53"/>
      <c r="H266" s="839"/>
      <c r="I266" s="195">
        <f>I265</f>
        <v>0</v>
      </c>
      <c r="J266" s="195">
        <f>J265</f>
        <v>0</v>
      </c>
      <c r="K266" s="870"/>
      <c r="L266" s="772"/>
      <c r="M266" s="801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772"/>
      <c r="S266" s="781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785"/>
      <c r="B267" s="771"/>
      <c r="C267" s="221" t="s">
        <v>73</v>
      </c>
      <c r="D267" s="221" t="s">
        <v>74</v>
      </c>
      <c r="E267" s="222"/>
      <c r="F267" s="222"/>
      <c r="G267" s="853"/>
      <c r="H267" s="839"/>
      <c r="I267" s="223"/>
      <c r="J267" s="223"/>
      <c r="K267" s="868"/>
      <c r="L267" s="770"/>
      <c r="M267" s="799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770"/>
      <c r="S267" s="779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785"/>
      <c r="B268" s="771"/>
      <c r="C268" s="122" t="s">
        <v>75</v>
      </c>
      <c r="D268" s="122" t="s">
        <v>76</v>
      </c>
      <c r="E268" s="189"/>
      <c r="F268" s="189"/>
      <c r="G268" s="853"/>
      <c r="H268" s="839"/>
      <c r="I268" s="193"/>
      <c r="J268" s="193"/>
      <c r="K268" s="869"/>
      <c r="L268" s="771"/>
      <c r="M268" s="800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771"/>
      <c r="S268" s="780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785"/>
      <c r="B269" s="771"/>
      <c r="C269" s="129" t="s">
        <v>75</v>
      </c>
      <c r="D269" s="129" t="s">
        <v>77</v>
      </c>
      <c r="E269" s="191"/>
      <c r="F269" s="191"/>
      <c r="G269" s="853"/>
      <c r="H269" s="839"/>
      <c r="I269" s="195"/>
      <c r="J269" s="195"/>
      <c r="K269" s="870"/>
      <c r="L269" s="772"/>
      <c r="M269" s="801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772"/>
      <c r="S269" s="781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785"/>
      <c r="B270" s="771"/>
      <c r="C270" s="221" t="s">
        <v>73</v>
      </c>
      <c r="D270" s="221" t="s">
        <v>74</v>
      </c>
      <c r="E270" s="222"/>
      <c r="F270" s="222"/>
      <c r="G270" s="853"/>
      <c r="H270" s="839"/>
      <c r="I270" s="223"/>
      <c r="J270" s="223"/>
      <c r="K270" s="868"/>
      <c r="L270" s="770"/>
      <c r="M270" s="799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770"/>
      <c r="S270" s="779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785"/>
      <c r="B271" s="771"/>
      <c r="C271" s="122" t="s">
        <v>75</v>
      </c>
      <c r="D271" s="122" t="s">
        <v>76</v>
      </c>
      <c r="E271" s="189"/>
      <c r="F271" s="189"/>
      <c r="G271" s="853"/>
      <c r="H271" s="839"/>
      <c r="I271" s="193"/>
      <c r="J271" s="193"/>
      <c r="K271" s="869"/>
      <c r="L271" s="771"/>
      <c r="M271" s="800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771"/>
      <c r="S271" s="780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785"/>
      <c r="B272" s="771"/>
      <c r="C272" s="129" t="s">
        <v>75</v>
      </c>
      <c r="D272" s="129" t="s">
        <v>77</v>
      </c>
      <c r="E272" s="191"/>
      <c r="F272" s="191"/>
      <c r="G272" s="853"/>
      <c r="H272" s="839"/>
      <c r="I272" s="195"/>
      <c r="J272" s="195"/>
      <c r="K272" s="870"/>
      <c r="L272" s="772"/>
      <c r="M272" s="801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772"/>
      <c r="S272" s="781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785"/>
      <c r="B273" s="771"/>
      <c r="C273" s="221" t="s">
        <v>73</v>
      </c>
      <c r="D273" s="221" t="s">
        <v>74</v>
      </c>
      <c r="E273" s="222"/>
      <c r="F273" s="222"/>
      <c r="G273" s="853"/>
      <c r="H273" s="839"/>
      <c r="I273" s="223"/>
      <c r="J273" s="223"/>
      <c r="K273" s="868"/>
      <c r="L273" s="770"/>
      <c r="M273" s="799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770"/>
      <c r="S273" s="779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785"/>
      <c r="B274" s="771"/>
      <c r="C274" s="122" t="s">
        <v>75</v>
      </c>
      <c r="D274" s="122" t="s">
        <v>76</v>
      </c>
      <c r="E274" s="189"/>
      <c r="F274" s="189"/>
      <c r="G274" s="853"/>
      <c r="H274" s="839"/>
      <c r="I274" s="193"/>
      <c r="J274" s="193"/>
      <c r="K274" s="869"/>
      <c r="L274" s="771"/>
      <c r="M274" s="800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771"/>
      <c r="S274" s="780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785"/>
      <c r="B275" s="771"/>
      <c r="C275" s="129" t="s">
        <v>75</v>
      </c>
      <c r="D275" s="129" t="s">
        <v>77</v>
      </c>
      <c r="E275" s="191"/>
      <c r="F275" s="191"/>
      <c r="G275" s="853"/>
      <c r="H275" s="839"/>
      <c r="I275" s="195"/>
      <c r="J275" s="195"/>
      <c r="K275" s="870"/>
      <c r="L275" s="772"/>
      <c r="M275" s="801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772"/>
      <c r="S275" s="781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785"/>
      <c r="B276" s="771"/>
      <c r="C276" s="221" t="s">
        <v>73</v>
      </c>
      <c r="D276" s="221" t="s">
        <v>74</v>
      </c>
      <c r="E276" s="222"/>
      <c r="F276" s="222"/>
      <c r="G276" s="853"/>
      <c r="H276" s="839"/>
      <c r="I276" s="223"/>
      <c r="J276" s="223"/>
      <c r="K276" s="868"/>
      <c r="L276" s="770"/>
      <c r="M276" s="799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770"/>
      <c r="S276" s="779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785"/>
      <c r="B277" s="771"/>
      <c r="C277" s="122" t="s">
        <v>75</v>
      </c>
      <c r="D277" s="122" t="s">
        <v>76</v>
      </c>
      <c r="E277" s="189"/>
      <c r="F277" s="189"/>
      <c r="G277" s="853"/>
      <c r="H277" s="839"/>
      <c r="I277" s="193"/>
      <c r="J277" s="193"/>
      <c r="K277" s="869"/>
      <c r="L277" s="771"/>
      <c r="M277" s="800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771"/>
      <c r="S277" s="780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785"/>
      <c r="B278" s="771"/>
      <c r="C278" s="129" t="s">
        <v>75</v>
      </c>
      <c r="D278" s="129" t="s">
        <v>77</v>
      </c>
      <c r="E278" s="191"/>
      <c r="F278" s="191"/>
      <c r="G278" s="853"/>
      <c r="H278" s="839"/>
      <c r="I278" s="195"/>
      <c r="J278" s="195"/>
      <c r="K278" s="870"/>
      <c r="L278" s="772"/>
      <c r="M278" s="801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772"/>
      <c r="S278" s="781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785"/>
      <c r="B279" s="771"/>
      <c r="C279" s="221" t="s">
        <v>73</v>
      </c>
      <c r="D279" s="221" t="s">
        <v>74</v>
      </c>
      <c r="E279" s="222"/>
      <c r="F279" s="222"/>
      <c r="G279" s="853"/>
      <c r="H279" s="839"/>
      <c r="I279" s="223"/>
      <c r="J279" s="223"/>
      <c r="K279" s="868"/>
      <c r="L279" s="770"/>
      <c r="M279" s="799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770"/>
      <c r="S279" s="779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785"/>
      <c r="B280" s="771"/>
      <c r="C280" s="122" t="s">
        <v>75</v>
      </c>
      <c r="D280" s="122" t="s">
        <v>76</v>
      </c>
      <c r="E280" s="189"/>
      <c r="F280" s="189"/>
      <c r="G280" s="853"/>
      <c r="H280" s="839"/>
      <c r="I280" s="193"/>
      <c r="J280" s="193"/>
      <c r="K280" s="869"/>
      <c r="L280" s="771"/>
      <c r="M280" s="800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771"/>
      <c r="S280" s="780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785"/>
      <c r="B281" s="771"/>
      <c r="C281" s="129" t="s">
        <v>75</v>
      </c>
      <c r="D281" s="129" t="s">
        <v>77</v>
      </c>
      <c r="E281" s="191"/>
      <c r="F281" s="191"/>
      <c r="G281" s="853"/>
      <c r="H281" s="839"/>
      <c r="I281" s="195"/>
      <c r="J281" s="195"/>
      <c r="K281" s="870"/>
      <c r="L281" s="772"/>
      <c r="M281" s="801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772"/>
      <c r="S281" s="781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785"/>
      <c r="B282" s="771"/>
      <c r="C282" s="221" t="s">
        <v>73</v>
      </c>
      <c r="D282" s="221" t="s">
        <v>74</v>
      </c>
      <c r="E282" s="222"/>
      <c r="F282" s="222"/>
      <c r="G282" s="853"/>
      <c r="H282" s="839"/>
      <c r="I282" s="223"/>
      <c r="J282" s="223"/>
      <c r="K282" s="868"/>
      <c r="L282" s="770"/>
      <c r="M282" s="799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770"/>
      <c r="S282" s="779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785"/>
      <c r="B283" s="771"/>
      <c r="C283" s="122" t="s">
        <v>75</v>
      </c>
      <c r="D283" s="122" t="s">
        <v>76</v>
      </c>
      <c r="E283" s="189"/>
      <c r="F283" s="189"/>
      <c r="G283" s="853"/>
      <c r="H283" s="839"/>
      <c r="I283" s="193"/>
      <c r="J283" s="193"/>
      <c r="K283" s="869"/>
      <c r="L283" s="771"/>
      <c r="M283" s="800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771"/>
      <c r="S283" s="780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786"/>
      <c r="B284" s="772"/>
      <c r="C284" s="129" t="s">
        <v>75</v>
      </c>
      <c r="D284" s="129" t="s">
        <v>77</v>
      </c>
      <c r="E284" s="191"/>
      <c r="F284" s="191"/>
      <c r="G284" s="854"/>
      <c r="H284" s="840"/>
      <c r="I284" s="195"/>
      <c r="J284" s="195"/>
      <c r="K284" s="870"/>
      <c r="L284" s="772"/>
      <c r="M284" s="801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772"/>
      <c r="S284" s="781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hidden="1" customHeight="1" x14ac:dyDescent="0.35">
      <c r="A285" s="784"/>
      <c r="B285" s="770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71"/>
      <c r="L285" s="872"/>
      <c r="M285" s="875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7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785"/>
      <c r="B286" s="771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73"/>
      <c r="L286" s="874"/>
      <c r="M286" s="876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8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785"/>
      <c r="B287" s="771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52">
        <v>2022</v>
      </c>
      <c r="H287" s="838">
        <v>718</v>
      </c>
      <c r="I287" s="223">
        <v>0</v>
      </c>
      <c r="J287" s="223">
        <f>I287*1.12</f>
        <v>0</v>
      </c>
      <c r="K287" s="868" t="s">
        <v>127</v>
      </c>
      <c r="L287" s="770" t="s">
        <v>128</v>
      </c>
      <c r="M287" s="799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770"/>
      <c r="S287" s="779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785"/>
      <c r="B288" s="771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53"/>
      <c r="H288" s="839"/>
      <c r="I288" s="193">
        <v>3265510</v>
      </c>
      <c r="J288" s="193">
        <f>I288*1.12</f>
        <v>3657371.2</v>
      </c>
      <c r="K288" s="869"/>
      <c r="L288" s="771"/>
      <c r="M288" s="800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771"/>
      <c r="S288" s="780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>IF(AC288=0,"",AF288/AC288)</f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785"/>
      <c r="B289" s="771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53"/>
      <c r="H289" s="839"/>
      <c r="I289" s="195">
        <f>I288</f>
        <v>3265510</v>
      </c>
      <c r="J289" s="195">
        <f>J288</f>
        <v>3657371.2</v>
      </c>
      <c r="K289" s="870"/>
      <c r="L289" s="772"/>
      <c r="M289" s="801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772"/>
      <c r="S289" s="781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>IF(AC289=0,"",AF289/AC289)</f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785"/>
      <c r="B290" s="771"/>
      <c r="C290" s="221" t="s">
        <v>73</v>
      </c>
      <c r="D290" s="221" t="s">
        <v>74</v>
      </c>
      <c r="E290" s="222"/>
      <c r="F290" s="222"/>
      <c r="G290" s="853"/>
      <c r="H290" s="839"/>
      <c r="I290" s="223"/>
      <c r="J290" s="223"/>
      <c r="K290" s="868"/>
      <c r="L290" s="770"/>
      <c r="M290" s="799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770"/>
      <c r="S290" s="779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785"/>
      <c r="B291" s="771"/>
      <c r="C291" s="122" t="s">
        <v>75</v>
      </c>
      <c r="D291" s="122" t="s">
        <v>76</v>
      </c>
      <c r="E291" s="189"/>
      <c r="F291" s="189"/>
      <c r="G291" s="853"/>
      <c r="H291" s="839"/>
      <c r="I291" s="193"/>
      <c r="J291" s="193"/>
      <c r="K291" s="869"/>
      <c r="L291" s="771"/>
      <c r="M291" s="800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771"/>
      <c r="S291" s="780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785"/>
      <c r="B292" s="771"/>
      <c r="C292" s="129" t="s">
        <v>75</v>
      </c>
      <c r="D292" s="129" t="s">
        <v>77</v>
      </c>
      <c r="E292" s="191"/>
      <c r="F292" s="191"/>
      <c r="G292" s="853"/>
      <c r="H292" s="839"/>
      <c r="I292" s="195"/>
      <c r="J292" s="195"/>
      <c r="K292" s="870"/>
      <c r="L292" s="772"/>
      <c r="M292" s="801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772"/>
      <c r="S292" s="781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785"/>
      <c r="B293" s="771"/>
      <c r="C293" s="221" t="s">
        <v>73</v>
      </c>
      <c r="D293" s="221" t="s">
        <v>74</v>
      </c>
      <c r="E293" s="222"/>
      <c r="F293" s="222"/>
      <c r="G293" s="853"/>
      <c r="H293" s="839"/>
      <c r="I293" s="223"/>
      <c r="J293" s="223"/>
      <c r="K293" s="868"/>
      <c r="L293" s="770"/>
      <c r="M293" s="799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770"/>
      <c r="S293" s="779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785"/>
      <c r="B294" s="771"/>
      <c r="C294" s="122" t="s">
        <v>75</v>
      </c>
      <c r="D294" s="122" t="s">
        <v>76</v>
      </c>
      <c r="E294" s="189"/>
      <c r="F294" s="189"/>
      <c r="G294" s="853"/>
      <c r="H294" s="839"/>
      <c r="I294" s="193"/>
      <c r="J294" s="193"/>
      <c r="K294" s="869"/>
      <c r="L294" s="771"/>
      <c r="M294" s="800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771"/>
      <c r="S294" s="780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785"/>
      <c r="B295" s="771"/>
      <c r="C295" s="129" t="s">
        <v>75</v>
      </c>
      <c r="D295" s="129" t="s">
        <v>77</v>
      </c>
      <c r="E295" s="191"/>
      <c r="F295" s="191"/>
      <c r="G295" s="853"/>
      <c r="H295" s="839"/>
      <c r="I295" s="195"/>
      <c r="J295" s="195"/>
      <c r="K295" s="870"/>
      <c r="L295" s="772"/>
      <c r="M295" s="801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772"/>
      <c r="S295" s="781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785"/>
      <c r="B296" s="771"/>
      <c r="C296" s="221" t="s">
        <v>73</v>
      </c>
      <c r="D296" s="221" t="s">
        <v>74</v>
      </c>
      <c r="E296" s="222"/>
      <c r="F296" s="222"/>
      <c r="G296" s="853"/>
      <c r="H296" s="839"/>
      <c r="I296" s="223"/>
      <c r="J296" s="223"/>
      <c r="K296" s="868"/>
      <c r="L296" s="770"/>
      <c r="M296" s="799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770"/>
      <c r="S296" s="779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785"/>
      <c r="B297" s="771"/>
      <c r="C297" s="122" t="s">
        <v>75</v>
      </c>
      <c r="D297" s="122" t="s">
        <v>76</v>
      </c>
      <c r="E297" s="189"/>
      <c r="F297" s="189"/>
      <c r="G297" s="853"/>
      <c r="H297" s="839"/>
      <c r="I297" s="193"/>
      <c r="J297" s="193"/>
      <c r="K297" s="869"/>
      <c r="L297" s="771"/>
      <c r="M297" s="800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771"/>
      <c r="S297" s="780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785"/>
      <c r="B298" s="771"/>
      <c r="C298" s="129" t="s">
        <v>75</v>
      </c>
      <c r="D298" s="129" t="s">
        <v>77</v>
      </c>
      <c r="E298" s="191"/>
      <c r="F298" s="191"/>
      <c r="G298" s="853"/>
      <c r="H298" s="839"/>
      <c r="I298" s="195"/>
      <c r="J298" s="195"/>
      <c r="K298" s="870"/>
      <c r="L298" s="772"/>
      <c r="M298" s="801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772"/>
      <c r="S298" s="781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785"/>
      <c r="B299" s="771"/>
      <c r="C299" s="221" t="s">
        <v>73</v>
      </c>
      <c r="D299" s="221" t="s">
        <v>74</v>
      </c>
      <c r="E299" s="222"/>
      <c r="F299" s="222"/>
      <c r="G299" s="853"/>
      <c r="H299" s="839"/>
      <c r="I299" s="223"/>
      <c r="J299" s="223"/>
      <c r="K299" s="868"/>
      <c r="L299" s="770"/>
      <c r="M299" s="799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770"/>
      <c r="S299" s="779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785"/>
      <c r="B300" s="771"/>
      <c r="C300" s="122" t="s">
        <v>75</v>
      </c>
      <c r="D300" s="122" t="s">
        <v>76</v>
      </c>
      <c r="E300" s="189"/>
      <c r="F300" s="189"/>
      <c r="G300" s="853"/>
      <c r="H300" s="839"/>
      <c r="I300" s="193"/>
      <c r="J300" s="193"/>
      <c r="K300" s="869"/>
      <c r="L300" s="771"/>
      <c r="M300" s="800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771"/>
      <c r="S300" s="780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785"/>
      <c r="B301" s="771"/>
      <c r="C301" s="129" t="s">
        <v>75</v>
      </c>
      <c r="D301" s="129" t="s">
        <v>77</v>
      </c>
      <c r="E301" s="191"/>
      <c r="F301" s="191"/>
      <c r="G301" s="853"/>
      <c r="H301" s="839"/>
      <c r="I301" s="195"/>
      <c r="J301" s="195"/>
      <c r="K301" s="870"/>
      <c r="L301" s="772"/>
      <c r="M301" s="801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772"/>
      <c r="S301" s="781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785"/>
      <c r="B302" s="771"/>
      <c r="C302" s="221" t="s">
        <v>73</v>
      </c>
      <c r="D302" s="221" t="s">
        <v>74</v>
      </c>
      <c r="E302" s="222"/>
      <c r="F302" s="222"/>
      <c r="G302" s="853"/>
      <c r="H302" s="839"/>
      <c r="I302" s="223"/>
      <c r="J302" s="223"/>
      <c r="K302" s="868"/>
      <c r="L302" s="770"/>
      <c r="M302" s="799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770"/>
      <c r="S302" s="779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785"/>
      <c r="B303" s="771"/>
      <c r="C303" s="122" t="s">
        <v>75</v>
      </c>
      <c r="D303" s="122" t="s">
        <v>76</v>
      </c>
      <c r="E303" s="189"/>
      <c r="F303" s="189"/>
      <c r="G303" s="853"/>
      <c r="H303" s="839"/>
      <c r="I303" s="193"/>
      <c r="J303" s="193"/>
      <c r="K303" s="869"/>
      <c r="L303" s="771"/>
      <c r="M303" s="800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771"/>
      <c r="S303" s="780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785"/>
      <c r="B304" s="771"/>
      <c r="C304" s="129" t="s">
        <v>75</v>
      </c>
      <c r="D304" s="129" t="s">
        <v>77</v>
      </c>
      <c r="E304" s="191"/>
      <c r="F304" s="191"/>
      <c r="G304" s="853"/>
      <c r="H304" s="839"/>
      <c r="I304" s="195"/>
      <c r="J304" s="195"/>
      <c r="K304" s="870"/>
      <c r="L304" s="772"/>
      <c r="M304" s="801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772"/>
      <c r="S304" s="781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785"/>
      <c r="B305" s="771"/>
      <c r="C305" s="221" t="s">
        <v>73</v>
      </c>
      <c r="D305" s="221" t="s">
        <v>74</v>
      </c>
      <c r="E305" s="222"/>
      <c r="F305" s="222"/>
      <c r="G305" s="853"/>
      <c r="H305" s="839"/>
      <c r="I305" s="223"/>
      <c r="J305" s="223"/>
      <c r="K305" s="868"/>
      <c r="L305" s="770"/>
      <c r="M305" s="799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770"/>
      <c r="S305" s="779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785"/>
      <c r="B306" s="771"/>
      <c r="C306" s="122" t="s">
        <v>75</v>
      </c>
      <c r="D306" s="122" t="s">
        <v>76</v>
      </c>
      <c r="E306" s="189"/>
      <c r="F306" s="189"/>
      <c r="G306" s="853"/>
      <c r="H306" s="839"/>
      <c r="I306" s="193"/>
      <c r="J306" s="193"/>
      <c r="K306" s="869"/>
      <c r="L306" s="771"/>
      <c r="M306" s="800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771"/>
      <c r="S306" s="780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786"/>
      <c r="B307" s="772"/>
      <c r="C307" s="129" t="s">
        <v>75</v>
      </c>
      <c r="D307" s="129" t="s">
        <v>77</v>
      </c>
      <c r="E307" s="191"/>
      <c r="F307" s="191"/>
      <c r="G307" s="854"/>
      <c r="H307" s="840"/>
      <c r="I307" s="195"/>
      <c r="J307" s="195"/>
      <c r="K307" s="870"/>
      <c r="L307" s="772"/>
      <c r="M307" s="801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772"/>
      <c r="S307" s="781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784"/>
      <c r="B308" s="770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71" t="s">
        <v>110</v>
      </c>
      <c r="L308" s="872"/>
      <c r="M308" s="875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7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785"/>
      <c r="B309" s="771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73"/>
      <c r="L309" s="874"/>
      <c r="M309" s="876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8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785"/>
      <c r="B310" s="771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52">
        <v>2020</v>
      </c>
      <c r="H310" s="838"/>
      <c r="I310" s="223"/>
      <c r="J310" s="223">
        <f>I310*1.12</f>
        <v>0</v>
      </c>
      <c r="K310" s="868" t="s">
        <v>130</v>
      </c>
      <c r="L310" s="770" t="s">
        <v>131</v>
      </c>
      <c r="M310" s="799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770" t="s">
        <v>132</v>
      </c>
      <c r="S310" s="779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785"/>
      <c r="B311" s="771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53"/>
      <c r="H311" s="839"/>
      <c r="I311" s="193">
        <f>I310</f>
        <v>0</v>
      </c>
      <c r="J311" s="193">
        <f>I311*1.12</f>
        <v>0</v>
      </c>
      <c r="K311" s="869"/>
      <c r="L311" s="771"/>
      <c r="M311" s="800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771"/>
      <c r="S311" s="780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785"/>
      <c r="B312" s="771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53"/>
      <c r="H312" s="839"/>
      <c r="I312" s="195">
        <f>I311</f>
        <v>0</v>
      </c>
      <c r="J312" s="195">
        <f>J311</f>
        <v>0</v>
      </c>
      <c r="K312" s="870"/>
      <c r="L312" s="772"/>
      <c r="M312" s="801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772"/>
      <c r="S312" s="781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785"/>
      <c r="B313" s="771"/>
      <c r="C313" s="221" t="s">
        <v>73</v>
      </c>
      <c r="D313" s="221" t="s">
        <v>74</v>
      </c>
      <c r="E313" s="222"/>
      <c r="F313" s="222"/>
      <c r="G313" s="853"/>
      <c r="H313" s="839"/>
      <c r="I313" s="223"/>
      <c r="J313" s="223"/>
      <c r="K313" s="868"/>
      <c r="L313" s="770"/>
      <c r="M313" s="799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770"/>
      <c r="S313" s="779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785"/>
      <c r="B314" s="771"/>
      <c r="C314" s="122" t="s">
        <v>75</v>
      </c>
      <c r="D314" s="122" t="s">
        <v>76</v>
      </c>
      <c r="E314" s="189"/>
      <c r="F314" s="189"/>
      <c r="G314" s="853"/>
      <c r="H314" s="839"/>
      <c r="I314" s="193"/>
      <c r="J314" s="193"/>
      <c r="K314" s="869"/>
      <c r="L314" s="771"/>
      <c r="M314" s="800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771"/>
      <c r="S314" s="780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785"/>
      <c r="B315" s="771"/>
      <c r="C315" s="129" t="s">
        <v>75</v>
      </c>
      <c r="D315" s="129" t="s">
        <v>77</v>
      </c>
      <c r="E315" s="191"/>
      <c r="F315" s="191"/>
      <c r="G315" s="853"/>
      <c r="H315" s="839"/>
      <c r="I315" s="195"/>
      <c r="J315" s="195"/>
      <c r="K315" s="870"/>
      <c r="L315" s="772"/>
      <c r="M315" s="801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772"/>
      <c r="S315" s="781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785"/>
      <c r="B316" s="771"/>
      <c r="C316" s="221" t="s">
        <v>73</v>
      </c>
      <c r="D316" s="221" t="s">
        <v>74</v>
      </c>
      <c r="E316" s="222"/>
      <c r="F316" s="222"/>
      <c r="G316" s="853"/>
      <c r="H316" s="839"/>
      <c r="I316" s="223"/>
      <c r="J316" s="223"/>
      <c r="K316" s="868"/>
      <c r="L316" s="770"/>
      <c r="M316" s="799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770"/>
      <c r="S316" s="779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785"/>
      <c r="B317" s="771"/>
      <c r="C317" s="122" t="s">
        <v>75</v>
      </c>
      <c r="D317" s="122" t="s">
        <v>76</v>
      </c>
      <c r="E317" s="189"/>
      <c r="F317" s="189"/>
      <c r="G317" s="853"/>
      <c r="H317" s="839"/>
      <c r="I317" s="193"/>
      <c r="J317" s="193"/>
      <c r="K317" s="869"/>
      <c r="L317" s="771"/>
      <c r="M317" s="800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771"/>
      <c r="S317" s="780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785"/>
      <c r="B318" s="771"/>
      <c r="C318" s="129" t="s">
        <v>75</v>
      </c>
      <c r="D318" s="129" t="s">
        <v>77</v>
      </c>
      <c r="E318" s="191"/>
      <c r="F318" s="191"/>
      <c r="G318" s="853"/>
      <c r="H318" s="839"/>
      <c r="I318" s="195"/>
      <c r="J318" s="195"/>
      <c r="K318" s="870"/>
      <c r="L318" s="772"/>
      <c r="M318" s="801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772"/>
      <c r="S318" s="781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785"/>
      <c r="B319" s="771"/>
      <c r="C319" s="221" t="s">
        <v>73</v>
      </c>
      <c r="D319" s="221" t="s">
        <v>74</v>
      </c>
      <c r="E319" s="222"/>
      <c r="F319" s="222"/>
      <c r="G319" s="853"/>
      <c r="H319" s="839"/>
      <c r="I319" s="223"/>
      <c r="J319" s="223"/>
      <c r="K319" s="868"/>
      <c r="L319" s="770"/>
      <c r="M319" s="799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770"/>
      <c r="S319" s="779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785"/>
      <c r="B320" s="771"/>
      <c r="C320" s="122" t="s">
        <v>75</v>
      </c>
      <c r="D320" s="122" t="s">
        <v>76</v>
      </c>
      <c r="E320" s="189"/>
      <c r="F320" s="189"/>
      <c r="G320" s="853"/>
      <c r="H320" s="839"/>
      <c r="I320" s="193"/>
      <c r="J320" s="193"/>
      <c r="K320" s="869"/>
      <c r="L320" s="771"/>
      <c r="M320" s="800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771"/>
      <c r="S320" s="780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785"/>
      <c r="B321" s="771"/>
      <c r="C321" s="129" t="s">
        <v>75</v>
      </c>
      <c r="D321" s="129" t="s">
        <v>77</v>
      </c>
      <c r="E321" s="191"/>
      <c r="F321" s="191"/>
      <c r="G321" s="853"/>
      <c r="H321" s="839"/>
      <c r="I321" s="195"/>
      <c r="J321" s="195"/>
      <c r="K321" s="870"/>
      <c r="L321" s="772"/>
      <c r="M321" s="801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772"/>
      <c r="S321" s="781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785"/>
      <c r="B322" s="771"/>
      <c r="C322" s="221" t="s">
        <v>73</v>
      </c>
      <c r="D322" s="221" t="s">
        <v>74</v>
      </c>
      <c r="E322" s="222"/>
      <c r="F322" s="222"/>
      <c r="G322" s="853"/>
      <c r="H322" s="839"/>
      <c r="I322" s="223"/>
      <c r="J322" s="223"/>
      <c r="K322" s="868"/>
      <c r="L322" s="770"/>
      <c r="M322" s="799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770"/>
      <c r="S322" s="779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785"/>
      <c r="B323" s="771"/>
      <c r="C323" s="122" t="s">
        <v>75</v>
      </c>
      <c r="D323" s="122" t="s">
        <v>76</v>
      </c>
      <c r="E323" s="189"/>
      <c r="F323" s="189"/>
      <c r="G323" s="853"/>
      <c r="H323" s="839"/>
      <c r="I323" s="193"/>
      <c r="J323" s="193"/>
      <c r="K323" s="869"/>
      <c r="L323" s="771"/>
      <c r="M323" s="800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771"/>
      <c r="S323" s="780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785"/>
      <c r="B324" s="771"/>
      <c r="C324" s="129" t="s">
        <v>75</v>
      </c>
      <c r="D324" s="129" t="s">
        <v>77</v>
      </c>
      <c r="E324" s="191"/>
      <c r="F324" s="191"/>
      <c r="G324" s="853"/>
      <c r="H324" s="839"/>
      <c r="I324" s="195"/>
      <c r="J324" s="195"/>
      <c r="K324" s="870"/>
      <c r="L324" s="772"/>
      <c r="M324" s="801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772"/>
      <c r="S324" s="781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785"/>
      <c r="B325" s="771"/>
      <c r="C325" s="221" t="s">
        <v>73</v>
      </c>
      <c r="D325" s="221" t="s">
        <v>74</v>
      </c>
      <c r="E325" s="222"/>
      <c r="F325" s="222"/>
      <c r="G325" s="853"/>
      <c r="H325" s="839"/>
      <c r="I325" s="223"/>
      <c r="J325" s="223"/>
      <c r="K325" s="868"/>
      <c r="L325" s="770"/>
      <c r="M325" s="799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770"/>
      <c r="S325" s="779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785"/>
      <c r="B326" s="771"/>
      <c r="C326" s="122" t="s">
        <v>75</v>
      </c>
      <c r="D326" s="122" t="s">
        <v>76</v>
      </c>
      <c r="E326" s="189"/>
      <c r="F326" s="189"/>
      <c r="G326" s="853"/>
      <c r="H326" s="839"/>
      <c r="I326" s="193"/>
      <c r="J326" s="193"/>
      <c r="K326" s="869"/>
      <c r="L326" s="771"/>
      <c r="M326" s="800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771"/>
      <c r="S326" s="780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785"/>
      <c r="B327" s="771"/>
      <c r="C327" s="129" t="s">
        <v>75</v>
      </c>
      <c r="D327" s="129" t="s">
        <v>77</v>
      </c>
      <c r="E327" s="191"/>
      <c r="F327" s="191"/>
      <c r="G327" s="853"/>
      <c r="H327" s="839"/>
      <c r="I327" s="195"/>
      <c r="J327" s="195"/>
      <c r="K327" s="870"/>
      <c r="L327" s="772"/>
      <c r="M327" s="801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772"/>
      <c r="S327" s="781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785"/>
      <c r="B328" s="771"/>
      <c r="C328" s="221" t="s">
        <v>73</v>
      </c>
      <c r="D328" s="221" t="s">
        <v>74</v>
      </c>
      <c r="E328" s="222"/>
      <c r="F328" s="222"/>
      <c r="G328" s="853"/>
      <c r="H328" s="839"/>
      <c r="I328" s="223"/>
      <c r="J328" s="223"/>
      <c r="K328" s="868"/>
      <c r="L328" s="770"/>
      <c r="M328" s="799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770"/>
      <c r="S328" s="779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785"/>
      <c r="B329" s="771"/>
      <c r="C329" s="122" t="s">
        <v>75</v>
      </c>
      <c r="D329" s="122" t="s">
        <v>76</v>
      </c>
      <c r="E329" s="189"/>
      <c r="F329" s="189"/>
      <c r="G329" s="853"/>
      <c r="H329" s="839"/>
      <c r="I329" s="193"/>
      <c r="J329" s="193"/>
      <c r="K329" s="869"/>
      <c r="L329" s="771"/>
      <c r="M329" s="800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771"/>
      <c r="S329" s="780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786"/>
      <c r="B330" s="772"/>
      <c r="C330" s="129" t="s">
        <v>75</v>
      </c>
      <c r="D330" s="129" t="s">
        <v>77</v>
      </c>
      <c r="E330" s="191"/>
      <c r="F330" s="191"/>
      <c r="G330" s="854"/>
      <c r="H330" s="840"/>
      <c r="I330" s="195"/>
      <c r="J330" s="195"/>
      <c r="K330" s="870"/>
      <c r="L330" s="772"/>
      <c r="M330" s="801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772"/>
      <c r="S330" s="781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784"/>
      <c r="B331" s="894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897" t="s">
        <v>134</v>
      </c>
      <c r="L331" s="898"/>
      <c r="M331" s="875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7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10169236</v>
      </c>
      <c r="AD331" s="207">
        <f t="shared" si="190"/>
        <v>11389544.32</v>
      </c>
      <c r="AE331" s="207">
        <f t="shared" si="190"/>
        <v>893</v>
      </c>
      <c r="AF331" s="207">
        <f>AF333+AF336+AF351+AF339+AF342+AF345+AF348</f>
        <v>10384221</v>
      </c>
      <c r="AG331" s="207">
        <f t="shared" ref="AG331" si="191">AG333+AG336+AG351+AG339+AG342+AG345+AG348</f>
        <v>11630327.520000001</v>
      </c>
      <c r="AH331" s="207"/>
      <c r="AI331" s="207">
        <f t="shared" si="190"/>
        <v>214985</v>
      </c>
      <c r="AJ331" s="207">
        <f t="shared" si="190"/>
        <v>240783.2</v>
      </c>
      <c r="AK331" s="207">
        <f t="shared" si="190"/>
        <v>72</v>
      </c>
      <c r="AL331" s="211">
        <f t="shared" si="174"/>
        <v>1.0211407228625631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901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785"/>
      <c r="B332" s="895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899"/>
      <c r="L332" s="900"/>
      <c r="M332" s="876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8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9121708</v>
      </c>
      <c r="AD332" s="207">
        <f>AD334+AD337+AD352+AD340+AD343+AD346+AD349</f>
        <v>10216312.960000001</v>
      </c>
      <c r="AE332" s="220"/>
      <c r="AF332" s="207">
        <f>AF334+AF337+AF352+AF340+AF343+AF346+AF349</f>
        <v>10384221</v>
      </c>
      <c r="AG332" s="207">
        <f>AG334+AG337+AG352+AG340+AG343+AG346+AG349</f>
        <v>11630327.520000001</v>
      </c>
      <c r="AH332" s="220"/>
      <c r="AI332" s="207">
        <f>AI334+AI337+AI352+AI340+AI343+AI346+AI349</f>
        <v>1262513</v>
      </c>
      <c r="AJ332" s="207">
        <f>AJ334+AJ337+AJ352+AJ340+AJ343+AJ346+AJ349</f>
        <v>1414014.56</v>
      </c>
      <c r="AK332" s="220"/>
      <c r="AL332" s="211">
        <f t="shared" si="174"/>
        <v>1.1384075219246219</v>
      </c>
      <c r="AM332" s="207">
        <f>AM334+AM337+AM352+AM340+AM343+AM346+AM349</f>
        <v>0</v>
      </c>
      <c r="AN332" s="207">
        <f t="shared" si="192"/>
        <v>10384221</v>
      </c>
      <c r="AO332" s="207">
        <f t="shared" si="192"/>
        <v>0</v>
      </c>
      <c r="AP332" s="207"/>
      <c r="AQ332" s="902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785"/>
      <c r="B333" s="895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52">
        <v>2023</v>
      </c>
      <c r="H333" s="838">
        <v>1469</v>
      </c>
      <c r="I333" s="223">
        <v>16727345</v>
      </c>
      <c r="J333" s="223">
        <f>I333*1.12</f>
        <v>18734626.400000002</v>
      </c>
      <c r="K333" s="868" t="s">
        <v>130</v>
      </c>
      <c r="L333" s="770" t="s">
        <v>135</v>
      </c>
      <c r="M333" s="799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770" t="s">
        <v>132</v>
      </c>
      <c r="S333" s="779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10169236</v>
      </c>
      <c r="AD333" s="225">
        <f>AC333*1.12</f>
        <v>11389544.32</v>
      </c>
      <c r="AE333" s="93">
        <v>893</v>
      </c>
      <c r="AF333" s="93">
        <v>10384221</v>
      </c>
      <c r="AG333" s="225">
        <f>AF333*1.12</f>
        <v>11630327.520000001</v>
      </c>
      <c r="AH333" s="93">
        <v>965</v>
      </c>
      <c r="AI333" s="123">
        <f>AF333+AF336+AF339+AF342+AF345+AF348+AF351-AC333</f>
        <v>214985</v>
      </c>
      <c r="AJ333" s="226">
        <f>AI333*1.12</f>
        <v>240783.2</v>
      </c>
      <c r="AK333" s="222">
        <f>AH333-AE333</f>
        <v>72</v>
      </c>
      <c r="AL333" s="227">
        <f t="shared" si="174"/>
        <v>1.0211407228625631</v>
      </c>
      <c r="AM333" s="228"/>
      <c r="AN333" s="228"/>
      <c r="AO333" s="228"/>
      <c r="AP333" s="228"/>
      <c r="AQ333" s="902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785"/>
      <c r="B334" s="895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53"/>
      <c r="H334" s="839"/>
      <c r="I334" s="193">
        <v>16044202</v>
      </c>
      <c r="J334" s="193">
        <f>I334*1.12</f>
        <v>17969506.240000002</v>
      </c>
      <c r="K334" s="869"/>
      <c r="L334" s="771"/>
      <c r="M334" s="800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771"/>
      <c r="S334" s="780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9121708</v>
      </c>
      <c r="AD334" s="124">
        <f>AC334*1.12</f>
        <v>10216312.960000001</v>
      </c>
      <c r="AE334" s="124"/>
      <c r="AF334" s="93">
        <v>10384221</v>
      </c>
      <c r="AG334" s="123">
        <f>AF334*1.12</f>
        <v>11630327.520000001</v>
      </c>
      <c r="AH334" s="124"/>
      <c r="AI334" s="123">
        <f>AF334+AF337+AF340+AF343+AF346+AF349+AF352-AC334</f>
        <v>1262513</v>
      </c>
      <c r="AJ334" s="123">
        <f>AI334*1.12</f>
        <v>1414014.56</v>
      </c>
      <c r="AK334" s="123"/>
      <c r="AL334" s="126">
        <f>IF(AC334=0,"",AF334/AC334)</f>
        <v>1.1384075219246219</v>
      </c>
      <c r="AM334" s="127"/>
      <c r="AN334" s="134">
        <f>AF334</f>
        <v>10384221</v>
      </c>
      <c r="AO334" s="127"/>
      <c r="AP334" s="127"/>
      <c r="AQ334" s="902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785"/>
      <c r="B335" s="895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53"/>
      <c r="H335" s="839"/>
      <c r="I335" s="195">
        <f>I334</f>
        <v>16044202</v>
      </c>
      <c r="J335" s="195">
        <f>J334</f>
        <v>17969506.240000002</v>
      </c>
      <c r="K335" s="870"/>
      <c r="L335" s="772"/>
      <c r="M335" s="801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772"/>
      <c r="S335" s="781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9121708</v>
      </c>
      <c r="AD335" s="131">
        <f>AD334</f>
        <v>10216312.960000001</v>
      </c>
      <c r="AE335" s="131"/>
      <c r="AF335" s="131"/>
      <c r="AG335" s="123"/>
      <c r="AH335" s="131"/>
      <c r="AI335" s="130">
        <f>AI334</f>
        <v>1262513</v>
      </c>
      <c r="AJ335" s="130">
        <f>AJ334</f>
        <v>1414014.56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2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785"/>
      <c r="B336" s="895"/>
      <c r="C336" s="221" t="s">
        <v>73</v>
      </c>
      <c r="D336" s="221" t="s">
        <v>74</v>
      </c>
      <c r="E336" s="222"/>
      <c r="F336" s="222"/>
      <c r="G336" s="853"/>
      <c r="H336" s="839"/>
      <c r="I336" s="223"/>
      <c r="J336" s="223"/>
      <c r="K336" s="868"/>
      <c r="L336" s="770"/>
      <c r="M336" s="799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770"/>
      <c r="S336" s="779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2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785"/>
      <c r="B337" s="895"/>
      <c r="C337" s="122" t="s">
        <v>75</v>
      </c>
      <c r="D337" s="122" t="s">
        <v>76</v>
      </c>
      <c r="E337" s="189"/>
      <c r="F337" s="189"/>
      <c r="G337" s="853"/>
      <c r="H337" s="839"/>
      <c r="I337" s="193"/>
      <c r="J337" s="193"/>
      <c r="K337" s="869"/>
      <c r="L337" s="771"/>
      <c r="M337" s="800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771"/>
      <c r="S337" s="780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2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785"/>
      <c r="B338" s="895"/>
      <c r="C338" s="129" t="s">
        <v>75</v>
      </c>
      <c r="D338" s="129" t="s">
        <v>77</v>
      </c>
      <c r="E338" s="191"/>
      <c r="F338" s="191"/>
      <c r="G338" s="853"/>
      <c r="H338" s="839"/>
      <c r="I338" s="195"/>
      <c r="J338" s="195"/>
      <c r="K338" s="870"/>
      <c r="L338" s="772"/>
      <c r="M338" s="801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772"/>
      <c r="S338" s="781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2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785"/>
      <c r="B339" s="895"/>
      <c r="C339" s="221" t="s">
        <v>73</v>
      </c>
      <c r="D339" s="221" t="s">
        <v>74</v>
      </c>
      <c r="E339" s="222"/>
      <c r="F339" s="222"/>
      <c r="G339" s="853"/>
      <c r="H339" s="839"/>
      <c r="I339" s="223"/>
      <c r="J339" s="223"/>
      <c r="K339" s="868"/>
      <c r="L339" s="770"/>
      <c r="M339" s="799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770"/>
      <c r="S339" s="779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2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785"/>
      <c r="B340" s="895"/>
      <c r="C340" s="122" t="s">
        <v>75</v>
      </c>
      <c r="D340" s="122" t="s">
        <v>76</v>
      </c>
      <c r="E340" s="189"/>
      <c r="F340" s="189"/>
      <c r="G340" s="853"/>
      <c r="H340" s="839"/>
      <c r="I340" s="193"/>
      <c r="J340" s="193"/>
      <c r="K340" s="869"/>
      <c r="L340" s="771"/>
      <c r="M340" s="800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771"/>
      <c r="S340" s="780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2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785"/>
      <c r="B341" s="895"/>
      <c r="C341" s="129" t="s">
        <v>75</v>
      </c>
      <c r="D341" s="129" t="s">
        <v>77</v>
      </c>
      <c r="E341" s="191"/>
      <c r="F341" s="191"/>
      <c r="G341" s="853"/>
      <c r="H341" s="839"/>
      <c r="I341" s="195"/>
      <c r="J341" s="195"/>
      <c r="K341" s="870"/>
      <c r="L341" s="772"/>
      <c r="M341" s="801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772"/>
      <c r="S341" s="781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2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785"/>
      <c r="B342" s="895"/>
      <c r="C342" s="221" t="s">
        <v>73</v>
      </c>
      <c r="D342" s="221" t="s">
        <v>74</v>
      </c>
      <c r="E342" s="222"/>
      <c r="F342" s="222"/>
      <c r="G342" s="853"/>
      <c r="H342" s="839"/>
      <c r="I342" s="223"/>
      <c r="J342" s="223"/>
      <c r="K342" s="868"/>
      <c r="L342" s="770"/>
      <c r="M342" s="799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770"/>
      <c r="S342" s="779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2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785"/>
      <c r="B343" s="895"/>
      <c r="C343" s="122" t="s">
        <v>75</v>
      </c>
      <c r="D343" s="122" t="s">
        <v>76</v>
      </c>
      <c r="E343" s="189"/>
      <c r="F343" s="189"/>
      <c r="G343" s="853"/>
      <c r="H343" s="839"/>
      <c r="I343" s="193"/>
      <c r="J343" s="193"/>
      <c r="K343" s="869"/>
      <c r="L343" s="771"/>
      <c r="M343" s="800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771"/>
      <c r="S343" s="780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2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785"/>
      <c r="B344" s="895"/>
      <c r="C344" s="129" t="s">
        <v>75</v>
      </c>
      <c r="D344" s="129" t="s">
        <v>77</v>
      </c>
      <c r="E344" s="191"/>
      <c r="F344" s="191"/>
      <c r="G344" s="853"/>
      <c r="H344" s="839"/>
      <c r="I344" s="195"/>
      <c r="J344" s="195"/>
      <c r="K344" s="870"/>
      <c r="L344" s="772"/>
      <c r="M344" s="801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772"/>
      <c r="S344" s="781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2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785"/>
      <c r="B345" s="895"/>
      <c r="C345" s="221" t="s">
        <v>73</v>
      </c>
      <c r="D345" s="221" t="s">
        <v>74</v>
      </c>
      <c r="E345" s="222"/>
      <c r="F345" s="222"/>
      <c r="G345" s="853"/>
      <c r="H345" s="839"/>
      <c r="I345" s="223"/>
      <c r="J345" s="223"/>
      <c r="K345" s="868"/>
      <c r="L345" s="770"/>
      <c r="M345" s="799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770"/>
      <c r="S345" s="779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2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785"/>
      <c r="B346" s="895"/>
      <c r="C346" s="122" t="s">
        <v>75</v>
      </c>
      <c r="D346" s="122" t="s">
        <v>76</v>
      </c>
      <c r="E346" s="189"/>
      <c r="F346" s="189"/>
      <c r="G346" s="853"/>
      <c r="H346" s="839"/>
      <c r="I346" s="193"/>
      <c r="J346" s="193"/>
      <c r="K346" s="869"/>
      <c r="L346" s="771"/>
      <c r="M346" s="800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771"/>
      <c r="S346" s="780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2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785"/>
      <c r="B347" s="895"/>
      <c r="C347" s="129" t="s">
        <v>75</v>
      </c>
      <c r="D347" s="129" t="s">
        <v>77</v>
      </c>
      <c r="E347" s="191"/>
      <c r="F347" s="191"/>
      <c r="G347" s="853"/>
      <c r="H347" s="839"/>
      <c r="I347" s="195"/>
      <c r="J347" s="195"/>
      <c r="K347" s="870"/>
      <c r="L347" s="772"/>
      <c r="M347" s="801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772"/>
      <c r="S347" s="781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2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785"/>
      <c r="B348" s="895"/>
      <c r="C348" s="221" t="s">
        <v>73</v>
      </c>
      <c r="D348" s="221" t="s">
        <v>74</v>
      </c>
      <c r="E348" s="222"/>
      <c r="F348" s="222"/>
      <c r="G348" s="853"/>
      <c r="H348" s="839"/>
      <c r="I348" s="223"/>
      <c r="J348" s="223"/>
      <c r="K348" s="868"/>
      <c r="L348" s="770"/>
      <c r="M348" s="799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770"/>
      <c r="S348" s="779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2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785"/>
      <c r="B349" s="895"/>
      <c r="C349" s="122" t="s">
        <v>75</v>
      </c>
      <c r="D349" s="122" t="s">
        <v>76</v>
      </c>
      <c r="E349" s="189"/>
      <c r="F349" s="189"/>
      <c r="G349" s="853"/>
      <c r="H349" s="839"/>
      <c r="I349" s="193"/>
      <c r="J349" s="193"/>
      <c r="K349" s="869"/>
      <c r="L349" s="771"/>
      <c r="M349" s="800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771"/>
      <c r="S349" s="780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2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785"/>
      <c r="B350" s="895"/>
      <c r="C350" s="129" t="s">
        <v>75</v>
      </c>
      <c r="D350" s="129" t="s">
        <v>77</v>
      </c>
      <c r="E350" s="191"/>
      <c r="F350" s="191"/>
      <c r="G350" s="853"/>
      <c r="H350" s="839"/>
      <c r="I350" s="195"/>
      <c r="J350" s="195"/>
      <c r="K350" s="870"/>
      <c r="L350" s="772"/>
      <c r="M350" s="801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772"/>
      <c r="S350" s="781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2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785"/>
      <c r="B351" s="895"/>
      <c r="C351" s="221" t="s">
        <v>73</v>
      </c>
      <c r="D351" s="221" t="s">
        <v>74</v>
      </c>
      <c r="E351" s="222"/>
      <c r="F351" s="222"/>
      <c r="G351" s="853"/>
      <c r="H351" s="839"/>
      <c r="I351" s="223"/>
      <c r="J351" s="223"/>
      <c r="K351" s="868"/>
      <c r="L351" s="770"/>
      <c r="M351" s="799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770"/>
      <c r="S351" s="779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2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785"/>
      <c r="B352" s="895"/>
      <c r="C352" s="122" t="s">
        <v>75</v>
      </c>
      <c r="D352" s="122" t="s">
        <v>76</v>
      </c>
      <c r="E352" s="189"/>
      <c r="F352" s="189"/>
      <c r="G352" s="853"/>
      <c r="H352" s="839"/>
      <c r="I352" s="193"/>
      <c r="J352" s="193"/>
      <c r="K352" s="869"/>
      <c r="L352" s="771"/>
      <c r="M352" s="800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771"/>
      <c r="S352" s="780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2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786"/>
      <c r="B353" s="896"/>
      <c r="C353" s="129" t="s">
        <v>75</v>
      </c>
      <c r="D353" s="129" t="s">
        <v>77</v>
      </c>
      <c r="E353" s="191"/>
      <c r="F353" s="191"/>
      <c r="G353" s="854"/>
      <c r="H353" s="840"/>
      <c r="I353" s="195"/>
      <c r="J353" s="195"/>
      <c r="K353" s="870"/>
      <c r="L353" s="772"/>
      <c r="M353" s="801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772"/>
      <c r="S353" s="781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2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784"/>
      <c r="B354" s="894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71" t="s">
        <v>137</v>
      </c>
      <c r="L354" s="872"/>
      <c r="M354" s="875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7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2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785"/>
      <c r="B355" s="895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73"/>
      <c r="L355" s="874"/>
      <c r="M355" s="876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8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2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785"/>
      <c r="B356" s="895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52">
        <v>2022</v>
      </c>
      <c r="H356" s="838">
        <v>641</v>
      </c>
      <c r="I356" s="223">
        <v>0</v>
      </c>
      <c r="J356" s="223">
        <f>I356*1.12</f>
        <v>0</v>
      </c>
      <c r="K356" s="868" t="s">
        <v>138</v>
      </c>
      <c r="L356" s="770" t="s">
        <v>135</v>
      </c>
      <c r="M356" s="799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770" t="s">
        <v>132</v>
      </c>
      <c r="S356" s="779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2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785"/>
      <c r="B357" s="895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53"/>
      <c r="H357" s="839"/>
      <c r="I357" s="195">
        <v>860173</v>
      </c>
      <c r="J357" s="193">
        <f>I357*1.12</f>
        <v>963393.76000000013</v>
      </c>
      <c r="K357" s="869"/>
      <c r="L357" s="771"/>
      <c r="M357" s="800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771"/>
      <c r="S357" s="780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2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49" customHeight="1" x14ac:dyDescent="0.35">
      <c r="A358" s="785"/>
      <c r="B358" s="895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53"/>
      <c r="H358" s="839"/>
      <c r="I358" s="195">
        <f>I357</f>
        <v>860173</v>
      </c>
      <c r="J358" s="195">
        <f>J357</f>
        <v>963393.76000000013</v>
      </c>
      <c r="K358" s="870"/>
      <c r="L358" s="772"/>
      <c r="M358" s="801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772"/>
      <c r="S358" s="781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3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785"/>
      <c r="B359" s="895"/>
      <c r="C359" s="221" t="s">
        <v>73</v>
      </c>
      <c r="D359" s="221" t="s">
        <v>74</v>
      </c>
      <c r="E359" s="222"/>
      <c r="F359" s="222"/>
      <c r="G359" s="853"/>
      <c r="H359" s="839"/>
      <c r="I359" s="223"/>
      <c r="J359" s="223"/>
      <c r="K359" s="868"/>
      <c r="L359" s="770"/>
      <c r="M359" s="799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770"/>
      <c r="S359" s="779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785"/>
      <c r="B360" s="895"/>
      <c r="C360" s="122" t="s">
        <v>75</v>
      </c>
      <c r="D360" s="122" t="s">
        <v>76</v>
      </c>
      <c r="E360" s="189"/>
      <c r="F360" s="189"/>
      <c r="G360" s="853"/>
      <c r="H360" s="839"/>
      <c r="I360" s="193"/>
      <c r="J360" s="193"/>
      <c r="K360" s="869"/>
      <c r="L360" s="771"/>
      <c r="M360" s="800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771"/>
      <c r="S360" s="780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785"/>
      <c r="B361" s="895"/>
      <c r="C361" s="129" t="s">
        <v>75</v>
      </c>
      <c r="D361" s="129" t="s">
        <v>77</v>
      </c>
      <c r="E361" s="191"/>
      <c r="F361" s="191"/>
      <c r="G361" s="853"/>
      <c r="H361" s="839"/>
      <c r="I361" s="195"/>
      <c r="J361" s="195"/>
      <c r="K361" s="870"/>
      <c r="L361" s="772"/>
      <c r="M361" s="801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772"/>
      <c r="S361" s="781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785"/>
      <c r="B362" s="895"/>
      <c r="C362" s="221" t="s">
        <v>73</v>
      </c>
      <c r="D362" s="221" t="s">
        <v>74</v>
      </c>
      <c r="E362" s="222"/>
      <c r="F362" s="222"/>
      <c r="G362" s="853"/>
      <c r="H362" s="839"/>
      <c r="I362" s="223"/>
      <c r="J362" s="223"/>
      <c r="K362" s="868"/>
      <c r="L362" s="770"/>
      <c r="M362" s="799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770"/>
      <c r="S362" s="779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785"/>
      <c r="B363" s="895"/>
      <c r="C363" s="122" t="s">
        <v>75</v>
      </c>
      <c r="D363" s="122" t="s">
        <v>76</v>
      </c>
      <c r="E363" s="189"/>
      <c r="F363" s="189"/>
      <c r="G363" s="853"/>
      <c r="H363" s="839"/>
      <c r="I363" s="193"/>
      <c r="J363" s="193"/>
      <c r="K363" s="869"/>
      <c r="L363" s="771"/>
      <c r="M363" s="800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771"/>
      <c r="S363" s="780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785"/>
      <c r="B364" s="895"/>
      <c r="C364" s="129" t="s">
        <v>75</v>
      </c>
      <c r="D364" s="129" t="s">
        <v>77</v>
      </c>
      <c r="E364" s="191"/>
      <c r="F364" s="191"/>
      <c r="G364" s="853"/>
      <c r="H364" s="839"/>
      <c r="I364" s="195"/>
      <c r="J364" s="195"/>
      <c r="K364" s="870"/>
      <c r="L364" s="772"/>
      <c r="M364" s="801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772"/>
      <c r="S364" s="781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785"/>
      <c r="B365" s="895"/>
      <c r="C365" s="221" t="s">
        <v>73</v>
      </c>
      <c r="D365" s="221" t="s">
        <v>74</v>
      </c>
      <c r="E365" s="222"/>
      <c r="F365" s="222"/>
      <c r="G365" s="853"/>
      <c r="H365" s="839"/>
      <c r="I365" s="223"/>
      <c r="J365" s="223"/>
      <c r="K365" s="868"/>
      <c r="L365" s="770"/>
      <c r="M365" s="799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770"/>
      <c r="S365" s="779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785"/>
      <c r="B366" s="895"/>
      <c r="C366" s="122" t="s">
        <v>75</v>
      </c>
      <c r="D366" s="122" t="s">
        <v>76</v>
      </c>
      <c r="E366" s="189"/>
      <c r="F366" s="189"/>
      <c r="G366" s="853"/>
      <c r="H366" s="839"/>
      <c r="I366" s="193"/>
      <c r="J366" s="193"/>
      <c r="K366" s="869"/>
      <c r="L366" s="771"/>
      <c r="M366" s="800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771"/>
      <c r="S366" s="780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785"/>
      <c r="B367" s="895"/>
      <c r="C367" s="129" t="s">
        <v>75</v>
      </c>
      <c r="D367" s="129" t="s">
        <v>77</v>
      </c>
      <c r="E367" s="191"/>
      <c r="F367" s="191"/>
      <c r="G367" s="853"/>
      <c r="H367" s="839"/>
      <c r="I367" s="195"/>
      <c r="J367" s="195"/>
      <c r="K367" s="870"/>
      <c r="L367" s="772"/>
      <c r="M367" s="801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772"/>
      <c r="S367" s="781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785"/>
      <c r="B368" s="895"/>
      <c r="C368" s="221" t="s">
        <v>73</v>
      </c>
      <c r="D368" s="221" t="s">
        <v>74</v>
      </c>
      <c r="E368" s="222"/>
      <c r="F368" s="222"/>
      <c r="G368" s="853"/>
      <c r="H368" s="839"/>
      <c r="I368" s="223"/>
      <c r="J368" s="223"/>
      <c r="K368" s="868"/>
      <c r="L368" s="770"/>
      <c r="M368" s="799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770"/>
      <c r="S368" s="779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785"/>
      <c r="B369" s="895"/>
      <c r="C369" s="122" t="s">
        <v>75</v>
      </c>
      <c r="D369" s="122" t="s">
        <v>76</v>
      </c>
      <c r="E369" s="189"/>
      <c r="F369" s="189"/>
      <c r="G369" s="853"/>
      <c r="H369" s="839"/>
      <c r="I369" s="193"/>
      <c r="J369" s="193"/>
      <c r="K369" s="869"/>
      <c r="L369" s="771"/>
      <c r="M369" s="800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771"/>
      <c r="S369" s="780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785"/>
      <c r="B370" s="895"/>
      <c r="C370" s="129" t="s">
        <v>75</v>
      </c>
      <c r="D370" s="129" t="s">
        <v>77</v>
      </c>
      <c r="E370" s="191"/>
      <c r="F370" s="191"/>
      <c r="G370" s="853"/>
      <c r="H370" s="839"/>
      <c r="I370" s="195"/>
      <c r="J370" s="195"/>
      <c r="K370" s="870"/>
      <c r="L370" s="772"/>
      <c r="M370" s="801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772"/>
      <c r="S370" s="781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785"/>
      <c r="B371" s="895"/>
      <c r="C371" s="221" t="s">
        <v>73</v>
      </c>
      <c r="D371" s="221" t="s">
        <v>74</v>
      </c>
      <c r="E371" s="222"/>
      <c r="F371" s="222"/>
      <c r="G371" s="853"/>
      <c r="H371" s="839"/>
      <c r="I371" s="223"/>
      <c r="J371" s="223"/>
      <c r="K371" s="868"/>
      <c r="L371" s="770"/>
      <c r="M371" s="799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770"/>
      <c r="S371" s="779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785"/>
      <c r="B372" s="895"/>
      <c r="C372" s="122" t="s">
        <v>75</v>
      </c>
      <c r="D372" s="122" t="s">
        <v>76</v>
      </c>
      <c r="E372" s="189"/>
      <c r="F372" s="189"/>
      <c r="G372" s="853"/>
      <c r="H372" s="839"/>
      <c r="I372" s="193"/>
      <c r="J372" s="193"/>
      <c r="K372" s="869"/>
      <c r="L372" s="771"/>
      <c r="M372" s="800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771"/>
      <c r="S372" s="780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785"/>
      <c r="B373" s="895"/>
      <c r="C373" s="129" t="s">
        <v>75</v>
      </c>
      <c r="D373" s="129" t="s">
        <v>77</v>
      </c>
      <c r="E373" s="191"/>
      <c r="F373" s="191"/>
      <c r="G373" s="853"/>
      <c r="H373" s="839"/>
      <c r="I373" s="195"/>
      <c r="J373" s="195"/>
      <c r="K373" s="870"/>
      <c r="L373" s="772"/>
      <c r="M373" s="801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772"/>
      <c r="S373" s="781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785"/>
      <c r="B374" s="895"/>
      <c r="C374" s="221" t="s">
        <v>73</v>
      </c>
      <c r="D374" s="221" t="s">
        <v>74</v>
      </c>
      <c r="E374" s="222"/>
      <c r="F374" s="222"/>
      <c r="G374" s="853"/>
      <c r="H374" s="839"/>
      <c r="I374" s="223"/>
      <c r="J374" s="223"/>
      <c r="K374" s="868"/>
      <c r="L374" s="770"/>
      <c r="M374" s="799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770"/>
      <c r="S374" s="779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785"/>
      <c r="B375" s="895"/>
      <c r="C375" s="122" t="s">
        <v>75</v>
      </c>
      <c r="D375" s="122" t="s">
        <v>76</v>
      </c>
      <c r="E375" s="189"/>
      <c r="F375" s="189"/>
      <c r="G375" s="853"/>
      <c r="H375" s="839"/>
      <c r="I375" s="193"/>
      <c r="J375" s="193"/>
      <c r="K375" s="869"/>
      <c r="L375" s="771"/>
      <c r="M375" s="800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771"/>
      <c r="S375" s="780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786"/>
      <c r="B376" s="896"/>
      <c r="C376" s="129" t="s">
        <v>75</v>
      </c>
      <c r="D376" s="129" t="s">
        <v>77</v>
      </c>
      <c r="E376" s="191"/>
      <c r="F376" s="191"/>
      <c r="G376" s="854"/>
      <c r="H376" s="840"/>
      <c r="I376" s="195"/>
      <c r="J376" s="195"/>
      <c r="K376" s="870"/>
      <c r="L376" s="772"/>
      <c r="M376" s="801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772"/>
      <c r="S376" s="781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784"/>
      <c r="B377" s="770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904"/>
      <c r="L377" s="905"/>
      <c r="M377" s="875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7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5008647</v>
      </c>
      <c r="AD377" s="207">
        <f t="shared" si="209"/>
        <v>5609684.6400000006</v>
      </c>
      <c r="AE377" s="207">
        <f t="shared" si="209"/>
        <v>539</v>
      </c>
      <c r="AF377" s="207"/>
      <c r="AG377" s="207"/>
      <c r="AH377" s="207"/>
      <c r="AI377" s="207">
        <f t="shared" si="209"/>
        <v>-5008647</v>
      </c>
      <c r="AJ377" s="207">
        <f t="shared" si="209"/>
        <v>-5609684.6400000006</v>
      </c>
      <c r="AK377" s="207">
        <f t="shared" si="209"/>
        <v>-539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785"/>
      <c r="B378" s="771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906"/>
      <c r="L378" s="907"/>
      <c r="M378" s="876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8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3525016</v>
      </c>
      <c r="AD378" s="207">
        <f>AD380+AD383+AD398+AD386+AD389+AD392+AD395</f>
        <v>3948017.9200000004</v>
      </c>
      <c r="AE378" s="220"/>
      <c r="AF378" s="207"/>
      <c r="AG378" s="207"/>
      <c r="AH378" s="220"/>
      <c r="AI378" s="207">
        <f>AI380+AI383+AI398+AI386+AI389+AI392+AI395</f>
        <v>-3525016</v>
      </c>
      <c r="AJ378" s="207">
        <f>AJ380+AJ383+AJ398+AJ386+AJ389+AJ392+AJ395</f>
        <v>-3948017.9200000004</v>
      </c>
      <c r="AK378" s="220"/>
      <c r="AL378" s="211">
        <f t="shared" si="198"/>
        <v>0</v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785"/>
      <c r="B379" s="771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52">
        <v>2023</v>
      </c>
      <c r="H379" s="838">
        <v>815</v>
      </c>
      <c r="I379" s="223">
        <v>9091420</v>
      </c>
      <c r="J379" s="223">
        <f>I379*1.12</f>
        <v>10182390.4</v>
      </c>
      <c r="K379" s="908"/>
      <c r="L379" s="911"/>
      <c r="M379" s="799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770" t="s">
        <v>132</v>
      </c>
      <c r="S379" s="779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5008647</v>
      </c>
      <c r="AD379" s="225">
        <f>AC379*1.12</f>
        <v>5609684.6400000006</v>
      </c>
      <c r="AE379" s="93">
        <v>539</v>
      </c>
      <c r="AF379" s="225"/>
      <c r="AG379" s="226"/>
      <c r="AH379" s="225"/>
      <c r="AI379" s="226">
        <f>AF379+AF382+AF385+AF388+AF391+AF394+AF397-AC379</f>
        <v>-5008647</v>
      </c>
      <c r="AJ379" s="226">
        <f>AI379*1.12</f>
        <v>-5609684.6400000006</v>
      </c>
      <c r="AK379" s="222">
        <f>AH379-AE379</f>
        <v>-539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785"/>
      <c r="B380" s="771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53"/>
      <c r="H380" s="839"/>
      <c r="I380" s="193">
        <v>8466733</v>
      </c>
      <c r="J380" s="193">
        <f>I380*1.12</f>
        <v>9482740.9600000009</v>
      </c>
      <c r="K380" s="909"/>
      <c r="L380" s="912"/>
      <c r="M380" s="800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771"/>
      <c r="S380" s="780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f>AC381</f>
        <v>3525016</v>
      </c>
      <c r="AD380" s="124">
        <f>AC380*1.12</f>
        <v>3948017.9200000004</v>
      </c>
      <c r="AE380" s="124"/>
      <c r="AF380" s="124"/>
      <c r="AG380" s="123"/>
      <c r="AH380" s="124"/>
      <c r="AI380" s="123">
        <f>AF380+AF383+AF386+AF389+AF392+AF395+AF398-AC380</f>
        <v>-3525016</v>
      </c>
      <c r="AJ380" s="123">
        <f>AI380*1.12</f>
        <v>-3948017.9200000004</v>
      </c>
      <c r="AK380" s="123"/>
      <c r="AL380" s="126">
        <f t="shared" si="198"/>
        <v>0</v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785"/>
      <c r="B381" s="771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53"/>
      <c r="H381" s="839"/>
      <c r="I381" s="195">
        <f>I380</f>
        <v>8466733</v>
      </c>
      <c r="J381" s="195">
        <f>J380</f>
        <v>9482740.9600000009</v>
      </c>
      <c r="K381" s="910"/>
      <c r="L381" s="913"/>
      <c r="M381" s="801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772"/>
      <c r="S381" s="781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3525016</v>
      </c>
      <c r="AD381" s="131">
        <f>AC381*1.12</f>
        <v>3948017.9200000004</v>
      </c>
      <c r="AE381" s="131"/>
      <c r="AF381" s="131"/>
      <c r="AG381" s="130"/>
      <c r="AH381" s="131"/>
      <c r="AI381" s="130">
        <f>AI380</f>
        <v>-3525016</v>
      </c>
      <c r="AJ381" s="130">
        <f>AJ380</f>
        <v>-3948017.9200000004</v>
      </c>
      <c r="AK381" s="130"/>
      <c r="AL381" s="133">
        <f t="shared" si="198"/>
        <v>0</v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hidden="1" customHeight="1" outlineLevel="1" x14ac:dyDescent="0.35">
      <c r="A382" s="785"/>
      <c r="B382" s="771"/>
      <c r="C382" s="221" t="s">
        <v>73</v>
      </c>
      <c r="D382" s="221" t="s">
        <v>74</v>
      </c>
      <c r="E382" s="222"/>
      <c r="F382" s="222"/>
      <c r="G382" s="853"/>
      <c r="H382" s="839"/>
      <c r="I382" s="223"/>
      <c r="J382" s="223"/>
      <c r="K382" s="868"/>
      <c r="L382" s="770"/>
      <c r="M382" s="799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770"/>
      <c r="S382" s="779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hidden="1" customHeight="1" outlineLevel="1" x14ac:dyDescent="0.35">
      <c r="A383" s="785"/>
      <c r="B383" s="771"/>
      <c r="C383" s="122" t="s">
        <v>75</v>
      </c>
      <c r="D383" s="122" t="s">
        <v>76</v>
      </c>
      <c r="E383" s="189"/>
      <c r="F383" s="189"/>
      <c r="G383" s="853"/>
      <c r="H383" s="839"/>
      <c r="I383" s="193"/>
      <c r="J383" s="193"/>
      <c r="K383" s="869"/>
      <c r="L383" s="771"/>
      <c r="M383" s="800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771"/>
      <c r="S383" s="780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hidden="1" customHeight="1" outlineLevel="1" x14ac:dyDescent="0.35">
      <c r="A384" s="785"/>
      <c r="B384" s="771"/>
      <c r="C384" s="129" t="s">
        <v>75</v>
      </c>
      <c r="D384" s="129" t="s">
        <v>77</v>
      </c>
      <c r="E384" s="191"/>
      <c r="F384" s="191"/>
      <c r="G384" s="853"/>
      <c r="H384" s="839"/>
      <c r="I384" s="195"/>
      <c r="J384" s="195"/>
      <c r="K384" s="870"/>
      <c r="L384" s="772"/>
      <c r="M384" s="801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772"/>
      <c r="S384" s="781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hidden="1" customHeight="1" outlineLevel="1" x14ac:dyDescent="0.35">
      <c r="A385" s="785"/>
      <c r="B385" s="771"/>
      <c r="C385" s="221" t="s">
        <v>73</v>
      </c>
      <c r="D385" s="221" t="s">
        <v>74</v>
      </c>
      <c r="E385" s="222"/>
      <c r="F385" s="222"/>
      <c r="G385" s="853"/>
      <c r="H385" s="839"/>
      <c r="I385" s="223"/>
      <c r="J385" s="223"/>
      <c r="K385" s="868"/>
      <c r="L385" s="770"/>
      <c r="M385" s="799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770"/>
      <c r="S385" s="779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hidden="1" customHeight="1" outlineLevel="1" x14ac:dyDescent="0.35">
      <c r="A386" s="785"/>
      <c r="B386" s="771"/>
      <c r="C386" s="122" t="s">
        <v>75</v>
      </c>
      <c r="D386" s="122" t="s">
        <v>76</v>
      </c>
      <c r="E386" s="189"/>
      <c r="F386" s="189"/>
      <c r="G386" s="853"/>
      <c r="H386" s="839"/>
      <c r="I386" s="193"/>
      <c r="J386" s="193"/>
      <c r="K386" s="869"/>
      <c r="L386" s="771"/>
      <c r="M386" s="800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771"/>
      <c r="S386" s="780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hidden="1" customHeight="1" outlineLevel="1" x14ac:dyDescent="0.35">
      <c r="A387" s="785"/>
      <c r="B387" s="771"/>
      <c r="C387" s="129" t="s">
        <v>75</v>
      </c>
      <c r="D387" s="129" t="s">
        <v>77</v>
      </c>
      <c r="E387" s="191"/>
      <c r="F387" s="191"/>
      <c r="G387" s="853"/>
      <c r="H387" s="839"/>
      <c r="I387" s="195"/>
      <c r="J387" s="195"/>
      <c r="K387" s="870"/>
      <c r="L387" s="772"/>
      <c r="M387" s="801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772"/>
      <c r="S387" s="781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hidden="1" customHeight="1" outlineLevel="1" x14ac:dyDescent="0.35">
      <c r="A388" s="785"/>
      <c r="B388" s="771"/>
      <c r="C388" s="221" t="s">
        <v>73</v>
      </c>
      <c r="D388" s="221" t="s">
        <v>74</v>
      </c>
      <c r="E388" s="222"/>
      <c r="F388" s="222"/>
      <c r="G388" s="853"/>
      <c r="H388" s="839"/>
      <c r="I388" s="223"/>
      <c r="J388" s="223"/>
      <c r="K388" s="868"/>
      <c r="L388" s="770"/>
      <c r="M388" s="799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770"/>
      <c r="S388" s="779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hidden="1" customHeight="1" outlineLevel="1" x14ac:dyDescent="0.35">
      <c r="A389" s="785"/>
      <c r="B389" s="771"/>
      <c r="C389" s="122" t="s">
        <v>75</v>
      </c>
      <c r="D389" s="122" t="s">
        <v>76</v>
      </c>
      <c r="E389" s="189"/>
      <c r="F389" s="189"/>
      <c r="G389" s="853"/>
      <c r="H389" s="839"/>
      <c r="I389" s="193"/>
      <c r="J389" s="193"/>
      <c r="K389" s="869"/>
      <c r="L389" s="771"/>
      <c r="M389" s="800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771"/>
      <c r="S389" s="780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hidden="1" customHeight="1" outlineLevel="1" x14ac:dyDescent="0.35">
      <c r="A390" s="785"/>
      <c r="B390" s="771"/>
      <c r="C390" s="129" t="s">
        <v>75</v>
      </c>
      <c r="D390" s="129" t="s">
        <v>77</v>
      </c>
      <c r="E390" s="191"/>
      <c r="F390" s="191"/>
      <c r="G390" s="853"/>
      <c r="H390" s="839"/>
      <c r="I390" s="195"/>
      <c r="J390" s="195"/>
      <c r="K390" s="870"/>
      <c r="L390" s="772"/>
      <c r="M390" s="801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772"/>
      <c r="S390" s="781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hidden="1" customHeight="1" outlineLevel="1" x14ac:dyDescent="0.35">
      <c r="A391" s="785"/>
      <c r="B391" s="771"/>
      <c r="C391" s="221" t="s">
        <v>73</v>
      </c>
      <c r="D391" s="221" t="s">
        <v>74</v>
      </c>
      <c r="E391" s="222"/>
      <c r="F391" s="222"/>
      <c r="G391" s="853"/>
      <c r="H391" s="839"/>
      <c r="I391" s="223"/>
      <c r="J391" s="223"/>
      <c r="K391" s="868"/>
      <c r="L391" s="770"/>
      <c r="M391" s="799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770"/>
      <c r="S391" s="779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hidden="1" customHeight="1" outlineLevel="1" x14ac:dyDescent="0.35">
      <c r="A392" s="785"/>
      <c r="B392" s="771"/>
      <c r="C392" s="122" t="s">
        <v>75</v>
      </c>
      <c r="D392" s="122" t="s">
        <v>76</v>
      </c>
      <c r="E392" s="189"/>
      <c r="F392" s="189"/>
      <c r="G392" s="853"/>
      <c r="H392" s="839"/>
      <c r="I392" s="193"/>
      <c r="J392" s="193"/>
      <c r="K392" s="869"/>
      <c r="L392" s="771"/>
      <c r="M392" s="800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771"/>
      <c r="S392" s="780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hidden="1" customHeight="1" outlineLevel="1" x14ac:dyDescent="0.35">
      <c r="A393" s="785"/>
      <c r="B393" s="771"/>
      <c r="C393" s="129" t="s">
        <v>75</v>
      </c>
      <c r="D393" s="129" t="s">
        <v>77</v>
      </c>
      <c r="E393" s="191"/>
      <c r="F393" s="191"/>
      <c r="G393" s="853"/>
      <c r="H393" s="839"/>
      <c r="I393" s="195"/>
      <c r="J393" s="195"/>
      <c r="K393" s="870"/>
      <c r="L393" s="772"/>
      <c r="M393" s="801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772"/>
      <c r="S393" s="781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hidden="1" customHeight="1" outlineLevel="1" x14ac:dyDescent="0.35">
      <c r="A394" s="785"/>
      <c r="B394" s="771"/>
      <c r="C394" s="221" t="s">
        <v>73</v>
      </c>
      <c r="D394" s="221" t="s">
        <v>74</v>
      </c>
      <c r="E394" s="222"/>
      <c r="F394" s="222"/>
      <c r="G394" s="853"/>
      <c r="H394" s="839"/>
      <c r="I394" s="223"/>
      <c r="J394" s="223"/>
      <c r="K394" s="868"/>
      <c r="L394" s="770"/>
      <c r="M394" s="799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770"/>
      <c r="S394" s="779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hidden="1" customHeight="1" outlineLevel="1" x14ac:dyDescent="0.35">
      <c r="A395" s="785"/>
      <c r="B395" s="771"/>
      <c r="C395" s="122" t="s">
        <v>75</v>
      </c>
      <c r="D395" s="122" t="s">
        <v>76</v>
      </c>
      <c r="E395" s="189"/>
      <c r="F395" s="189"/>
      <c r="G395" s="853"/>
      <c r="H395" s="839"/>
      <c r="I395" s="193"/>
      <c r="J395" s="193"/>
      <c r="K395" s="869"/>
      <c r="L395" s="771"/>
      <c r="M395" s="800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771"/>
      <c r="S395" s="780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hidden="1" customHeight="1" outlineLevel="1" x14ac:dyDescent="0.35">
      <c r="A396" s="785"/>
      <c r="B396" s="771"/>
      <c r="C396" s="129" t="s">
        <v>75</v>
      </c>
      <c r="D396" s="129" t="s">
        <v>77</v>
      </c>
      <c r="E396" s="191"/>
      <c r="F396" s="191"/>
      <c r="G396" s="853"/>
      <c r="H396" s="839"/>
      <c r="I396" s="195"/>
      <c r="J396" s="195"/>
      <c r="K396" s="870"/>
      <c r="L396" s="772"/>
      <c r="M396" s="801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772"/>
      <c r="S396" s="781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hidden="1" customHeight="1" outlineLevel="1" x14ac:dyDescent="0.35">
      <c r="A397" s="785"/>
      <c r="B397" s="771"/>
      <c r="C397" s="221" t="s">
        <v>73</v>
      </c>
      <c r="D397" s="221" t="s">
        <v>74</v>
      </c>
      <c r="E397" s="222"/>
      <c r="F397" s="222"/>
      <c r="G397" s="853"/>
      <c r="H397" s="839"/>
      <c r="I397" s="223"/>
      <c r="J397" s="223"/>
      <c r="K397" s="868"/>
      <c r="L397" s="770"/>
      <c r="M397" s="799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770"/>
      <c r="S397" s="779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hidden="1" customHeight="1" outlineLevel="1" x14ac:dyDescent="0.35">
      <c r="A398" s="785"/>
      <c r="B398" s="771"/>
      <c r="C398" s="122" t="s">
        <v>75</v>
      </c>
      <c r="D398" s="122" t="s">
        <v>76</v>
      </c>
      <c r="E398" s="189"/>
      <c r="F398" s="189"/>
      <c r="G398" s="853"/>
      <c r="H398" s="839"/>
      <c r="I398" s="193"/>
      <c r="J398" s="193"/>
      <c r="K398" s="869"/>
      <c r="L398" s="771"/>
      <c r="M398" s="800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771"/>
      <c r="S398" s="780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hidden="1" customHeight="1" outlineLevel="1" x14ac:dyDescent="0.35">
      <c r="A399" s="786"/>
      <c r="B399" s="772"/>
      <c r="C399" s="129" t="s">
        <v>75</v>
      </c>
      <c r="D399" s="129" t="s">
        <v>77</v>
      </c>
      <c r="E399" s="191"/>
      <c r="F399" s="191"/>
      <c r="G399" s="854"/>
      <c r="H399" s="840"/>
      <c r="I399" s="195"/>
      <c r="J399" s="195"/>
      <c r="K399" s="870"/>
      <c r="L399" s="772"/>
      <c r="M399" s="801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772"/>
      <c r="S399" s="781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collapsed="1" x14ac:dyDescent="0.35">
      <c r="A400" s="954"/>
      <c r="B400" s="770" t="s">
        <v>150</v>
      </c>
      <c r="C400" s="206"/>
      <c r="D400" s="206"/>
      <c r="E400" s="207"/>
      <c r="F400" s="207"/>
      <c r="G400" s="950">
        <v>2022</v>
      </c>
      <c r="H400" s="951"/>
      <c r="I400" s="207"/>
      <c r="J400" s="207"/>
      <c r="K400" s="914" t="s">
        <v>121</v>
      </c>
      <c r="L400" s="915"/>
      <c r="M400" s="875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7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955"/>
      <c r="B401" s="771"/>
      <c r="C401" s="206"/>
      <c r="D401" s="206"/>
      <c r="E401" s="207"/>
      <c r="F401" s="207"/>
      <c r="G401" s="950"/>
      <c r="H401" s="952"/>
      <c r="I401" s="207"/>
      <c r="J401" s="207"/>
      <c r="K401" s="916"/>
      <c r="L401" s="917"/>
      <c r="M401" s="876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8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955"/>
      <c r="B402" s="771"/>
      <c r="C402" s="221" t="s">
        <v>73</v>
      </c>
      <c r="D402" s="221" t="s">
        <v>74</v>
      </c>
      <c r="E402" s="222"/>
      <c r="F402" s="222"/>
      <c r="G402" s="950"/>
      <c r="H402" s="952"/>
      <c r="I402" s="223"/>
      <c r="J402" s="223"/>
      <c r="K402" s="924" t="s">
        <v>130</v>
      </c>
      <c r="L402" s="927" t="s">
        <v>131</v>
      </c>
      <c r="M402" s="799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770" t="s">
        <v>151</v>
      </c>
      <c r="S402" s="779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922">
        <f>SUM(AU402:BH429)</f>
        <v>0</v>
      </c>
      <c r="BT402" s="930" t="e">
        <f>BS402-(AI402+#REF!+#REF!+AI406+AI409+AI412+AI415+AI418+AI421+AI424+AI427)</f>
        <v>#REF!</v>
      </c>
      <c r="BU402" s="230"/>
    </row>
    <row r="403" spans="1:73" s="103" customFormat="1" x14ac:dyDescent="0.35">
      <c r="A403" s="955"/>
      <c r="B403" s="771"/>
      <c r="C403" s="122" t="s">
        <v>75</v>
      </c>
      <c r="D403" s="122" t="s">
        <v>76</v>
      </c>
      <c r="E403" s="189"/>
      <c r="F403" s="189"/>
      <c r="G403" s="950"/>
      <c r="H403" s="952"/>
      <c r="I403" s="193"/>
      <c r="J403" s="193"/>
      <c r="K403" s="925"/>
      <c r="L403" s="928"/>
      <c r="M403" s="800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771"/>
      <c r="S403" s="780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923"/>
      <c r="BT403" s="923"/>
      <c r="BU403" s="106"/>
    </row>
    <row r="404" spans="1:73" x14ac:dyDescent="0.35">
      <c r="A404" s="956"/>
      <c r="B404" s="772"/>
      <c r="C404" s="129" t="s">
        <v>75</v>
      </c>
      <c r="D404" s="129" t="s">
        <v>77</v>
      </c>
      <c r="E404" s="191"/>
      <c r="F404" s="191"/>
      <c r="G404" s="950"/>
      <c r="H404" s="953"/>
      <c r="I404" s="195"/>
      <c r="J404" s="195"/>
      <c r="K404" s="926"/>
      <c r="L404" s="929"/>
      <c r="M404" s="801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772"/>
      <c r="S404" s="781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923"/>
      <c r="BT404" s="923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923"/>
      <c r="BT405" s="923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918"/>
      <c r="L406" s="919"/>
      <c r="M406" s="920"/>
      <c r="N406" s="263"/>
      <c r="O406" s="263"/>
      <c r="P406" s="263"/>
      <c r="Q406" s="271"/>
      <c r="R406" s="919"/>
      <c r="S406" s="921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923"/>
      <c r="BT406" s="923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918"/>
      <c r="L407" s="919"/>
      <c r="M407" s="920"/>
      <c r="N407" s="270"/>
      <c r="O407" s="270"/>
      <c r="P407" s="263"/>
      <c r="Q407" s="271"/>
      <c r="R407" s="919"/>
      <c r="S407" s="921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923"/>
      <c r="BT407" s="923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918"/>
      <c r="L408" s="919"/>
      <c r="M408" s="920"/>
      <c r="N408" s="270"/>
      <c r="O408" s="270"/>
      <c r="P408" s="270"/>
      <c r="Q408" s="274"/>
      <c r="R408" s="919"/>
      <c r="S408" s="921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923"/>
      <c r="BT408" s="923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918"/>
      <c r="L409" s="918"/>
      <c r="M409" s="920"/>
      <c r="N409" s="263"/>
      <c r="O409" s="263"/>
      <c r="P409" s="263"/>
      <c r="Q409" s="271"/>
      <c r="R409" s="919"/>
      <c r="S409" s="921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923"/>
      <c r="BT409" s="923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918"/>
      <c r="L410" s="918"/>
      <c r="M410" s="920"/>
      <c r="N410" s="270"/>
      <c r="O410" s="270"/>
      <c r="P410" s="263"/>
      <c r="Q410" s="271"/>
      <c r="R410" s="919"/>
      <c r="S410" s="921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923"/>
      <c r="BT410" s="923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918"/>
      <c r="L411" s="918"/>
      <c r="M411" s="920"/>
      <c r="N411" s="270"/>
      <c r="O411" s="270"/>
      <c r="P411" s="270"/>
      <c r="Q411" s="274"/>
      <c r="R411" s="919"/>
      <c r="S411" s="921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923"/>
      <c r="BT411" s="923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918"/>
      <c r="L412" s="919"/>
      <c r="M412" s="920"/>
      <c r="N412" s="263"/>
      <c r="O412" s="263"/>
      <c r="P412" s="263"/>
      <c r="Q412" s="271"/>
      <c r="R412" s="919"/>
      <c r="S412" s="921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923"/>
      <c r="BT412" s="923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918"/>
      <c r="L413" s="919"/>
      <c r="M413" s="920"/>
      <c r="N413" s="270"/>
      <c r="O413" s="270"/>
      <c r="P413" s="263"/>
      <c r="Q413" s="271"/>
      <c r="R413" s="919"/>
      <c r="S413" s="921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923"/>
      <c r="BT413" s="923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918"/>
      <c r="L414" s="919"/>
      <c r="M414" s="920"/>
      <c r="N414" s="270"/>
      <c r="O414" s="270"/>
      <c r="P414" s="270"/>
      <c r="Q414" s="274"/>
      <c r="R414" s="919"/>
      <c r="S414" s="921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923"/>
      <c r="BT414" s="923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918"/>
      <c r="L415" s="919"/>
      <c r="M415" s="920"/>
      <c r="N415" s="263"/>
      <c r="O415" s="263"/>
      <c r="P415" s="263"/>
      <c r="Q415" s="271"/>
      <c r="R415" s="919"/>
      <c r="S415" s="921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923"/>
      <c r="BT415" s="923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918"/>
      <c r="L416" s="919"/>
      <c r="M416" s="920"/>
      <c r="N416" s="270"/>
      <c r="O416" s="270"/>
      <c r="P416" s="263"/>
      <c r="Q416" s="271"/>
      <c r="R416" s="919"/>
      <c r="S416" s="921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923"/>
      <c r="BT416" s="923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918"/>
      <c r="L417" s="919"/>
      <c r="M417" s="920"/>
      <c r="N417" s="270"/>
      <c r="O417" s="270"/>
      <c r="P417" s="270"/>
      <c r="Q417" s="274"/>
      <c r="R417" s="919"/>
      <c r="S417" s="921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923"/>
      <c r="BT417" s="923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918"/>
      <c r="L418" s="918"/>
      <c r="M418" s="920"/>
      <c r="N418" s="263"/>
      <c r="O418" s="263"/>
      <c r="P418" s="263"/>
      <c r="Q418" s="271"/>
      <c r="R418" s="919"/>
      <c r="S418" s="921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923"/>
      <c r="BT418" s="923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918"/>
      <c r="L419" s="918"/>
      <c r="M419" s="920"/>
      <c r="N419" s="270"/>
      <c r="O419" s="270"/>
      <c r="P419" s="263"/>
      <c r="Q419" s="271"/>
      <c r="R419" s="919"/>
      <c r="S419" s="921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923"/>
      <c r="BT419" s="923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918"/>
      <c r="L420" s="918"/>
      <c r="M420" s="920"/>
      <c r="N420" s="270"/>
      <c r="O420" s="270"/>
      <c r="P420" s="270"/>
      <c r="Q420" s="274"/>
      <c r="R420" s="919"/>
      <c r="S420" s="921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923"/>
      <c r="BT420" s="923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918"/>
      <c r="L421" s="918"/>
      <c r="M421" s="920"/>
      <c r="N421" s="263"/>
      <c r="O421" s="263"/>
      <c r="P421" s="263"/>
      <c r="Q421" s="271"/>
      <c r="R421" s="919"/>
      <c r="S421" s="921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923"/>
      <c r="BT421" s="923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918"/>
      <c r="L422" s="918"/>
      <c r="M422" s="920"/>
      <c r="N422" s="270"/>
      <c r="O422" s="270"/>
      <c r="P422" s="263"/>
      <c r="Q422" s="271"/>
      <c r="R422" s="919"/>
      <c r="S422" s="921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923"/>
      <c r="BT422" s="923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918"/>
      <c r="L423" s="918"/>
      <c r="M423" s="920"/>
      <c r="N423" s="270"/>
      <c r="O423" s="270"/>
      <c r="P423" s="270"/>
      <c r="Q423" s="274"/>
      <c r="R423" s="919"/>
      <c r="S423" s="921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923"/>
      <c r="BT423" s="923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918"/>
      <c r="L424" s="918"/>
      <c r="M424" s="920"/>
      <c r="N424" s="263"/>
      <c r="O424" s="263"/>
      <c r="P424" s="263"/>
      <c r="Q424" s="271"/>
      <c r="R424" s="919"/>
      <c r="S424" s="921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923"/>
      <c r="BT424" s="923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918"/>
      <c r="L425" s="918"/>
      <c r="M425" s="920"/>
      <c r="N425" s="270"/>
      <c r="O425" s="270"/>
      <c r="P425" s="263"/>
      <c r="Q425" s="271"/>
      <c r="R425" s="919"/>
      <c r="S425" s="921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923"/>
      <c r="BT425" s="923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918"/>
      <c r="L426" s="918"/>
      <c r="M426" s="920"/>
      <c r="N426" s="270"/>
      <c r="O426" s="270"/>
      <c r="P426" s="270"/>
      <c r="Q426" s="274"/>
      <c r="R426" s="919"/>
      <c r="S426" s="921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923"/>
      <c r="BT426" s="923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918"/>
      <c r="L427" s="919"/>
      <c r="M427" s="920"/>
      <c r="N427" s="263"/>
      <c r="O427" s="263"/>
      <c r="P427" s="263"/>
      <c r="Q427" s="271"/>
      <c r="R427" s="919"/>
      <c r="S427" s="921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923"/>
      <c r="BT427" s="923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918"/>
      <c r="L428" s="919"/>
      <c r="M428" s="920"/>
      <c r="N428" s="270"/>
      <c r="O428" s="270"/>
      <c r="P428" s="263"/>
      <c r="Q428" s="271"/>
      <c r="R428" s="919"/>
      <c r="S428" s="921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923"/>
      <c r="BT428" s="923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918"/>
      <c r="L429" s="919"/>
      <c r="M429" s="920"/>
      <c r="N429" s="270"/>
      <c r="O429" s="270"/>
      <c r="P429" s="270"/>
      <c r="Q429" s="274"/>
      <c r="R429" s="919"/>
      <c r="S429" s="921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923"/>
      <c r="BT429" s="923"/>
      <c r="BU429" s="31"/>
    </row>
    <row r="430" spans="1:73" s="231" customFormat="1" ht="27" customHeight="1" x14ac:dyDescent="0.35">
      <c r="A430" s="940"/>
      <c r="B430" s="919"/>
      <c r="C430" s="257"/>
      <c r="D430" s="257"/>
      <c r="E430" s="258"/>
      <c r="F430" s="258"/>
      <c r="G430" s="941"/>
      <c r="H430" s="942"/>
      <c r="I430" s="261"/>
      <c r="J430" s="261"/>
      <c r="K430" s="918"/>
      <c r="L430" s="919"/>
      <c r="M430" s="920"/>
      <c r="N430" s="263"/>
      <c r="O430" s="263"/>
      <c r="P430" s="264"/>
      <c r="Q430" s="264"/>
      <c r="R430" s="919"/>
      <c r="S430" s="921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922">
        <f>SUM(AU430:BH462)</f>
        <v>0</v>
      </c>
      <c r="BT430" s="930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940"/>
      <c r="B431" s="919"/>
      <c r="C431" s="257"/>
      <c r="D431" s="257"/>
      <c r="E431" s="258"/>
      <c r="F431" s="258"/>
      <c r="G431" s="941"/>
      <c r="H431" s="942"/>
      <c r="I431" s="261"/>
      <c r="J431" s="261"/>
      <c r="K431" s="918"/>
      <c r="L431" s="919"/>
      <c r="M431" s="920"/>
      <c r="N431" s="270"/>
      <c r="O431" s="270"/>
      <c r="P431" s="263"/>
      <c r="Q431" s="271"/>
      <c r="R431" s="919"/>
      <c r="S431" s="921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923"/>
      <c r="BT431" s="923"/>
      <c r="BU431" s="106"/>
    </row>
    <row r="432" spans="1:73" ht="27" customHeight="1" x14ac:dyDescent="0.35">
      <c r="A432" s="940"/>
      <c r="B432" s="919"/>
      <c r="E432" s="260"/>
      <c r="F432" s="260"/>
      <c r="G432" s="941"/>
      <c r="H432" s="942"/>
      <c r="I432" s="261"/>
      <c r="J432" s="273"/>
      <c r="K432" s="918"/>
      <c r="L432" s="919"/>
      <c r="M432" s="920"/>
      <c r="N432" s="270"/>
      <c r="O432" s="270"/>
      <c r="P432" s="270"/>
      <c r="Q432" s="274"/>
      <c r="R432" s="919"/>
      <c r="S432" s="921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923"/>
      <c r="BT432" s="923"/>
      <c r="BU432" s="31"/>
    </row>
    <row r="433" spans="1:73" s="303" customFormat="1" ht="13.5" outlineLevel="1" x14ac:dyDescent="0.35">
      <c r="A433" s="940"/>
      <c r="B433" s="919"/>
      <c r="C433" s="286"/>
      <c r="D433" s="286"/>
      <c r="E433" s="287"/>
      <c r="F433" s="287"/>
      <c r="G433" s="941"/>
      <c r="H433" s="942"/>
      <c r="I433" s="288"/>
      <c r="J433" s="288"/>
      <c r="K433" s="931"/>
      <c r="L433" s="931"/>
      <c r="M433" s="932"/>
      <c r="N433" s="291"/>
      <c r="O433" s="291"/>
      <c r="P433" s="291"/>
      <c r="Q433" s="292"/>
      <c r="R433" s="933"/>
      <c r="S433" s="934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923"/>
      <c r="BT433" s="923"/>
      <c r="BU433" s="302"/>
    </row>
    <row r="434" spans="1:73" s="303" customFormat="1" ht="13.5" outlineLevel="1" x14ac:dyDescent="0.35">
      <c r="A434" s="940"/>
      <c r="B434" s="919"/>
      <c r="C434" s="286"/>
      <c r="D434" s="286"/>
      <c r="E434" s="287"/>
      <c r="F434" s="287"/>
      <c r="G434" s="941"/>
      <c r="H434" s="942"/>
      <c r="I434" s="288"/>
      <c r="J434" s="288"/>
      <c r="K434" s="931"/>
      <c r="L434" s="931"/>
      <c r="M434" s="932"/>
      <c r="N434" s="304"/>
      <c r="O434" s="304"/>
      <c r="P434" s="291"/>
      <c r="Q434" s="292"/>
      <c r="R434" s="933"/>
      <c r="S434" s="934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923"/>
      <c r="BT434" s="923"/>
      <c r="BU434" s="302"/>
    </row>
    <row r="435" spans="1:73" s="303" customFormat="1" ht="13.5" outlineLevel="1" x14ac:dyDescent="0.35">
      <c r="A435" s="940"/>
      <c r="B435" s="919"/>
      <c r="C435" s="305"/>
      <c r="D435" s="305"/>
      <c r="E435" s="306"/>
      <c r="F435" s="306"/>
      <c r="G435" s="941"/>
      <c r="H435" s="942"/>
      <c r="I435" s="307"/>
      <c r="J435" s="307"/>
      <c r="K435" s="931"/>
      <c r="L435" s="931"/>
      <c r="M435" s="932"/>
      <c r="N435" s="304"/>
      <c r="O435" s="304"/>
      <c r="P435" s="304"/>
      <c r="Q435" s="308"/>
      <c r="R435" s="933"/>
      <c r="S435" s="934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923"/>
      <c r="BT435" s="923"/>
      <c r="BU435" s="302"/>
    </row>
    <row r="436" spans="1:73" s="303" customFormat="1" ht="13.5" hidden="1" customHeight="1" outlineLevel="1" x14ac:dyDescent="0.35">
      <c r="A436" s="940"/>
      <c r="B436" s="919"/>
      <c r="C436" s="286"/>
      <c r="D436" s="286"/>
      <c r="E436" s="287"/>
      <c r="F436" s="287"/>
      <c r="G436" s="941"/>
      <c r="H436" s="942"/>
      <c r="I436" s="288"/>
      <c r="J436" s="288"/>
      <c r="K436" s="931"/>
      <c r="L436" s="933"/>
      <c r="M436" s="932"/>
      <c r="N436" s="291"/>
      <c r="O436" s="291"/>
      <c r="P436" s="291"/>
      <c r="Q436" s="292"/>
      <c r="R436" s="933"/>
      <c r="S436" s="934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923"/>
      <c r="BT436" s="923"/>
      <c r="BU436" s="302"/>
    </row>
    <row r="437" spans="1:73" s="303" customFormat="1" ht="13.5" hidden="1" customHeight="1" outlineLevel="1" x14ac:dyDescent="0.35">
      <c r="A437" s="940"/>
      <c r="B437" s="919"/>
      <c r="C437" s="286"/>
      <c r="D437" s="286"/>
      <c r="E437" s="287"/>
      <c r="F437" s="287"/>
      <c r="G437" s="941"/>
      <c r="H437" s="942"/>
      <c r="I437" s="288"/>
      <c r="J437" s="288"/>
      <c r="K437" s="931"/>
      <c r="L437" s="933"/>
      <c r="M437" s="932"/>
      <c r="N437" s="304"/>
      <c r="O437" s="304"/>
      <c r="P437" s="291"/>
      <c r="Q437" s="292"/>
      <c r="R437" s="933"/>
      <c r="S437" s="934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923"/>
      <c r="BT437" s="923"/>
      <c r="BU437" s="302"/>
    </row>
    <row r="438" spans="1:73" s="303" customFormat="1" ht="13.5" hidden="1" customHeight="1" outlineLevel="1" x14ac:dyDescent="0.35">
      <c r="A438" s="940"/>
      <c r="B438" s="919"/>
      <c r="C438" s="305"/>
      <c r="D438" s="305"/>
      <c r="E438" s="306"/>
      <c r="F438" s="306"/>
      <c r="G438" s="941"/>
      <c r="H438" s="942"/>
      <c r="I438" s="307"/>
      <c r="J438" s="307"/>
      <c r="K438" s="931"/>
      <c r="L438" s="933"/>
      <c r="M438" s="932"/>
      <c r="N438" s="304"/>
      <c r="O438" s="304"/>
      <c r="P438" s="304"/>
      <c r="Q438" s="308"/>
      <c r="R438" s="933"/>
      <c r="S438" s="934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923"/>
      <c r="BT438" s="923"/>
      <c r="BU438" s="302"/>
    </row>
    <row r="439" spans="1:73" s="303" customFormat="1" ht="13.5" hidden="1" customHeight="1" outlineLevel="1" x14ac:dyDescent="0.35">
      <c r="A439" s="940"/>
      <c r="B439" s="919"/>
      <c r="C439" s="286"/>
      <c r="D439" s="286"/>
      <c r="E439" s="287"/>
      <c r="F439" s="287"/>
      <c r="G439" s="941"/>
      <c r="H439" s="942"/>
      <c r="I439" s="288"/>
      <c r="J439" s="288"/>
      <c r="K439" s="931"/>
      <c r="L439" s="933"/>
      <c r="M439" s="932"/>
      <c r="N439" s="291"/>
      <c r="O439" s="291"/>
      <c r="P439" s="291"/>
      <c r="Q439" s="292"/>
      <c r="R439" s="933"/>
      <c r="S439" s="934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923"/>
      <c r="BT439" s="923"/>
      <c r="BU439" s="302"/>
    </row>
    <row r="440" spans="1:73" s="303" customFormat="1" ht="13.5" hidden="1" customHeight="1" outlineLevel="1" x14ac:dyDescent="0.35">
      <c r="A440" s="940"/>
      <c r="B440" s="919"/>
      <c r="C440" s="286"/>
      <c r="D440" s="286"/>
      <c r="E440" s="287"/>
      <c r="F440" s="287"/>
      <c r="G440" s="941"/>
      <c r="H440" s="942"/>
      <c r="I440" s="288"/>
      <c r="J440" s="288"/>
      <c r="K440" s="931"/>
      <c r="L440" s="933"/>
      <c r="M440" s="932"/>
      <c r="N440" s="304"/>
      <c r="O440" s="304"/>
      <c r="P440" s="291"/>
      <c r="Q440" s="292"/>
      <c r="R440" s="933"/>
      <c r="S440" s="934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923"/>
      <c r="BT440" s="923"/>
      <c r="BU440" s="302"/>
    </row>
    <row r="441" spans="1:73" s="303" customFormat="1" ht="13.5" hidden="1" customHeight="1" outlineLevel="1" x14ac:dyDescent="0.35">
      <c r="A441" s="940"/>
      <c r="B441" s="919"/>
      <c r="C441" s="305"/>
      <c r="D441" s="305"/>
      <c r="E441" s="306"/>
      <c r="F441" s="306"/>
      <c r="G441" s="941"/>
      <c r="H441" s="942"/>
      <c r="I441" s="307"/>
      <c r="J441" s="307"/>
      <c r="K441" s="931"/>
      <c r="L441" s="933"/>
      <c r="M441" s="932"/>
      <c r="N441" s="304"/>
      <c r="O441" s="304"/>
      <c r="P441" s="304"/>
      <c r="Q441" s="308"/>
      <c r="R441" s="933"/>
      <c r="S441" s="934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923"/>
      <c r="BT441" s="923"/>
      <c r="BU441" s="302"/>
    </row>
    <row r="442" spans="1:73" s="303" customFormat="1" ht="13.5" hidden="1" customHeight="1" outlineLevel="1" x14ac:dyDescent="0.35">
      <c r="A442" s="940"/>
      <c r="B442" s="919"/>
      <c r="C442" s="286"/>
      <c r="D442" s="286"/>
      <c r="E442" s="287"/>
      <c r="F442" s="287"/>
      <c r="G442" s="941"/>
      <c r="H442" s="942"/>
      <c r="I442" s="288"/>
      <c r="J442" s="288"/>
      <c r="K442" s="931"/>
      <c r="L442" s="931"/>
      <c r="M442" s="932"/>
      <c r="N442" s="291"/>
      <c r="O442" s="291"/>
      <c r="P442" s="291"/>
      <c r="Q442" s="292"/>
      <c r="R442" s="933"/>
      <c r="S442" s="934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923"/>
      <c r="BT442" s="923"/>
      <c r="BU442" s="302"/>
    </row>
    <row r="443" spans="1:73" s="303" customFormat="1" ht="13.5" hidden="1" customHeight="1" outlineLevel="1" x14ac:dyDescent="0.35">
      <c r="A443" s="940"/>
      <c r="B443" s="919"/>
      <c r="C443" s="286"/>
      <c r="D443" s="286"/>
      <c r="E443" s="287"/>
      <c r="F443" s="287"/>
      <c r="G443" s="941"/>
      <c r="H443" s="942"/>
      <c r="I443" s="288"/>
      <c r="J443" s="288"/>
      <c r="K443" s="931"/>
      <c r="L443" s="931"/>
      <c r="M443" s="932"/>
      <c r="N443" s="304"/>
      <c r="O443" s="304"/>
      <c r="P443" s="291"/>
      <c r="Q443" s="292"/>
      <c r="R443" s="933"/>
      <c r="S443" s="934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923"/>
      <c r="BT443" s="923"/>
      <c r="BU443" s="302"/>
    </row>
    <row r="444" spans="1:73" s="303" customFormat="1" ht="13.5" hidden="1" customHeight="1" outlineLevel="1" x14ac:dyDescent="0.35">
      <c r="A444" s="940"/>
      <c r="B444" s="919"/>
      <c r="C444" s="305"/>
      <c r="D444" s="305"/>
      <c r="E444" s="306"/>
      <c r="F444" s="306"/>
      <c r="G444" s="941"/>
      <c r="H444" s="942"/>
      <c r="I444" s="307"/>
      <c r="J444" s="307"/>
      <c r="K444" s="931"/>
      <c r="L444" s="931"/>
      <c r="M444" s="932"/>
      <c r="N444" s="304"/>
      <c r="O444" s="304"/>
      <c r="P444" s="304"/>
      <c r="Q444" s="308"/>
      <c r="R444" s="933"/>
      <c r="S444" s="934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923"/>
      <c r="BT444" s="923"/>
      <c r="BU444" s="302"/>
    </row>
    <row r="445" spans="1:73" s="303" customFormat="1" ht="13.5" hidden="1" customHeight="1" outlineLevel="1" x14ac:dyDescent="0.35">
      <c r="A445" s="940"/>
      <c r="B445" s="919"/>
      <c r="C445" s="286"/>
      <c r="D445" s="286"/>
      <c r="E445" s="287"/>
      <c r="F445" s="287"/>
      <c r="G445" s="941"/>
      <c r="H445" s="942"/>
      <c r="I445" s="288"/>
      <c r="J445" s="288"/>
      <c r="K445" s="931"/>
      <c r="L445" s="931"/>
      <c r="M445" s="932"/>
      <c r="N445" s="291"/>
      <c r="O445" s="291"/>
      <c r="P445" s="291"/>
      <c r="Q445" s="292"/>
      <c r="R445" s="933"/>
      <c r="S445" s="934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923"/>
      <c r="BT445" s="923"/>
      <c r="BU445" s="302"/>
    </row>
    <row r="446" spans="1:73" s="303" customFormat="1" ht="13.5" hidden="1" customHeight="1" outlineLevel="1" x14ac:dyDescent="0.35">
      <c r="A446" s="940"/>
      <c r="B446" s="919"/>
      <c r="C446" s="286"/>
      <c r="D446" s="286"/>
      <c r="E446" s="287"/>
      <c r="F446" s="287"/>
      <c r="G446" s="941"/>
      <c r="H446" s="942"/>
      <c r="I446" s="288"/>
      <c r="J446" s="288"/>
      <c r="K446" s="931"/>
      <c r="L446" s="931"/>
      <c r="M446" s="932"/>
      <c r="N446" s="304"/>
      <c r="O446" s="304"/>
      <c r="P446" s="291"/>
      <c r="Q446" s="292"/>
      <c r="R446" s="933"/>
      <c r="S446" s="934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923"/>
      <c r="BT446" s="923"/>
      <c r="BU446" s="302"/>
    </row>
    <row r="447" spans="1:73" s="303" customFormat="1" ht="13.5" hidden="1" customHeight="1" outlineLevel="1" x14ac:dyDescent="0.35">
      <c r="A447" s="940"/>
      <c r="B447" s="919"/>
      <c r="C447" s="305"/>
      <c r="D447" s="305"/>
      <c r="E447" s="306"/>
      <c r="F447" s="306"/>
      <c r="G447" s="941"/>
      <c r="H447" s="942"/>
      <c r="I447" s="307"/>
      <c r="J447" s="307"/>
      <c r="K447" s="931"/>
      <c r="L447" s="931"/>
      <c r="M447" s="932"/>
      <c r="N447" s="304"/>
      <c r="O447" s="304"/>
      <c r="P447" s="304"/>
      <c r="Q447" s="308"/>
      <c r="R447" s="933"/>
      <c r="S447" s="934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923"/>
      <c r="BT447" s="923"/>
      <c r="BU447" s="302"/>
    </row>
    <row r="448" spans="1:73" s="303" customFormat="1" ht="13.5" hidden="1" customHeight="1" outlineLevel="1" x14ac:dyDescent="0.35">
      <c r="A448" s="940"/>
      <c r="B448" s="919"/>
      <c r="C448" s="286"/>
      <c r="D448" s="286"/>
      <c r="E448" s="287"/>
      <c r="F448" s="287"/>
      <c r="G448" s="941"/>
      <c r="H448" s="942"/>
      <c r="I448" s="288"/>
      <c r="J448" s="288"/>
      <c r="K448" s="931"/>
      <c r="L448" s="931"/>
      <c r="M448" s="932"/>
      <c r="N448" s="291"/>
      <c r="O448" s="291"/>
      <c r="P448" s="291"/>
      <c r="Q448" s="292"/>
      <c r="R448" s="933"/>
      <c r="S448" s="934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923"/>
      <c r="BT448" s="923"/>
      <c r="BU448" s="302"/>
    </row>
    <row r="449" spans="1:73" s="303" customFormat="1" ht="13.5" hidden="1" customHeight="1" outlineLevel="1" x14ac:dyDescent="0.35">
      <c r="A449" s="940"/>
      <c r="B449" s="919"/>
      <c r="C449" s="286"/>
      <c r="D449" s="286"/>
      <c r="E449" s="287"/>
      <c r="F449" s="287"/>
      <c r="G449" s="941"/>
      <c r="H449" s="942"/>
      <c r="I449" s="288"/>
      <c r="J449" s="288"/>
      <c r="K449" s="931"/>
      <c r="L449" s="931"/>
      <c r="M449" s="932"/>
      <c r="N449" s="304"/>
      <c r="O449" s="304"/>
      <c r="P449" s="291"/>
      <c r="Q449" s="292"/>
      <c r="R449" s="933"/>
      <c r="S449" s="934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923"/>
      <c r="BT449" s="923"/>
      <c r="BU449" s="302"/>
    </row>
    <row r="450" spans="1:73" s="303" customFormat="1" ht="13.5" hidden="1" customHeight="1" outlineLevel="1" x14ac:dyDescent="0.35">
      <c r="A450" s="940"/>
      <c r="B450" s="919"/>
      <c r="C450" s="305"/>
      <c r="D450" s="305"/>
      <c r="E450" s="306"/>
      <c r="F450" s="306"/>
      <c r="G450" s="941"/>
      <c r="H450" s="942"/>
      <c r="I450" s="307"/>
      <c r="J450" s="307"/>
      <c r="K450" s="931"/>
      <c r="L450" s="931"/>
      <c r="M450" s="932"/>
      <c r="N450" s="304"/>
      <c r="O450" s="304"/>
      <c r="P450" s="304"/>
      <c r="Q450" s="308"/>
      <c r="R450" s="933"/>
      <c r="S450" s="934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923"/>
      <c r="BT450" s="923"/>
      <c r="BU450" s="302"/>
    </row>
    <row r="451" spans="1:73" s="303" customFormat="1" ht="13.5" hidden="1" customHeight="1" outlineLevel="1" x14ac:dyDescent="0.35">
      <c r="A451" s="940"/>
      <c r="B451" s="919"/>
      <c r="C451" s="286"/>
      <c r="D451" s="286"/>
      <c r="E451" s="287"/>
      <c r="F451" s="287"/>
      <c r="G451" s="941"/>
      <c r="H451" s="942"/>
      <c r="I451" s="288"/>
      <c r="J451" s="288"/>
      <c r="K451" s="931"/>
      <c r="L451" s="931"/>
      <c r="M451" s="932"/>
      <c r="N451" s="291"/>
      <c r="O451" s="291"/>
      <c r="P451" s="291"/>
      <c r="Q451" s="292"/>
      <c r="R451" s="933"/>
      <c r="S451" s="934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923"/>
      <c r="BT451" s="923"/>
      <c r="BU451" s="302"/>
    </row>
    <row r="452" spans="1:73" s="303" customFormat="1" ht="13.5" hidden="1" customHeight="1" outlineLevel="1" x14ac:dyDescent="0.35">
      <c r="A452" s="940"/>
      <c r="B452" s="919"/>
      <c r="C452" s="286"/>
      <c r="D452" s="286"/>
      <c r="E452" s="287"/>
      <c r="F452" s="287"/>
      <c r="G452" s="941"/>
      <c r="H452" s="942"/>
      <c r="I452" s="288"/>
      <c r="J452" s="288"/>
      <c r="K452" s="931"/>
      <c r="L452" s="931"/>
      <c r="M452" s="932"/>
      <c r="N452" s="304"/>
      <c r="O452" s="304"/>
      <c r="P452" s="291"/>
      <c r="Q452" s="292"/>
      <c r="R452" s="933"/>
      <c r="S452" s="934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923"/>
      <c r="BT452" s="923"/>
      <c r="BU452" s="302"/>
    </row>
    <row r="453" spans="1:73" s="303" customFormat="1" ht="13.5" hidden="1" customHeight="1" outlineLevel="1" x14ac:dyDescent="0.35">
      <c r="A453" s="940"/>
      <c r="B453" s="919"/>
      <c r="C453" s="305"/>
      <c r="D453" s="305"/>
      <c r="E453" s="306"/>
      <c r="F453" s="306"/>
      <c r="G453" s="941"/>
      <c r="H453" s="942"/>
      <c r="I453" s="307"/>
      <c r="J453" s="307"/>
      <c r="K453" s="931"/>
      <c r="L453" s="931"/>
      <c r="M453" s="932"/>
      <c r="N453" s="304"/>
      <c r="O453" s="304"/>
      <c r="P453" s="304"/>
      <c r="Q453" s="308"/>
      <c r="R453" s="933"/>
      <c r="S453" s="934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923"/>
      <c r="BT453" s="923"/>
      <c r="BU453" s="302"/>
    </row>
    <row r="454" spans="1:73" s="303" customFormat="1" ht="13.5" hidden="1" customHeight="1" outlineLevel="1" x14ac:dyDescent="0.35">
      <c r="A454" s="940"/>
      <c r="B454" s="919"/>
      <c r="C454" s="286"/>
      <c r="D454" s="286"/>
      <c r="E454" s="287"/>
      <c r="F454" s="287"/>
      <c r="G454" s="941"/>
      <c r="H454" s="942"/>
      <c r="I454" s="288"/>
      <c r="J454" s="288"/>
      <c r="K454" s="931"/>
      <c r="L454" s="931"/>
      <c r="M454" s="932"/>
      <c r="N454" s="291"/>
      <c r="O454" s="291"/>
      <c r="P454" s="291"/>
      <c r="Q454" s="292"/>
      <c r="R454" s="933"/>
      <c r="S454" s="934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923"/>
      <c r="BT454" s="923"/>
      <c r="BU454" s="302"/>
    </row>
    <row r="455" spans="1:73" s="303" customFormat="1" ht="13.5" hidden="1" customHeight="1" outlineLevel="1" x14ac:dyDescent="0.35">
      <c r="A455" s="940"/>
      <c r="B455" s="919"/>
      <c r="C455" s="286"/>
      <c r="D455" s="286"/>
      <c r="E455" s="287"/>
      <c r="F455" s="287"/>
      <c r="G455" s="941"/>
      <c r="H455" s="942"/>
      <c r="I455" s="288"/>
      <c r="J455" s="288"/>
      <c r="K455" s="931"/>
      <c r="L455" s="931"/>
      <c r="M455" s="932"/>
      <c r="N455" s="304"/>
      <c r="O455" s="304"/>
      <c r="P455" s="291"/>
      <c r="Q455" s="292"/>
      <c r="R455" s="933"/>
      <c r="S455" s="934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923"/>
      <c r="BT455" s="923"/>
      <c r="BU455" s="302"/>
    </row>
    <row r="456" spans="1:73" s="303" customFormat="1" ht="13.5" hidden="1" customHeight="1" outlineLevel="1" x14ac:dyDescent="0.35">
      <c r="A456" s="940"/>
      <c r="B456" s="919"/>
      <c r="C456" s="305"/>
      <c r="D456" s="305"/>
      <c r="E456" s="306"/>
      <c r="F456" s="306"/>
      <c r="G456" s="941"/>
      <c r="H456" s="942"/>
      <c r="I456" s="307"/>
      <c r="J456" s="307"/>
      <c r="K456" s="931"/>
      <c r="L456" s="931"/>
      <c r="M456" s="932"/>
      <c r="N456" s="304"/>
      <c r="O456" s="304"/>
      <c r="P456" s="304"/>
      <c r="Q456" s="308"/>
      <c r="R456" s="933"/>
      <c r="S456" s="934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923"/>
      <c r="BT456" s="923"/>
      <c r="BU456" s="302"/>
    </row>
    <row r="457" spans="1:73" s="303" customFormat="1" ht="13.5" hidden="1" customHeight="1" outlineLevel="1" x14ac:dyDescent="0.35">
      <c r="A457" s="940"/>
      <c r="B457" s="919"/>
      <c r="C457" s="286"/>
      <c r="D457" s="286"/>
      <c r="E457" s="287"/>
      <c r="F457" s="287"/>
      <c r="G457" s="941"/>
      <c r="H457" s="942"/>
      <c r="I457" s="288"/>
      <c r="J457" s="288"/>
      <c r="K457" s="931"/>
      <c r="L457" s="931"/>
      <c r="M457" s="932"/>
      <c r="N457" s="291"/>
      <c r="O457" s="291"/>
      <c r="P457" s="291"/>
      <c r="Q457" s="292"/>
      <c r="R457" s="933"/>
      <c r="S457" s="934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923"/>
      <c r="BT457" s="923"/>
      <c r="BU457" s="302"/>
    </row>
    <row r="458" spans="1:73" s="303" customFormat="1" ht="13.5" hidden="1" customHeight="1" outlineLevel="1" x14ac:dyDescent="0.35">
      <c r="A458" s="940"/>
      <c r="B458" s="919"/>
      <c r="C458" s="286"/>
      <c r="D458" s="286"/>
      <c r="E458" s="287"/>
      <c r="F458" s="287"/>
      <c r="G458" s="941"/>
      <c r="H458" s="942"/>
      <c r="I458" s="288"/>
      <c r="J458" s="288"/>
      <c r="K458" s="931"/>
      <c r="L458" s="931"/>
      <c r="M458" s="932"/>
      <c r="N458" s="304"/>
      <c r="O458" s="304"/>
      <c r="P458" s="291"/>
      <c r="Q458" s="292"/>
      <c r="R458" s="933"/>
      <c r="S458" s="934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923"/>
      <c r="BT458" s="923"/>
      <c r="BU458" s="302"/>
    </row>
    <row r="459" spans="1:73" s="303" customFormat="1" ht="13.5" hidden="1" customHeight="1" outlineLevel="1" x14ac:dyDescent="0.35">
      <c r="A459" s="940"/>
      <c r="B459" s="919"/>
      <c r="C459" s="305"/>
      <c r="D459" s="305"/>
      <c r="E459" s="306"/>
      <c r="F459" s="306"/>
      <c r="G459" s="941"/>
      <c r="H459" s="942"/>
      <c r="I459" s="307"/>
      <c r="J459" s="307"/>
      <c r="K459" s="931"/>
      <c r="L459" s="931"/>
      <c r="M459" s="932"/>
      <c r="N459" s="304"/>
      <c r="O459" s="304"/>
      <c r="P459" s="304"/>
      <c r="Q459" s="308"/>
      <c r="R459" s="933"/>
      <c r="S459" s="934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923"/>
      <c r="BT459" s="923"/>
      <c r="BU459" s="302"/>
    </row>
    <row r="460" spans="1:73" s="303" customFormat="1" ht="13.5" hidden="1" customHeight="1" outlineLevel="1" x14ac:dyDescent="0.35">
      <c r="A460" s="940"/>
      <c r="B460" s="919"/>
      <c r="C460" s="286"/>
      <c r="D460" s="286"/>
      <c r="E460" s="287"/>
      <c r="F460" s="287"/>
      <c r="G460" s="941"/>
      <c r="H460" s="942"/>
      <c r="I460" s="288"/>
      <c r="J460" s="288"/>
      <c r="K460" s="931"/>
      <c r="L460" s="933"/>
      <c r="M460" s="932"/>
      <c r="N460" s="291"/>
      <c r="O460" s="291"/>
      <c r="P460" s="291"/>
      <c r="Q460" s="292"/>
      <c r="R460" s="933"/>
      <c r="S460" s="934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923"/>
      <c r="BT460" s="923"/>
      <c r="BU460" s="302"/>
    </row>
    <row r="461" spans="1:73" s="303" customFormat="1" ht="13.5" hidden="1" customHeight="1" outlineLevel="1" x14ac:dyDescent="0.35">
      <c r="A461" s="940"/>
      <c r="B461" s="919"/>
      <c r="C461" s="286"/>
      <c r="D461" s="286"/>
      <c r="E461" s="287"/>
      <c r="F461" s="287"/>
      <c r="G461" s="941"/>
      <c r="H461" s="942"/>
      <c r="I461" s="288"/>
      <c r="J461" s="288"/>
      <c r="K461" s="931"/>
      <c r="L461" s="933"/>
      <c r="M461" s="932"/>
      <c r="N461" s="304"/>
      <c r="O461" s="304"/>
      <c r="P461" s="291"/>
      <c r="Q461" s="292"/>
      <c r="R461" s="933"/>
      <c r="S461" s="934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923"/>
      <c r="BT461" s="923"/>
      <c r="BU461" s="302"/>
    </row>
    <row r="462" spans="1:73" s="303" customFormat="1" ht="13.5" hidden="1" customHeight="1" outlineLevel="1" x14ac:dyDescent="0.35">
      <c r="A462" s="940"/>
      <c r="B462" s="919"/>
      <c r="C462" s="305"/>
      <c r="D462" s="305"/>
      <c r="E462" s="306"/>
      <c r="F462" s="306"/>
      <c r="G462" s="941"/>
      <c r="H462" s="942"/>
      <c r="I462" s="307"/>
      <c r="J462" s="307"/>
      <c r="K462" s="931"/>
      <c r="L462" s="933"/>
      <c r="M462" s="932"/>
      <c r="N462" s="304"/>
      <c r="O462" s="304"/>
      <c r="P462" s="304"/>
      <c r="Q462" s="308"/>
      <c r="R462" s="933"/>
      <c r="S462" s="934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923"/>
      <c r="BT462" s="923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935"/>
      <c r="B464" s="937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936"/>
      <c r="B465" s="938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936"/>
      <c r="B466" s="938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782">
        <v>1</v>
      </c>
      <c r="B467" s="783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782"/>
      <c r="B468" s="783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939"/>
      <c r="B469" s="799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947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939"/>
      <c r="B470" s="800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948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939"/>
      <c r="B471" s="800"/>
      <c r="C471" s="122"/>
      <c r="D471" s="122"/>
      <c r="E471" s="367"/>
      <c r="F471" s="189"/>
      <c r="G471" s="359"/>
      <c r="H471" s="189"/>
      <c r="I471" s="193"/>
      <c r="J471" s="193"/>
      <c r="K471" s="868"/>
      <c r="L471" s="943"/>
      <c r="M471" s="945"/>
      <c r="N471" s="362"/>
      <c r="O471" s="362"/>
      <c r="P471" s="362"/>
      <c r="Q471" s="362"/>
      <c r="R471" s="868"/>
      <c r="S471" s="779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948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79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939"/>
      <c r="B472" s="801"/>
      <c r="C472" s="129"/>
      <c r="D472" s="129"/>
      <c r="E472" s="367"/>
      <c r="F472" s="368"/>
      <c r="G472" s="37"/>
      <c r="H472" s="368"/>
      <c r="I472" s="367"/>
      <c r="J472" s="367"/>
      <c r="K472" s="870"/>
      <c r="L472" s="944"/>
      <c r="M472" s="946"/>
      <c r="N472" s="365"/>
      <c r="O472" s="365"/>
      <c r="P472" s="365"/>
      <c r="Q472" s="365"/>
      <c r="R472" s="870"/>
      <c r="S472" s="78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949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792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939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68"/>
      <c r="L473" s="943"/>
      <c r="M473" s="945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68"/>
      <c r="S473" s="779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79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939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70"/>
      <c r="L474" s="944"/>
      <c r="M474" s="946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70"/>
      <c r="S474" s="781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792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939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68"/>
      <c r="L475" s="943"/>
      <c r="M475" s="945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68"/>
      <c r="S475" s="779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79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939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70"/>
      <c r="L476" s="944"/>
      <c r="M476" s="946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70"/>
      <c r="S476" s="781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792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939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68"/>
      <c r="L477" s="943"/>
      <c r="M477" s="945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68"/>
      <c r="S477" s="779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79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939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70"/>
      <c r="L478" s="944"/>
      <c r="M478" s="946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70"/>
      <c r="S478" s="781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792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939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68"/>
      <c r="L479" s="943"/>
      <c r="M479" s="945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68"/>
      <c r="S479" s="779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79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939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70"/>
      <c r="L480" s="944"/>
      <c r="M480" s="946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70"/>
      <c r="S480" s="781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792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939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68"/>
      <c r="L481" s="943"/>
      <c r="M481" s="945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68"/>
      <c r="S481" s="779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79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939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70"/>
      <c r="L482" s="944"/>
      <c r="M482" s="946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70"/>
      <c r="S482" s="781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792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782">
        <v>2</v>
      </c>
      <c r="B483" s="783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44"/>
      <c r="B484" s="847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770"/>
      <c r="C485" s="122" t="s">
        <v>73</v>
      </c>
      <c r="D485" s="122" t="s">
        <v>74</v>
      </c>
      <c r="E485" s="124"/>
      <c r="F485" s="124">
        <f>E485*1.12</f>
        <v>0</v>
      </c>
      <c r="G485" s="784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79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772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786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792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F602-618B-435C-AF89-D392A7625670}">
  <dimension ref="A1:BV507"/>
  <sheetViews>
    <sheetView zoomScale="55" zoomScaleNormal="55" workbookViewId="0">
      <pane xSplit="4" ySplit="8" topLeftCell="AC9" activePane="bottomRight" state="frozen"/>
      <selection pane="topRight" activeCell="E1" sqref="E1"/>
      <selection pane="bottomLeft" activeCell="A9" sqref="A9"/>
      <selection pane="bottomRight" activeCell="AF119" sqref="AF119"/>
    </sheetView>
  </sheetViews>
  <sheetFormatPr defaultColWidth="9.1796875" defaultRowHeight="13" outlineLevelRow="1" outlineLevelCol="2" x14ac:dyDescent="0.35"/>
  <cols>
    <col min="1" max="1" width="3.453125" style="430" customWidth="1"/>
    <col min="2" max="2" width="39" style="431" customWidth="1"/>
    <col min="3" max="3" width="15.7265625" style="431" customWidth="1"/>
    <col min="4" max="4" width="11.54296875" style="431" customWidth="1"/>
    <col min="5" max="5" width="12.26953125" style="432" hidden="1" customWidth="1"/>
    <col min="6" max="6" width="10.26953125" style="432" hidden="1" customWidth="1"/>
    <col min="7" max="7" width="7.453125" style="433" hidden="1" customWidth="1"/>
    <col min="8" max="8" width="6.7265625" style="434" hidden="1" customWidth="1"/>
    <col min="9" max="9" width="12.81640625" style="432" hidden="1" customWidth="1"/>
    <col min="10" max="10" width="10.453125" style="432" hidden="1" customWidth="1"/>
    <col min="11" max="11" width="21" style="435" hidden="1" customWidth="1"/>
    <col min="12" max="12" width="16.453125" style="431" hidden="1" customWidth="1"/>
    <col min="13" max="13" width="8.453125" style="433" hidden="1" customWidth="1"/>
    <col min="14" max="14" width="21.90625" style="436" hidden="1" customWidth="1" outlineLevel="1"/>
    <col min="15" max="15" width="18.26953125" style="436" hidden="1" customWidth="1" outlineLevel="1"/>
    <col min="16" max="16" width="17.54296875" style="436" hidden="1" customWidth="1" collapsed="1"/>
    <col min="17" max="17" width="17.54296875" style="436" hidden="1" customWidth="1"/>
    <col min="18" max="18" width="8.81640625" style="437" hidden="1" customWidth="1"/>
    <col min="19" max="19" width="6.26953125" style="434" hidden="1" customWidth="1"/>
    <col min="20" max="21" width="9.1796875" style="432" hidden="1" customWidth="1" outlineLevel="2"/>
    <col min="22" max="22" width="4.26953125" style="432" hidden="1" customWidth="1" outlineLevel="2"/>
    <col min="23" max="23" width="10.26953125" style="432" hidden="1" customWidth="1" collapsed="1"/>
    <col min="24" max="24" width="10" style="432" hidden="1" customWidth="1"/>
    <col min="25" max="25" width="5.453125" style="432" hidden="1" customWidth="1"/>
    <col min="26" max="27" width="10" style="432" hidden="1" customWidth="1" outlineLevel="1"/>
    <col min="28" max="28" width="5.453125" style="432" hidden="1" customWidth="1" outlineLevel="1"/>
    <col min="29" max="29" width="10.26953125" style="432" customWidth="1" collapsed="1"/>
    <col min="30" max="30" width="13.453125" style="432" customWidth="1"/>
    <col min="31" max="31" width="13.36328125" style="432" customWidth="1"/>
    <col min="32" max="32" width="15.453125" style="432" bestFit="1" customWidth="1"/>
    <col min="33" max="33" width="13.453125" style="434" customWidth="1"/>
    <col min="34" max="34" width="10.453125" style="432" customWidth="1"/>
    <col min="35" max="35" width="14.26953125" style="438" customWidth="1"/>
    <col min="36" max="36" width="11" style="438" customWidth="1"/>
    <col min="37" max="37" width="7.1796875" style="438" customWidth="1"/>
    <col min="38" max="38" width="9" style="430" customWidth="1"/>
    <col min="39" max="39" width="12.453125" style="439" hidden="1" customWidth="1"/>
    <col min="40" max="40" width="13" style="439" hidden="1" customWidth="1"/>
    <col min="41" max="42" width="15.81640625" style="439" hidden="1" customWidth="1"/>
    <col min="43" max="43" width="23.453125" style="439" hidden="1" customWidth="1"/>
    <col min="44" max="45" width="12.54296875" style="434" hidden="1" customWidth="1" outlineLevel="1"/>
    <col min="46" max="46" width="8.08984375" style="434" hidden="1" customWidth="1" outlineLevel="1"/>
    <col min="47" max="47" width="10.54296875" style="434" hidden="1" customWidth="1" collapsed="1"/>
    <col min="48" max="48" width="11.1796875" style="434" hidden="1" customWidth="1"/>
    <col min="49" max="49" width="13.54296875" style="434" hidden="1" customWidth="1" outlineLevel="1"/>
    <col min="50" max="50" width="11" style="434" hidden="1" customWidth="1" collapsed="1"/>
    <col min="51" max="51" width="13" style="434" hidden="1" customWidth="1" outlineLevel="1"/>
    <col min="52" max="53" width="11.7265625" style="434" hidden="1" customWidth="1" outlineLevel="1"/>
    <col min="54" max="54" width="10.7265625" style="434" hidden="1" customWidth="1" collapsed="1"/>
    <col min="55" max="55" width="14.81640625" style="434" hidden="1" customWidth="1" outlineLevel="1"/>
    <col min="56" max="56" width="12.54296875" style="434" hidden="1" customWidth="1" outlineLevel="1"/>
    <col min="57" max="57" width="10.54296875" style="434" hidden="1" customWidth="1" outlineLevel="1"/>
    <col min="58" max="58" width="11.54296875" style="434" hidden="1" customWidth="1" outlineLevel="1"/>
    <col min="59" max="59" width="15.26953125" style="434" hidden="1" customWidth="1" collapsed="1"/>
    <col min="60" max="60" width="10.453125" style="434" hidden="1" customWidth="1"/>
    <col min="61" max="61" width="17.453125" style="430" hidden="1" customWidth="1"/>
    <col min="62" max="62" width="12" style="430" hidden="1" customWidth="1" outlineLevel="1"/>
    <col min="63" max="63" width="17.81640625" style="430" hidden="1" customWidth="1" outlineLevel="1"/>
    <col min="64" max="64" width="23.26953125" style="430" hidden="1" customWidth="1" outlineLevel="1"/>
    <col min="65" max="65" width="18.453125" style="430" hidden="1" customWidth="1" outlineLevel="1"/>
    <col min="66" max="66" width="11.26953125" style="430" hidden="1" customWidth="1" outlineLevel="1"/>
    <col min="67" max="67" width="11.1796875" style="430" hidden="1" customWidth="1" outlineLevel="1"/>
    <col min="68" max="68" width="11.453125" style="430" hidden="1" customWidth="1" outlineLevel="1"/>
    <col min="69" max="69" width="13.7265625" style="430" customWidth="1" outlineLevel="1"/>
    <col min="70" max="70" width="12.453125" style="430" customWidth="1" outlineLevel="1"/>
    <col min="71" max="71" width="24.453125" style="433" hidden="1" customWidth="1"/>
    <col min="72" max="72" width="17.1796875" style="441" hidden="1" customWidth="1"/>
    <col min="73" max="73" width="9.1796875" style="430" hidden="1" customWidth="1"/>
    <col min="74" max="16384" width="9.1796875" style="430"/>
  </cols>
  <sheetData>
    <row r="1" spans="1:73" ht="16.5" customHeight="1" x14ac:dyDescent="0.35">
      <c r="BH1" s="440" t="s">
        <v>0</v>
      </c>
    </row>
    <row r="2" spans="1:73" s="442" customFormat="1" ht="39" customHeight="1" x14ac:dyDescent="0.35">
      <c r="B2" s="443"/>
      <c r="C2" s="443"/>
      <c r="E2" s="1088" t="s">
        <v>154</v>
      </c>
      <c r="F2" s="1088"/>
      <c r="G2" s="1088"/>
      <c r="H2" s="1088"/>
      <c r="I2" s="1088"/>
      <c r="J2" s="1088"/>
      <c r="K2" s="1088"/>
      <c r="L2" s="1088"/>
      <c r="M2" s="1088"/>
      <c r="N2" s="1088"/>
      <c r="O2" s="1088"/>
      <c r="P2" s="1088"/>
      <c r="Q2" s="1088"/>
      <c r="R2" s="1088"/>
      <c r="S2" s="1088"/>
      <c r="T2" s="444"/>
      <c r="U2" s="444"/>
      <c r="V2" s="444"/>
      <c r="W2" s="444"/>
      <c r="X2" s="444"/>
      <c r="Y2" s="444"/>
      <c r="Z2" s="444"/>
      <c r="AA2" s="444"/>
      <c r="AB2" s="444"/>
      <c r="AC2" s="444">
        <v>4654</v>
      </c>
      <c r="AD2" s="445"/>
      <c r="AE2" s="445"/>
      <c r="AF2" s="445"/>
      <c r="AG2" s="445"/>
      <c r="AH2" s="445"/>
      <c r="AI2" s="445"/>
      <c r="AJ2" s="446"/>
      <c r="AK2" s="446"/>
      <c r="AL2" s="447">
        <f>IF(AC2=0,"",AF2/AC2)</f>
        <v>0</v>
      </c>
      <c r="AM2" s="448"/>
      <c r="AN2" s="448"/>
      <c r="AO2" s="448"/>
      <c r="AP2" s="448"/>
      <c r="AQ2" s="448"/>
      <c r="AR2" s="449"/>
      <c r="AS2" s="449"/>
      <c r="AT2" s="449"/>
      <c r="AU2" s="449"/>
      <c r="AV2" s="449"/>
      <c r="AW2" s="449"/>
      <c r="AX2" s="449"/>
      <c r="AY2" s="449"/>
      <c r="AZ2" s="449"/>
      <c r="BA2" s="449"/>
      <c r="BB2" s="449"/>
      <c r="BC2" s="449"/>
      <c r="BD2" s="449"/>
      <c r="BE2" s="449"/>
      <c r="BF2" s="449"/>
      <c r="BG2" s="449"/>
      <c r="BH2" s="440" t="s">
        <v>2</v>
      </c>
      <c r="BI2" s="450"/>
      <c r="BJ2" s="450"/>
      <c r="BK2" s="450"/>
      <c r="BL2" s="450"/>
      <c r="BM2" s="450"/>
      <c r="BN2" s="450"/>
      <c r="BO2" s="450"/>
      <c r="BP2" s="450"/>
      <c r="BS2" s="451"/>
      <c r="BT2" s="441"/>
    </row>
    <row r="3" spans="1:73" ht="29.25" hidden="1" customHeight="1" x14ac:dyDescent="0.35">
      <c r="AY3" s="452"/>
      <c r="BB3" s="452"/>
      <c r="BI3" s="453" t="s">
        <v>3</v>
      </c>
      <c r="BP3" s="453"/>
    </row>
    <row r="4" spans="1:73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1080" t="s">
        <v>8</v>
      </c>
      <c r="F4" s="1081"/>
      <c r="G4" s="1081"/>
      <c r="H4" s="1081"/>
      <c r="I4" s="1081"/>
      <c r="J4" s="1082"/>
      <c r="K4" s="1080" t="s">
        <v>9</v>
      </c>
      <c r="L4" s="1081"/>
      <c r="M4" s="1081"/>
      <c r="N4" s="1081"/>
      <c r="O4" s="1081"/>
      <c r="P4" s="1081"/>
      <c r="Q4" s="1081"/>
      <c r="R4" s="1081"/>
      <c r="S4" s="1082"/>
      <c r="T4" s="1080" t="s">
        <v>10</v>
      </c>
      <c r="U4" s="1081"/>
      <c r="V4" s="1081"/>
      <c r="W4" s="1081"/>
      <c r="X4" s="1081"/>
      <c r="Y4" s="1081"/>
      <c r="Z4" s="1081"/>
      <c r="AA4" s="1081"/>
      <c r="AB4" s="1082"/>
      <c r="AC4" s="1078" t="s">
        <v>11</v>
      </c>
      <c r="AD4" s="1078"/>
      <c r="AE4" s="1078"/>
      <c r="AF4" s="1078"/>
      <c r="AG4" s="1078"/>
      <c r="AH4" s="1078"/>
      <c r="AI4" s="1078"/>
      <c r="AJ4" s="1078"/>
      <c r="AK4" s="1078"/>
      <c r="AL4" s="1078"/>
      <c r="AM4" s="1078" t="s">
        <v>12</v>
      </c>
      <c r="AN4" s="1078"/>
      <c r="AO4" s="1078"/>
      <c r="AP4" s="740" t="s">
        <v>13</v>
      </c>
      <c r="AQ4" s="740" t="s">
        <v>14</v>
      </c>
      <c r="AR4" s="1078" t="s">
        <v>15</v>
      </c>
      <c r="AS4" s="1078"/>
      <c r="AT4" s="1078"/>
      <c r="AU4" s="1078" t="s">
        <v>16</v>
      </c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454" t="s">
        <v>17</v>
      </c>
      <c r="BJ4" s="456"/>
      <c r="BK4" s="1079" t="s">
        <v>18</v>
      </c>
      <c r="BL4" s="1079"/>
      <c r="BM4" s="1079"/>
      <c r="BN4" s="1079" t="s">
        <v>19</v>
      </c>
      <c r="BO4" s="1079"/>
      <c r="BP4" s="1079" t="s">
        <v>20</v>
      </c>
      <c r="BS4" s="457"/>
      <c r="BT4" s="458"/>
      <c r="BU4" s="459" t="s">
        <v>21</v>
      </c>
    </row>
    <row r="5" spans="1:73" ht="34.5" customHeight="1" x14ac:dyDescent="0.35">
      <c r="A5" s="721"/>
      <c r="B5" s="723"/>
      <c r="C5" s="723"/>
      <c r="D5" s="723"/>
      <c r="E5" s="736" t="s">
        <v>22</v>
      </c>
      <c r="F5" s="737"/>
      <c r="G5" s="740" t="s">
        <v>23</v>
      </c>
      <c r="H5" s="740" t="s">
        <v>24</v>
      </c>
      <c r="I5" s="736" t="s">
        <v>25</v>
      </c>
      <c r="J5" s="737"/>
      <c r="K5" s="740" t="s">
        <v>26</v>
      </c>
      <c r="L5" s="740" t="s">
        <v>27</v>
      </c>
      <c r="M5" s="740" t="s">
        <v>28</v>
      </c>
      <c r="N5" s="1086" t="s">
        <v>29</v>
      </c>
      <c r="O5" s="1089"/>
      <c r="P5" s="1089"/>
      <c r="Q5" s="1087"/>
      <c r="R5" s="1090" t="s">
        <v>30</v>
      </c>
      <c r="S5" s="740" t="s">
        <v>31</v>
      </c>
      <c r="T5" s="1078" t="s">
        <v>32</v>
      </c>
      <c r="U5" s="1078"/>
      <c r="V5" s="1078"/>
      <c r="W5" s="1078" t="s">
        <v>33</v>
      </c>
      <c r="X5" s="1078"/>
      <c r="Y5" s="1078"/>
      <c r="Z5" s="1078" t="s">
        <v>34</v>
      </c>
      <c r="AA5" s="1078"/>
      <c r="AB5" s="1078"/>
      <c r="AC5" s="1078" t="s">
        <v>35</v>
      </c>
      <c r="AD5" s="1078"/>
      <c r="AE5" s="1078"/>
      <c r="AF5" s="1078" t="s">
        <v>36</v>
      </c>
      <c r="AG5" s="1078"/>
      <c r="AH5" s="1078"/>
      <c r="AI5" s="1078" t="s">
        <v>37</v>
      </c>
      <c r="AJ5" s="1078"/>
      <c r="AK5" s="1078"/>
      <c r="AL5" s="1078"/>
      <c r="AM5" s="1078"/>
      <c r="AN5" s="1078"/>
      <c r="AO5" s="1078"/>
      <c r="AP5" s="741"/>
      <c r="AQ5" s="741"/>
      <c r="AR5" s="1078"/>
      <c r="AS5" s="1078"/>
      <c r="AT5" s="1078"/>
      <c r="AU5" s="1078" t="s">
        <v>38</v>
      </c>
      <c r="AV5" s="1078" t="s">
        <v>13</v>
      </c>
      <c r="AW5" s="1078" t="s">
        <v>39</v>
      </c>
      <c r="AX5" s="1078" t="s">
        <v>40</v>
      </c>
      <c r="AY5" s="1078" t="s">
        <v>41</v>
      </c>
      <c r="AZ5" s="1078" t="s">
        <v>42</v>
      </c>
      <c r="BA5" s="1078" t="s">
        <v>43</v>
      </c>
      <c r="BB5" s="1078" t="s">
        <v>44</v>
      </c>
      <c r="BC5" s="1078" t="s">
        <v>45</v>
      </c>
      <c r="BD5" s="1078" t="s">
        <v>46</v>
      </c>
      <c r="BE5" s="1078" t="s">
        <v>47</v>
      </c>
      <c r="BF5" s="1078" t="s">
        <v>48</v>
      </c>
      <c r="BG5" s="1078" t="s">
        <v>49</v>
      </c>
      <c r="BH5" s="1078" t="s">
        <v>50</v>
      </c>
      <c r="BI5" s="1078" t="s">
        <v>51</v>
      </c>
      <c r="BJ5" s="1078" t="s">
        <v>52</v>
      </c>
      <c r="BK5" s="1078" t="s">
        <v>53</v>
      </c>
      <c r="BL5" s="1078" t="s">
        <v>54</v>
      </c>
      <c r="BM5" s="1078" t="s">
        <v>55</v>
      </c>
      <c r="BN5" s="1078" t="s">
        <v>56</v>
      </c>
      <c r="BO5" s="1078" t="s">
        <v>57</v>
      </c>
      <c r="BP5" s="1079"/>
      <c r="BS5" s="457"/>
      <c r="BT5" s="458"/>
      <c r="BU5" s="460"/>
    </row>
    <row r="6" spans="1:73" ht="58.5" customHeight="1" x14ac:dyDescent="0.35">
      <c r="A6" s="721"/>
      <c r="B6" s="723"/>
      <c r="C6" s="723"/>
      <c r="D6" s="723"/>
      <c r="E6" s="738"/>
      <c r="F6" s="739"/>
      <c r="G6" s="741"/>
      <c r="H6" s="741"/>
      <c r="I6" s="738"/>
      <c r="J6" s="739"/>
      <c r="K6" s="741"/>
      <c r="L6" s="741"/>
      <c r="M6" s="741"/>
      <c r="N6" s="1086" t="s">
        <v>58</v>
      </c>
      <c r="O6" s="1087"/>
      <c r="P6" s="1086" t="s">
        <v>59</v>
      </c>
      <c r="Q6" s="1087"/>
      <c r="R6" s="1091"/>
      <c r="S6" s="741"/>
      <c r="T6" s="1078" t="s">
        <v>60</v>
      </c>
      <c r="U6" s="1078"/>
      <c r="V6" s="1078" t="s">
        <v>61</v>
      </c>
      <c r="W6" s="1078" t="s">
        <v>60</v>
      </c>
      <c r="X6" s="1078"/>
      <c r="Y6" s="1078" t="s">
        <v>61</v>
      </c>
      <c r="Z6" s="1078" t="s">
        <v>60</v>
      </c>
      <c r="AA6" s="1078"/>
      <c r="AB6" s="1078" t="s">
        <v>61</v>
      </c>
      <c r="AC6" s="1078" t="s">
        <v>60</v>
      </c>
      <c r="AD6" s="1078"/>
      <c r="AE6" s="1078" t="s">
        <v>61</v>
      </c>
      <c r="AF6" s="1078" t="s">
        <v>60</v>
      </c>
      <c r="AG6" s="1078"/>
      <c r="AH6" s="1078" t="s">
        <v>61</v>
      </c>
      <c r="AI6" s="1083" t="s">
        <v>60</v>
      </c>
      <c r="AJ6" s="1083"/>
      <c r="AK6" s="1084" t="s">
        <v>61</v>
      </c>
      <c r="AL6" s="1078" t="s">
        <v>62</v>
      </c>
      <c r="AM6" s="1078" t="s">
        <v>63</v>
      </c>
      <c r="AN6" s="1078" t="s">
        <v>64</v>
      </c>
      <c r="AO6" s="1078" t="s">
        <v>65</v>
      </c>
      <c r="AP6" s="741"/>
      <c r="AQ6" s="741"/>
      <c r="AR6" s="1078" t="s">
        <v>60</v>
      </c>
      <c r="AS6" s="1078"/>
      <c r="AT6" s="1078" t="s">
        <v>61</v>
      </c>
      <c r="AU6" s="1078"/>
      <c r="AV6" s="1078"/>
      <c r="AW6" s="1078"/>
      <c r="AX6" s="1078"/>
      <c r="AY6" s="1078"/>
      <c r="AZ6" s="1078"/>
      <c r="BA6" s="1078"/>
      <c r="BB6" s="1078"/>
      <c r="BC6" s="1078"/>
      <c r="BD6" s="1078"/>
      <c r="BE6" s="1078"/>
      <c r="BF6" s="1078"/>
      <c r="BG6" s="1078"/>
      <c r="BH6" s="1078"/>
      <c r="BI6" s="1078"/>
      <c r="BJ6" s="1078"/>
      <c r="BK6" s="1078"/>
      <c r="BL6" s="1078"/>
      <c r="BM6" s="1078"/>
      <c r="BN6" s="1078"/>
      <c r="BO6" s="1078"/>
      <c r="BP6" s="1079"/>
      <c r="BS6" s="457"/>
      <c r="BT6" s="458"/>
      <c r="BU6" s="460"/>
    </row>
    <row r="7" spans="1:73" x14ac:dyDescent="0.35">
      <c r="A7" s="721"/>
      <c r="B7" s="724"/>
      <c r="C7" s="724"/>
      <c r="D7" s="724"/>
      <c r="E7" s="455" t="s">
        <v>66</v>
      </c>
      <c r="F7" s="455" t="s">
        <v>67</v>
      </c>
      <c r="G7" s="742"/>
      <c r="H7" s="742"/>
      <c r="I7" s="455" t="s">
        <v>66</v>
      </c>
      <c r="J7" s="455" t="s">
        <v>67</v>
      </c>
      <c r="K7" s="742"/>
      <c r="L7" s="742"/>
      <c r="M7" s="742"/>
      <c r="N7" s="462" t="s">
        <v>66</v>
      </c>
      <c r="O7" s="462" t="s">
        <v>67</v>
      </c>
      <c r="P7" s="462" t="s">
        <v>66</v>
      </c>
      <c r="Q7" s="462" t="s">
        <v>67</v>
      </c>
      <c r="R7" s="1092"/>
      <c r="S7" s="742"/>
      <c r="T7" s="463" t="s">
        <v>66</v>
      </c>
      <c r="U7" s="463" t="s">
        <v>67</v>
      </c>
      <c r="V7" s="1078"/>
      <c r="W7" s="463" t="s">
        <v>66</v>
      </c>
      <c r="X7" s="463" t="s">
        <v>67</v>
      </c>
      <c r="Y7" s="1078"/>
      <c r="Z7" s="463" t="s">
        <v>66</v>
      </c>
      <c r="AA7" s="463" t="s">
        <v>67</v>
      </c>
      <c r="AB7" s="1078"/>
      <c r="AC7" s="455" t="s">
        <v>66</v>
      </c>
      <c r="AD7" s="455" t="s">
        <v>67</v>
      </c>
      <c r="AE7" s="1078"/>
      <c r="AF7" s="455" t="s">
        <v>66</v>
      </c>
      <c r="AG7" s="455" t="s">
        <v>67</v>
      </c>
      <c r="AH7" s="1078"/>
      <c r="AI7" s="461" t="s">
        <v>66</v>
      </c>
      <c r="AJ7" s="461" t="s">
        <v>67</v>
      </c>
      <c r="AK7" s="1085"/>
      <c r="AL7" s="1078"/>
      <c r="AM7" s="1078"/>
      <c r="AN7" s="1078"/>
      <c r="AO7" s="1078"/>
      <c r="AP7" s="742"/>
      <c r="AQ7" s="742"/>
      <c r="AR7" s="455" t="s">
        <v>66</v>
      </c>
      <c r="AS7" s="455" t="s">
        <v>67</v>
      </c>
      <c r="AT7" s="1078"/>
      <c r="AU7" s="464" t="s">
        <v>68</v>
      </c>
      <c r="AV7" s="464" t="s">
        <v>68</v>
      </c>
      <c r="AW7" s="464" t="s">
        <v>69</v>
      </c>
      <c r="AX7" s="464" t="s">
        <v>69</v>
      </c>
      <c r="AY7" s="464" t="s">
        <v>69</v>
      </c>
      <c r="AZ7" s="464" t="s">
        <v>69</v>
      </c>
      <c r="BA7" s="464" t="s">
        <v>69</v>
      </c>
      <c r="BB7" s="464" t="s">
        <v>70</v>
      </c>
      <c r="BC7" s="464" t="s">
        <v>70</v>
      </c>
      <c r="BD7" s="464" t="s">
        <v>70</v>
      </c>
      <c r="BE7" s="464" t="s">
        <v>69</v>
      </c>
      <c r="BF7" s="464" t="s">
        <v>69</v>
      </c>
      <c r="BG7" s="464" t="s">
        <v>69</v>
      </c>
      <c r="BH7" s="464" t="s">
        <v>71</v>
      </c>
      <c r="BI7" s="1078"/>
      <c r="BJ7" s="1078"/>
      <c r="BK7" s="1078"/>
      <c r="BL7" s="1078"/>
      <c r="BM7" s="1078"/>
      <c r="BN7" s="1078"/>
      <c r="BO7" s="1078"/>
      <c r="BP7" s="1079"/>
      <c r="BS7" s="457"/>
      <c r="BT7" s="458"/>
      <c r="BU7" s="460"/>
    </row>
    <row r="8" spans="1:73" s="433" customFormat="1" x14ac:dyDescent="0.35">
      <c r="A8" s="457">
        <v>1</v>
      </c>
      <c r="B8" s="457">
        <v>2</v>
      </c>
      <c r="C8" s="457">
        <v>3</v>
      </c>
      <c r="D8" s="457">
        <v>4</v>
      </c>
      <c r="E8" s="465">
        <v>5</v>
      </c>
      <c r="F8" s="465">
        <v>6</v>
      </c>
      <c r="G8" s="457">
        <v>7</v>
      </c>
      <c r="H8" s="465">
        <v>8</v>
      </c>
      <c r="I8" s="465">
        <v>9</v>
      </c>
      <c r="J8" s="465">
        <v>10</v>
      </c>
      <c r="K8" s="466">
        <v>11</v>
      </c>
      <c r="L8" s="457">
        <v>12</v>
      </c>
      <c r="M8" s="457">
        <v>13</v>
      </c>
      <c r="N8" s="467">
        <v>14</v>
      </c>
      <c r="O8" s="467">
        <v>15</v>
      </c>
      <c r="P8" s="465">
        <v>15</v>
      </c>
      <c r="Q8" s="465">
        <v>16</v>
      </c>
      <c r="R8" s="468">
        <v>17</v>
      </c>
      <c r="S8" s="465">
        <v>18</v>
      </c>
      <c r="T8" s="465">
        <v>26</v>
      </c>
      <c r="U8" s="465">
        <v>27</v>
      </c>
      <c r="V8" s="465">
        <v>28</v>
      </c>
      <c r="W8" s="465">
        <v>19</v>
      </c>
      <c r="X8" s="465">
        <v>20</v>
      </c>
      <c r="Y8" s="465">
        <v>21</v>
      </c>
      <c r="Z8" s="465">
        <v>32</v>
      </c>
      <c r="AA8" s="465">
        <v>33</v>
      </c>
      <c r="AB8" s="465">
        <v>34</v>
      </c>
      <c r="AC8" s="465">
        <v>22</v>
      </c>
      <c r="AD8" s="465">
        <v>23</v>
      </c>
      <c r="AE8" s="465">
        <v>24</v>
      </c>
      <c r="AF8" s="465">
        <v>25</v>
      </c>
      <c r="AG8" s="465">
        <v>26</v>
      </c>
      <c r="AH8" s="428">
        <f>AG8*1.12</f>
        <v>29.120000000000005</v>
      </c>
      <c r="AI8" s="469">
        <v>28</v>
      </c>
      <c r="AJ8" s="469">
        <v>29</v>
      </c>
      <c r="AK8" s="469">
        <v>30</v>
      </c>
      <c r="AL8" s="457">
        <v>31</v>
      </c>
      <c r="AM8" s="457">
        <v>32</v>
      </c>
      <c r="AN8" s="457">
        <v>33</v>
      </c>
      <c r="AO8" s="457">
        <v>34</v>
      </c>
      <c r="AP8" s="457"/>
      <c r="AQ8" s="457"/>
      <c r="AR8" s="465">
        <v>50</v>
      </c>
      <c r="AS8" s="465">
        <v>51</v>
      </c>
      <c r="AT8" s="465">
        <v>52</v>
      </c>
      <c r="AU8" s="465">
        <v>35</v>
      </c>
      <c r="AV8" s="465">
        <v>36</v>
      </c>
      <c r="AW8" s="465">
        <v>55</v>
      </c>
      <c r="AX8" s="465">
        <v>37</v>
      </c>
      <c r="AY8" s="465">
        <v>57</v>
      </c>
      <c r="AZ8" s="465">
        <v>58</v>
      </c>
      <c r="BA8" s="465">
        <v>59</v>
      </c>
      <c r="BB8" s="465">
        <v>38</v>
      </c>
      <c r="BC8" s="465">
        <v>61</v>
      </c>
      <c r="BD8" s="465">
        <v>62</v>
      </c>
      <c r="BE8" s="465">
        <v>63</v>
      </c>
      <c r="BF8" s="465">
        <v>64</v>
      </c>
      <c r="BG8" s="465">
        <v>39</v>
      </c>
      <c r="BH8" s="465">
        <v>40</v>
      </c>
      <c r="BI8" s="457">
        <v>41</v>
      </c>
      <c r="BJ8" s="457">
        <v>69</v>
      </c>
      <c r="BK8" s="457">
        <v>70</v>
      </c>
      <c r="BL8" s="457">
        <v>71</v>
      </c>
      <c r="BM8" s="457">
        <v>72</v>
      </c>
      <c r="BN8" s="457">
        <v>73</v>
      </c>
      <c r="BO8" s="457">
        <v>74</v>
      </c>
      <c r="BP8" s="457">
        <v>75</v>
      </c>
      <c r="BS8" s="457"/>
      <c r="BT8" s="470"/>
      <c r="BU8" s="457"/>
    </row>
    <row r="9" spans="1:73" x14ac:dyDescent="0.35">
      <c r="A9" s="961"/>
      <c r="B9" s="960" t="s">
        <v>72</v>
      </c>
      <c r="C9" s="471" t="s">
        <v>73</v>
      </c>
      <c r="D9" s="471" t="s">
        <v>74</v>
      </c>
      <c r="E9" s="472">
        <f>E13+E474</f>
        <v>32013679.275837548</v>
      </c>
      <c r="F9" s="472">
        <f>F13+F474</f>
        <v>35855320.788938053</v>
      </c>
      <c r="G9" s="473"/>
      <c r="H9" s="472"/>
      <c r="I9" s="472">
        <f>I13+I474</f>
        <v>25818765</v>
      </c>
      <c r="J9" s="472">
        <f>J13+J474</f>
        <v>28917016.800000004</v>
      </c>
      <c r="K9" s="474"/>
      <c r="L9" s="473"/>
      <c r="M9" s="473"/>
      <c r="N9" s="475">
        <f>N13+N474</f>
        <v>61572105451.769646</v>
      </c>
      <c r="O9" s="475">
        <f>O13+O474</f>
        <v>68960758105.98201</v>
      </c>
      <c r="P9" s="475">
        <f>P13+P474</f>
        <v>61572105451.769646</v>
      </c>
      <c r="Q9" s="475">
        <f>Q13+Q474</f>
        <v>68960758105.98201</v>
      </c>
      <c r="R9" s="473"/>
      <c r="S9" s="472"/>
      <c r="T9" s="472" t="e">
        <f>T13+T474</f>
        <v>#REF!</v>
      </c>
      <c r="U9" s="472" t="e">
        <f>U13+U474</f>
        <v>#REF!</v>
      </c>
      <c r="V9" s="472"/>
      <c r="W9" s="472" t="e">
        <f>W13+W474</f>
        <v>#REF!</v>
      </c>
      <c r="X9" s="472" t="e">
        <f>X13+X474</f>
        <v>#REF!</v>
      </c>
      <c r="Y9" s="472"/>
      <c r="Z9" s="472" t="e">
        <f>Z13+Z474</f>
        <v>#REF!</v>
      </c>
      <c r="AA9" s="472" t="e">
        <f>AA13+AA474</f>
        <v>#REF!</v>
      </c>
      <c r="AB9" s="472"/>
      <c r="AC9" s="472">
        <f>AC13+AC474</f>
        <v>37718173</v>
      </c>
      <c r="AD9" s="472">
        <f t="shared" ref="AD9:AD16" si="0">AC9*1.12</f>
        <v>42244353.760000005</v>
      </c>
      <c r="AE9" s="472">
        <f>AE119+AE135</f>
        <v>3696</v>
      </c>
      <c r="AF9" s="472">
        <f>AF13+AF474</f>
        <v>16648084.840592524</v>
      </c>
      <c r="AG9" s="472">
        <f>AG13+AG474</f>
        <v>18645855.021463629</v>
      </c>
      <c r="AH9" s="472">
        <f>AH135</f>
        <v>1631</v>
      </c>
      <c r="AI9" s="472">
        <f>AI13+AI474</f>
        <v>-9030200.1639876012</v>
      </c>
      <c r="AJ9" s="472">
        <f>AJ13+AJ474</f>
        <v>-10113824.183666114</v>
      </c>
      <c r="AK9" s="472"/>
      <c r="AL9" s="447">
        <f>IF(AC9=0,"",AF9/AC9)</f>
        <v>0.44138099797655955</v>
      </c>
      <c r="AM9" s="473">
        <f>AM13+AM474</f>
        <v>0</v>
      </c>
      <c r="AN9" s="473">
        <f>AN13+AN474</f>
        <v>0</v>
      </c>
      <c r="AO9" s="473">
        <f>AO13+AO474</f>
        <v>0</v>
      </c>
      <c r="AP9" s="473"/>
      <c r="AQ9" s="473"/>
      <c r="AR9" s="472" t="e">
        <f>AR13+AR474</f>
        <v>#REF!</v>
      </c>
      <c r="AS9" s="472" t="e">
        <f>AS13+AS474</f>
        <v>#REF!</v>
      </c>
      <c r="AT9" s="472" t="e">
        <f>AT13</f>
        <v>#REF!</v>
      </c>
      <c r="AU9" s="472" t="e">
        <f t="shared" ref="AU9:BH9" si="1">AU13+AU474</f>
        <v>#REF!</v>
      </c>
      <c r="AV9" s="472" t="e">
        <f t="shared" si="1"/>
        <v>#REF!</v>
      </c>
      <c r="AW9" s="472" t="e">
        <f t="shared" si="1"/>
        <v>#REF!</v>
      </c>
      <c r="AX9" s="472" t="e">
        <f t="shared" si="1"/>
        <v>#REF!</v>
      </c>
      <c r="AY9" s="472" t="e">
        <f t="shared" si="1"/>
        <v>#REF!</v>
      </c>
      <c r="AZ9" s="472" t="e">
        <f t="shared" si="1"/>
        <v>#REF!</v>
      </c>
      <c r="BA9" s="472" t="e">
        <f t="shared" si="1"/>
        <v>#REF!</v>
      </c>
      <c r="BB9" s="472" t="e">
        <f t="shared" si="1"/>
        <v>#REF!</v>
      </c>
      <c r="BC9" s="472" t="e">
        <f t="shared" si="1"/>
        <v>#REF!</v>
      </c>
      <c r="BD9" s="472" t="e">
        <f t="shared" si="1"/>
        <v>#REF!</v>
      </c>
      <c r="BE9" s="472" t="e">
        <f t="shared" si="1"/>
        <v>#REF!</v>
      </c>
      <c r="BF9" s="472" t="e">
        <f t="shared" si="1"/>
        <v>#REF!</v>
      </c>
      <c r="BG9" s="472" t="e">
        <f t="shared" si="1"/>
        <v>#REF!</v>
      </c>
      <c r="BH9" s="472" t="e">
        <f t="shared" si="1"/>
        <v>#REF!</v>
      </c>
      <c r="BI9" s="473"/>
      <c r="BJ9" s="473">
        <f>BJ13+BJ474</f>
        <v>0</v>
      </c>
      <c r="BK9" s="472" t="e">
        <f>BK13+BK474</f>
        <v>#REF!</v>
      </c>
      <c r="BL9" s="472" t="e">
        <f>BL13+BL474</f>
        <v>#REF!</v>
      </c>
      <c r="BM9" s="472" t="e">
        <f>BM13+BM474</f>
        <v>#REF!</v>
      </c>
      <c r="BN9" s="476"/>
      <c r="BO9" s="476"/>
      <c r="BP9" s="476"/>
      <c r="BS9" s="477" t="e">
        <f>SUM(AU9:BH9)</f>
        <v>#REF!</v>
      </c>
      <c r="BT9" s="478" t="e">
        <f>AI9-BS9</f>
        <v>#REF!</v>
      </c>
      <c r="BU9" s="460"/>
    </row>
    <row r="10" spans="1:73" x14ac:dyDescent="0.35">
      <c r="A10" s="1000"/>
      <c r="B10" s="1045"/>
      <c r="C10" s="471" t="s">
        <v>75</v>
      </c>
      <c r="D10" s="471" t="s">
        <v>76</v>
      </c>
      <c r="E10" s="472">
        <f>SUM(E11:E12)</f>
        <v>32013679.275837548</v>
      </c>
      <c r="F10" s="472">
        <f t="shared" ref="F10:BM10" si="2">SUM(F11:F12)</f>
        <v>35855320.788938053</v>
      </c>
      <c r="G10" s="473"/>
      <c r="H10" s="472"/>
      <c r="I10" s="472">
        <f t="shared" si="2"/>
        <v>28636618</v>
      </c>
      <c r="J10" s="472">
        <f t="shared" si="2"/>
        <v>32073012.160000004</v>
      </c>
      <c r="K10" s="474"/>
      <c r="L10" s="473"/>
      <c r="M10" s="473"/>
      <c r="N10" s="475">
        <f t="shared" si="2"/>
        <v>61572105451.769646</v>
      </c>
      <c r="O10" s="475">
        <f t="shared" si="2"/>
        <v>68960758105.98201</v>
      </c>
      <c r="P10" s="475">
        <f t="shared" si="2"/>
        <v>61572105451.769646</v>
      </c>
      <c r="Q10" s="475">
        <f t="shared" si="2"/>
        <v>68960758105.98201</v>
      </c>
      <c r="R10" s="473"/>
      <c r="S10" s="472"/>
      <c r="T10" s="472" t="e">
        <f t="shared" si="2"/>
        <v>#REF!</v>
      </c>
      <c r="U10" s="472" t="e">
        <f t="shared" si="2"/>
        <v>#REF!</v>
      </c>
      <c r="V10" s="472"/>
      <c r="W10" s="472" t="e">
        <f t="shared" si="2"/>
        <v>#REF!</v>
      </c>
      <c r="X10" s="472" t="e">
        <f t="shared" si="2"/>
        <v>#REF!</v>
      </c>
      <c r="Y10" s="472"/>
      <c r="Z10" s="472" t="e">
        <f t="shared" si="2"/>
        <v>#REF!</v>
      </c>
      <c r="AA10" s="472" t="e">
        <f t="shared" si="2"/>
        <v>#REF!</v>
      </c>
      <c r="AB10" s="472"/>
      <c r="AC10" s="472">
        <f>SUM(AC11:AC12)</f>
        <v>88715002</v>
      </c>
      <c r="AD10" s="472">
        <f t="shared" si="0"/>
        <v>99360802.24000001</v>
      </c>
      <c r="AE10" s="472"/>
      <c r="AF10" s="472">
        <f t="shared" si="2"/>
        <v>18714947.714422882</v>
      </c>
      <c r="AG10" s="472">
        <f t="shared" si="2"/>
        <v>20960741.440153629</v>
      </c>
      <c r="AH10" s="472"/>
      <c r="AI10" s="472">
        <f t="shared" si="2"/>
        <v>-62115505.62970189</v>
      </c>
      <c r="AJ10" s="472">
        <f t="shared" si="2"/>
        <v>-69569366.305266112</v>
      </c>
      <c r="AK10" s="472"/>
      <c r="AL10" s="479">
        <f t="shared" ref="AL10:AL73" si="3">IF(AC10=0,"",AF10/AC10)</f>
        <v>0.21095583940158039</v>
      </c>
      <c r="AM10" s="473">
        <f t="shared" si="2"/>
        <v>0</v>
      </c>
      <c r="AN10" s="473">
        <f t="shared" si="2"/>
        <v>18432322.370298114</v>
      </c>
      <c r="AO10" s="473">
        <f t="shared" si="2"/>
        <v>0</v>
      </c>
      <c r="AP10" s="473"/>
      <c r="AQ10" s="473"/>
      <c r="AR10" s="472" t="e">
        <f t="shared" si="2"/>
        <v>#REF!</v>
      </c>
      <c r="AS10" s="472" t="e">
        <f t="shared" si="2"/>
        <v>#REF!</v>
      </c>
      <c r="AT10" s="472" t="e">
        <f>AT14</f>
        <v>#REF!</v>
      </c>
      <c r="AU10" s="472" t="e">
        <f t="shared" si="2"/>
        <v>#REF!</v>
      </c>
      <c r="AV10" s="472" t="e">
        <f t="shared" si="2"/>
        <v>#REF!</v>
      </c>
      <c r="AW10" s="472" t="e">
        <f t="shared" si="2"/>
        <v>#REF!</v>
      </c>
      <c r="AX10" s="472" t="e">
        <f t="shared" si="2"/>
        <v>#REF!</v>
      </c>
      <c r="AY10" s="472" t="e">
        <f t="shared" si="2"/>
        <v>#REF!</v>
      </c>
      <c r="AZ10" s="472" t="e">
        <f t="shared" si="2"/>
        <v>#REF!</v>
      </c>
      <c r="BA10" s="472" t="e">
        <f t="shared" si="2"/>
        <v>#REF!</v>
      </c>
      <c r="BB10" s="472" t="e">
        <f t="shared" si="2"/>
        <v>#REF!</v>
      </c>
      <c r="BC10" s="472" t="e">
        <f t="shared" si="2"/>
        <v>#REF!</v>
      </c>
      <c r="BD10" s="472" t="e">
        <f t="shared" si="2"/>
        <v>#REF!</v>
      </c>
      <c r="BE10" s="472" t="e">
        <f t="shared" si="2"/>
        <v>#REF!</v>
      </c>
      <c r="BF10" s="472" t="e">
        <f t="shared" si="2"/>
        <v>#REF!</v>
      </c>
      <c r="BG10" s="472" t="e">
        <f t="shared" si="2"/>
        <v>#REF!</v>
      </c>
      <c r="BH10" s="472" t="e">
        <f t="shared" si="2"/>
        <v>#REF!</v>
      </c>
      <c r="BI10" s="473"/>
      <c r="BJ10" s="473">
        <f t="shared" si="2"/>
        <v>0</v>
      </c>
      <c r="BK10" s="472" t="e">
        <f t="shared" si="2"/>
        <v>#REF!</v>
      </c>
      <c r="BL10" s="472" t="e">
        <f t="shared" si="2"/>
        <v>#REF!</v>
      </c>
      <c r="BM10" s="472" t="e">
        <f t="shared" si="2"/>
        <v>#REF!</v>
      </c>
      <c r="BN10" s="476"/>
      <c r="BO10" s="476"/>
      <c r="BP10" s="476"/>
      <c r="BS10" s="457"/>
      <c r="BT10" s="458"/>
      <c r="BU10" s="460"/>
    </row>
    <row r="11" spans="1:73" x14ac:dyDescent="0.35">
      <c r="A11" s="1000"/>
      <c r="B11" s="1045"/>
      <c r="C11" s="1047" t="s">
        <v>75</v>
      </c>
      <c r="D11" s="480" t="s">
        <v>77</v>
      </c>
      <c r="E11" s="481">
        <f>E15+E476</f>
        <v>32013679.275837548</v>
      </c>
      <c r="F11" s="481">
        <f>F15+F476</f>
        <v>35855320.788938053</v>
      </c>
      <c r="G11" s="482"/>
      <c r="H11" s="481"/>
      <c r="I11" s="481">
        <f>I15+I476</f>
        <v>28636618</v>
      </c>
      <c r="J11" s="481">
        <f>J15+J476</f>
        <v>32073012.160000004</v>
      </c>
      <c r="K11" s="483"/>
      <c r="L11" s="482"/>
      <c r="M11" s="482"/>
      <c r="N11" s="484">
        <f>N15+N476</f>
        <v>61572105451.769646</v>
      </c>
      <c r="O11" s="484">
        <f>O15+O476</f>
        <v>68960758105.98201</v>
      </c>
      <c r="P11" s="484">
        <f>P15+P476</f>
        <v>61572105451.769646</v>
      </c>
      <c r="Q11" s="484">
        <f>Q15+Q476</f>
        <v>68960758105.98201</v>
      </c>
      <c r="R11" s="482"/>
      <c r="S11" s="481"/>
      <c r="T11" s="481" t="e">
        <f>T15+T476</f>
        <v>#REF!</v>
      </c>
      <c r="U11" s="481" t="e">
        <f>U15+U476</f>
        <v>#REF!</v>
      </c>
      <c r="V11" s="481"/>
      <c r="W11" s="481" t="e">
        <f>W15+W476</f>
        <v>#REF!</v>
      </c>
      <c r="X11" s="481" t="e">
        <f>X15+X476</f>
        <v>#REF!</v>
      </c>
      <c r="Y11" s="481"/>
      <c r="Z11" s="481" t="e">
        <f>Z15+Z476</f>
        <v>#REF!</v>
      </c>
      <c r="AA11" s="481" t="e">
        <f>AA15+AA476</f>
        <v>#REF!</v>
      </c>
      <c r="AB11" s="481"/>
      <c r="AC11" s="481">
        <f>AC15+AC476</f>
        <v>26586877</v>
      </c>
      <c r="AD11" s="472">
        <f t="shared" si="0"/>
        <v>29777302.240000002</v>
      </c>
      <c r="AE11" s="481"/>
      <c r="AF11" s="481">
        <f>AF15+AF476</f>
        <v>18714947.714422882</v>
      </c>
      <c r="AG11" s="481">
        <f>AG15+AG476</f>
        <v>20960741.440153629</v>
      </c>
      <c r="AH11" s="481"/>
      <c r="AI11" s="481">
        <f>AI15+AI476</f>
        <v>-62115505.62970189</v>
      </c>
      <c r="AJ11" s="481">
        <f>AJ15+AJ476</f>
        <v>-69569366.305266112</v>
      </c>
      <c r="AK11" s="481"/>
      <c r="AL11" s="479">
        <f t="shared" si="3"/>
        <v>0.7039167373596712</v>
      </c>
      <c r="AM11" s="482">
        <f>AM15+AM476</f>
        <v>0</v>
      </c>
      <c r="AN11" s="482">
        <f>AN15+AN476</f>
        <v>18432322.370298114</v>
      </c>
      <c r="AO11" s="482">
        <f>AO15+AO476</f>
        <v>0</v>
      </c>
      <c r="AP11" s="482"/>
      <c r="AQ11" s="482"/>
      <c r="AR11" s="481" t="e">
        <f>AR15+AR476</f>
        <v>#REF!</v>
      </c>
      <c r="AS11" s="481" t="e">
        <f>AS15+AS476</f>
        <v>#REF!</v>
      </c>
      <c r="AT11" s="481"/>
      <c r="AU11" s="481" t="e">
        <f t="shared" ref="AU11:BH11" si="4">AU15+AU476</f>
        <v>#REF!</v>
      </c>
      <c r="AV11" s="481" t="e">
        <f t="shared" si="4"/>
        <v>#REF!</v>
      </c>
      <c r="AW11" s="481" t="e">
        <f t="shared" si="4"/>
        <v>#REF!</v>
      </c>
      <c r="AX11" s="481" t="e">
        <f t="shared" si="4"/>
        <v>#REF!</v>
      </c>
      <c r="AY11" s="481" t="e">
        <f t="shared" si="4"/>
        <v>#REF!</v>
      </c>
      <c r="AZ11" s="481" t="e">
        <f t="shared" si="4"/>
        <v>#REF!</v>
      </c>
      <c r="BA11" s="481" t="e">
        <f t="shared" si="4"/>
        <v>#REF!</v>
      </c>
      <c r="BB11" s="481" t="e">
        <f t="shared" si="4"/>
        <v>#REF!</v>
      </c>
      <c r="BC11" s="481" t="e">
        <f t="shared" si="4"/>
        <v>#REF!</v>
      </c>
      <c r="BD11" s="481" t="e">
        <f t="shared" si="4"/>
        <v>#REF!</v>
      </c>
      <c r="BE11" s="481" t="e">
        <f t="shared" si="4"/>
        <v>#REF!</v>
      </c>
      <c r="BF11" s="481" t="e">
        <f t="shared" si="4"/>
        <v>#REF!</v>
      </c>
      <c r="BG11" s="481" t="e">
        <f t="shared" si="4"/>
        <v>#REF!</v>
      </c>
      <c r="BH11" s="481" t="e">
        <f t="shared" si="4"/>
        <v>#REF!</v>
      </c>
      <c r="BI11" s="482"/>
      <c r="BJ11" s="482">
        <f>BJ15+BJ476</f>
        <v>0</v>
      </c>
      <c r="BK11" s="481" t="e">
        <f>BK15+BK476</f>
        <v>#REF!</v>
      </c>
      <c r="BL11" s="481" t="e">
        <f>BL15+BL476</f>
        <v>#REF!</v>
      </c>
      <c r="BM11" s="481" t="e">
        <f>BM15+BM476</f>
        <v>#REF!</v>
      </c>
      <c r="BN11" s="485"/>
      <c r="BO11" s="485"/>
      <c r="BP11" s="485"/>
      <c r="BS11" s="457"/>
      <c r="BT11" s="458"/>
      <c r="BU11" s="460"/>
    </row>
    <row r="12" spans="1:73" x14ac:dyDescent="0.35">
      <c r="A12" s="962"/>
      <c r="B12" s="1046"/>
      <c r="C12" s="1048"/>
      <c r="D12" s="480" t="s">
        <v>78</v>
      </c>
      <c r="E12" s="481">
        <f>E16</f>
        <v>0</v>
      </c>
      <c r="F12" s="481">
        <f t="shared" ref="F12:BM12" si="5">F16</f>
        <v>0</v>
      </c>
      <c r="G12" s="482"/>
      <c r="H12" s="481"/>
      <c r="I12" s="481">
        <f t="shared" si="5"/>
        <v>0</v>
      </c>
      <c r="J12" s="481">
        <f t="shared" si="5"/>
        <v>0</v>
      </c>
      <c r="K12" s="483"/>
      <c r="L12" s="482"/>
      <c r="M12" s="482"/>
      <c r="N12" s="484">
        <f t="shared" si="5"/>
        <v>0</v>
      </c>
      <c r="O12" s="484">
        <f t="shared" si="5"/>
        <v>0</v>
      </c>
      <c r="P12" s="484">
        <f t="shared" si="5"/>
        <v>0</v>
      </c>
      <c r="Q12" s="484">
        <f t="shared" si="5"/>
        <v>0</v>
      </c>
      <c r="R12" s="482"/>
      <c r="S12" s="481"/>
      <c r="T12" s="481">
        <f t="shared" si="5"/>
        <v>0</v>
      </c>
      <c r="U12" s="481">
        <f t="shared" si="5"/>
        <v>0</v>
      </c>
      <c r="V12" s="481"/>
      <c r="W12" s="481">
        <f t="shared" si="5"/>
        <v>0</v>
      </c>
      <c r="X12" s="481">
        <f t="shared" si="5"/>
        <v>0</v>
      </c>
      <c r="Y12" s="481"/>
      <c r="Z12" s="481">
        <f t="shared" si="5"/>
        <v>0</v>
      </c>
      <c r="AA12" s="481">
        <f t="shared" si="5"/>
        <v>0</v>
      </c>
      <c r="AB12" s="481"/>
      <c r="AC12" s="481">
        <f>AC16</f>
        <v>62128125</v>
      </c>
      <c r="AD12" s="472">
        <f t="shared" si="0"/>
        <v>69583500</v>
      </c>
      <c r="AE12" s="481"/>
      <c r="AF12" s="481">
        <f t="shared" si="5"/>
        <v>0</v>
      </c>
      <c r="AG12" s="481">
        <f t="shared" si="5"/>
        <v>0</v>
      </c>
      <c r="AH12" s="481"/>
      <c r="AI12" s="481">
        <f t="shared" si="5"/>
        <v>0</v>
      </c>
      <c r="AJ12" s="481">
        <f t="shared" si="5"/>
        <v>0</v>
      </c>
      <c r="AK12" s="481"/>
      <c r="AL12" s="479">
        <f t="shared" si="3"/>
        <v>0</v>
      </c>
      <c r="AM12" s="482">
        <f t="shared" si="5"/>
        <v>0</v>
      </c>
      <c r="AN12" s="482">
        <f t="shared" si="5"/>
        <v>0</v>
      </c>
      <c r="AO12" s="482">
        <f t="shared" si="5"/>
        <v>0</v>
      </c>
      <c r="AP12" s="482"/>
      <c r="AQ12" s="482"/>
      <c r="AR12" s="481">
        <f t="shared" si="5"/>
        <v>0</v>
      </c>
      <c r="AS12" s="481">
        <f t="shared" si="5"/>
        <v>0</v>
      </c>
      <c r="AT12" s="481"/>
      <c r="AU12" s="481">
        <f t="shared" si="5"/>
        <v>0</v>
      </c>
      <c r="AV12" s="481">
        <f t="shared" si="5"/>
        <v>0</v>
      </c>
      <c r="AW12" s="481">
        <f t="shared" si="5"/>
        <v>0</v>
      </c>
      <c r="AX12" s="481">
        <f t="shared" si="5"/>
        <v>0</v>
      </c>
      <c r="AY12" s="481">
        <f t="shared" si="5"/>
        <v>0</v>
      </c>
      <c r="AZ12" s="481">
        <f t="shared" si="5"/>
        <v>0</v>
      </c>
      <c r="BA12" s="481">
        <f t="shared" si="5"/>
        <v>0</v>
      </c>
      <c r="BB12" s="481">
        <f t="shared" si="5"/>
        <v>0</v>
      </c>
      <c r="BC12" s="481">
        <f t="shared" si="5"/>
        <v>0</v>
      </c>
      <c r="BD12" s="481">
        <f t="shared" si="5"/>
        <v>0</v>
      </c>
      <c r="BE12" s="481">
        <f t="shared" si="5"/>
        <v>0</v>
      </c>
      <c r="BF12" s="481">
        <f t="shared" si="5"/>
        <v>0</v>
      </c>
      <c r="BG12" s="481">
        <f t="shared" si="5"/>
        <v>0</v>
      </c>
      <c r="BH12" s="481">
        <f t="shared" si="5"/>
        <v>0</v>
      </c>
      <c r="BI12" s="482"/>
      <c r="BJ12" s="482">
        <f t="shared" si="5"/>
        <v>0</v>
      </c>
      <c r="BK12" s="481">
        <f t="shared" si="5"/>
        <v>0</v>
      </c>
      <c r="BL12" s="481">
        <f t="shared" si="5"/>
        <v>0</v>
      </c>
      <c r="BM12" s="481">
        <f t="shared" si="5"/>
        <v>0</v>
      </c>
      <c r="BN12" s="485"/>
      <c r="BO12" s="485"/>
      <c r="BP12" s="485"/>
      <c r="BS12" s="457"/>
      <c r="BT12" s="458"/>
      <c r="BU12" s="460"/>
    </row>
    <row r="13" spans="1:73" x14ac:dyDescent="0.35">
      <c r="A13" s="961"/>
      <c r="B13" s="1076" t="s">
        <v>79</v>
      </c>
      <c r="C13" s="471" t="s">
        <v>73</v>
      </c>
      <c r="D13" s="471" t="s">
        <v>74</v>
      </c>
      <c r="E13" s="472">
        <f>E17+E119+E135+E23</f>
        <v>32013679.275837548</v>
      </c>
      <c r="F13" s="472">
        <f>F17+F119+F135+F23</f>
        <v>35855320.788938053</v>
      </c>
      <c r="G13" s="473"/>
      <c r="H13" s="472"/>
      <c r="I13" s="472">
        <f>I17+I119+I135+I23</f>
        <v>25818765</v>
      </c>
      <c r="J13" s="472">
        <f>J17+J119+J135+J23</f>
        <v>28917016.800000004</v>
      </c>
      <c r="K13" s="474"/>
      <c r="L13" s="473"/>
      <c r="M13" s="473"/>
      <c r="N13" s="475">
        <f>N17+N119+N135+N23</f>
        <v>61572105451.769646</v>
      </c>
      <c r="O13" s="475">
        <f>O17+O119+O135+O23</f>
        <v>68960758105.98201</v>
      </c>
      <c r="P13" s="475">
        <f>P17+P119+P135+P23</f>
        <v>61572105451.769646</v>
      </c>
      <c r="Q13" s="475">
        <f>Q17+Q119+Q135+Q23</f>
        <v>68960758105.98201</v>
      </c>
      <c r="R13" s="473"/>
      <c r="S13" s="472"/>
      <c r="T13" s="472" t="e">
        <f>T17+T119+T135+T23</f>
        <v>#REF!</v>
      </c>
      <c r="U13" s="472" t="e">
        <f>U17+U119+U135+U23</f>
        <v>#REF!</v>
      </c>
      <c r="V13" s="472"/>
      <c r="W13" s="472" t="e">
        <f>W17+W119+W135+W23</f>
        <v>#REF!</v>
      </c>
      <c r="X13" s="472" t="e">
        <f>X17+X119+X135+X23</f>
        <v>#REF!</v>
      </c>
      <c r="Y13" s="472"/>
      <c r="Z13" s="472" t="e">
        <f>Z17+Z119+Z135+Z23</f>
        <v>#REF!</v>
      </c>
      <c r="AA13" s="472" t="e">
        <f>AA17+AA119+AA135+AA23</f>
        <v>#REF!</v>
      </c>
      <c r="AB13" s="472"/>
      <c r="AC13" s="472">
        <f>AC17+AC119+AC135+AC23</f>
        <v>37718173</v>
      </c>
      <c r="AD13" s="472">
        <f t="shared" si="0"/>
        <v>42244353.760000005</v>
      </c>
      <c r="AE13" s="472"/>
      <c r="AF13" s="472">
        <f>AF17+AF119+AF135+AF23</f>
        <v>16648084.840592524</v>
      </c>
      <c r="AG13" s="472">
        <f>AG17+AG119+AG135+AG23</f>
        <v>18645855.021463629</v>
      </c>
      <c r="AH13" s="472"/>
      <c r="AI13" s="472">
        <f>AI17+AI119+AI135+AI23</f>
        <v>-9030200.1639876012</v>
      </c>
      <c r="AJ13" s="472">
        <f>AJ17+AJ119+AJ135+AJ23</f>
        <v>-10113824.183666114</v>
      </c>
      <c r="AK13" s="472"/>
      <c r="AL13" s="479">
        <f t="shared" si="3"/>
        <v>0.44138099797655955</v>
      </c>
      <c r="AM13" s="473">
        <f>AM17+AM119+AM135+AM23</f>
        <v>0</v>
      </c>
      <c r="AN13" s="473">
        <f>AN17+AN119+AN135+AN23</f>
        <v>0</v>
      </c>
      <c r="AO13" s="473">
        <f>AO17+AO119+AO135+AO23</f>
        <v>0</v>
      </c>
      <c r="AP13" s="473"/>
      <c r="AQ13" s="473"/>
      <c r="AR13" s="472" t="e">
        <f>AR17+AR119+AR135+AR23</f>
        <v>#REF!</v>
      </c>
      <c r="AS13" s="472" t="e">
        <f>AS17+AS119+AS135+AS23</f>
        <v>#REF!</v>
      </c>
      <c r="AT13" s="472" t="e">
        <f>AT135</f>
        <v>#REF!</v>
      </c>
      <c r="AU13" s="472" t="e">
        <f t="shared" ref="AU13:BH13" si="6">AU17+AU119+AU135+AU23</f>
        <v>#REF!</v>
      </c>
      <c r="AV13" s="472" t="e">
        <f t="shared" si="6"/>
        <v>#REF!</v>
      </c>
      <c r="AW13" s="472" t="e">
        <f t="shared" si="6"/>
        <v>#REF!</v>
      </c>
      <c r="AX13" s="472" t="e">
        <f t="shared" si="6"/>
        <v>#REF!</v>
      </c>
      <c r="AY13" s="472" t="e">
        <f t="shared" si="6"/>
        <v>#REF!</v>
      </c>
      <c r="AZ13" s="472" t="e">
        <f t="shared" si="6"/>
        <v>#REF!</v>
      </c>
      <c r="BA13" s="472" t="e">
        <f t="shared" si="6"/>
        <v>#REF!</v>
      </c>
      <c r="BB13" s="472" t="e">
        <f t="shared" si="6"/>
        <v>#REF!</v>
      </c>
      <c r="BC13" s="472" t="e">
        <f t="shared" si="6"/>
        <v>#REF!</v>
      </c>
      <c r="BD13" s="472" t="e">
        <f t="shared" si="6"/>
        <v>#REF!</v>
      </c>
      <c r="BE13" s="472" t="e">
        <f t="shared" si="6"/>
        <v>#REF!</v>
      </c>
      <c r="BF13" s="472" t="e">
        <f t="shared" si="6"/>
        <v>#REF!</v>
      </c>
      <c r="BG13" s="472" t="e">
        <f t="shared" si="6"/>
        <v>#REF!</v>
      </c>
      <c r="BH13" s="472" t="e">
        <f t="shared" si="6"/>
        <v>#REF!</v>
      </c>
      <c r="BI13" s="473"/>
      <c r="BJ13" s="473">
        <f>BJ17+BJ119+BJ135</f>
        <v>0</v>
      </c>
      <c r="BK13" s="472" t="e">
        <f>BK17+BK119+BK135+BK23</f>
        <v>#REF!</v>
      </c>
      <c r="BL13" s="472" t="e">
        <f>BL17+BL119+BL135+BL23</f>
        <v>#REF!</v>
      </c>
      <c r="BM13" s="472" t="e">
        <f>BM17+BM119+BM135+BM23</f>
        <v>#REF!</v>
      </c>
      <c r="BN13" s="476"/>
      <c r="BO13" s="476"/>
      <c r="BP13" s="476"/>
      <c r="BS13" s="477" t="e">
        <f>SUM(AU13:BH13)</f>
        <v>#REF!</v>
      </c>
      <c r="BT13" s="478" t="e">
        <f>AI13-BS13</f>
        <v>#REF!</v>
      </c>
      <c r="BU13" s="460"/>
    </row>
    <row r="14" spans="1:73" x14ac:dyDescent="0.35">
      <c r="A14" s="1000"/>
      <c r="B14" s="1077"/>
      <c r="C14" s="471" t="s">
        <v>75</v>
      </c>
      <c r="D14" s="471" t="s">
        <v>76</v>
      </c>
      <c r="E14" s="472">
        <f>SUM(E15:E16)</f>
        <v>32013679.275837548</v>
      </c>
      <c r="F14" s="472">
        <f>SUM(F15:F16)</f>
        <v>35855320.788938053</v>
      </c>
      <c r="G14" s="473"/>
      <c r="H14" s="472"/>
      <c r="I14" s="472">
        <f>SUM(I15:I16)</f>
        <v>28636618</v>
      </c>
      <c r="J14" s="472">
        <f>SUM(J15:J16)</f>
        <v>32073012.160000004</v>
      </c>
      <c r="K14" s="474"/>
      <c r="L14" s="473"/>
      <c r="M14" s="473"/>
      <c r="N14" s="475">
        <f>SUM(N15:N16)</f>
        <v>61572105451.769646</v>
      </c>
      <c r="O14" s="475">
        <f>SUM(O15:O16)</f>
        <v>68960758105.98201</v>
      </c>
      <c r="P14" s="475">
        <f>SUM(P15:P16)</f>
        <v>61572105451.769646</v>
      </c>
      <c r="Q14" s="475">
        <f>SUM(Q15:Q16)</f>
        <v>68960758105.98201</v>
      </c>
      <c r="R14" s="473"/>
      <c r="S14" s="472"/>
      <c r="T14" s="472" t="e">
        <f>SUM(T15:T16)</f>
        <v>#REF!</v>
      </c>
      <c r="U14" s="472" t="e">
        <f>SUM(U15:U16)</f>
        <v>#REF!</v>
      </c>
      <c r="V14" s="472"/>
      <c r="W14" s="472" t="e">
        <f>SUM(W15:W16)</f>
        <v>#REF!</v>
      </c>
      <c r="X14" s="472" t="e">
        <f>SUM(X15:X16)</f>
        <v>#REF!</v>
      </c>
      <c r="Y14" s="472"/>
      <c r="Z14" s="472" t="e">
        <f>SUM(Z15:Z16)</f>
        <v>#REF!</v>
      </c>
      <c r="AA14" s="472" t="e">
        <f>SUM(AA15:AA16)</f>
        <v>#REF!</v>
      </c>
      <c r="AB14" s="472"/>
      <c r="AC14" s="472">
        <f>SUM(AC15:AC16)</f>
        <v>88715002</v>
      </c>
      <c r="AD14" s="472">
        <f t="shared" si="0"/>
        <v>99360802.24000001</v>
      </c>
      <c r="AE14" s="472"/>
      <c r="AF14" s="472">
        <f>SUM(AF15:AF16)</f>
        <v>18714947.714422882</v>
      </c>
      <c r="AG14" s="472">
        <f>SUM(AG15:AG16)</f>
        <v>20960741.440153629</v>
      </c>
      <c r="AH14" s="472"/>
      <c r="AI14" s="472">
        <f>SUM(AI15:AI16)</f>
        <v>-62115505.62970189</v>
      </c>
      <c r="AJ14" s="472">
        <f>SUM(AJ15:AJ16)</f>
        <v>-69569366.305266112</v>
      </c>
      <c r="AK14" s="472"/>
      <c r="AL14" s="479">
        <f t="shared" si="3"/>
        <v>0.21095583940158039</v>
      </c>
      <c r="AM14" s="473">
        <f>SUM(AM15:AM16)</f>
        <v>0</v>
      </c>
      <c r="AN14" s="473">
        <f>SUM(AN15:AN16)</f>
        <v>18432322.370298114</v>
      </c>
      <c r="AO14" s="473">
        <f>SUM(AO15:AO16)</f>
        <v>0</v>
      </c>
      <c r="AP14" s="473"/>
      <c r="AQ14" s="473"/>
      <c r="AR14" s="472" t="e">
        <f>SUM(AR15:AR16)</f>
        <v>#REF!</v>
      </c>
      <c r="AS14" s="472" t="e">
        <f>SUM(AS15:AS16)</f>
        <v>#REF!</v>
      </c>
      <c r="AT14" s="472" t="e">
        <f>AT136</f>
        <v>#REF!</v>
      </c>
      <c r="AU14" s="472" t="e">
        <f t="shared" ref="AU14:BH14" si="7">SUM(AU15:AU16)</f>
        <v>#REF!</v>
      </c>
      <c r="AV14" s="472" t="e">
        <f t="shared" si="7"/>
        <v>#REF!</v>
      </c>
      <c r="AW14" s="472" t="e">
        <f t="shared" si="7"/>
        <v>#REF!</v>
      </c>
      <c r="AX14" s="472" t="e">
        <f t="shared" si="7"/>
        <v>#REF!</v>
      </c>
      <c r="AY14" s="472" t="e">
        <f t="shared" si="7"/>
        <v>#REF!</v>
      </c>
      <c r="AZ14" s="472" t="e">
        <f t="shared" si="7"/>
        <v>#REF!</v>
      </c>
      <c r="BA14" s="472" t="e">
        <f t="shared" si="7"/>
        <v>#REF!</v>
      </c>
      <c r="BB14" s="472" t="e">
        <f t="shared" si="7"/>
        <v>#REF!</v>
      </c>
      <c r="BC14" s="472" t="e">
        <f t="shared" si="7"/>
        <v>#REF!</v>
      </c>
      <c r="BD14" s="472" t="e">
        <f t="shared" si="7"/>
        <v>#REF!</v>
      </c>
      <c r="BE14" s="472" t="e">
        <f t="shared" si="7"/>
        <v>#REF!</v>
      </c>
      <c r="BF14" s="472" t="e">
        <f t="shared" si="7"/>
        <v>#REF!</v>
      </c>
      <c r="BG14" s="472" t="e">
        <f t="shared" si="7"/>
        <v>#REF!</v>
      </c>
      <c r="BH14" s="472" t="e">
        <f t="shared" si="7"/>
        <v>#REF!</v>
      </c>
      <c r="BI14" s="473"/>
      <c r="BJ14" s="473">
        <f>SUM(BJ15:BJ16)</f>
        <v>0</v>
      </c>
      <c r="BK14" s="472" t="e">
        <f>SUM(BK15:BK16)</f>
        <v>#REF!</v>
      </c>
      <c r="BL14" s="472" t="e">
        <f>SUM(BL15:BL16)</f>
        <v>#REF!</v>
      </c>
      <c r="BM14" s="472" t="e">
        <f>SUM(BM15:BM16)</f>
        <v>#REF!</v>
      </c>
      <c r="BN14" s="476"/>
      <c r="BO14" s="476"/>
      <c r="BP14" s="476"/>
      <c r="BS14" s="457"/>
      <c r="BT14" s="458"/>
      <c r="BU14" s="460"/>
    </row>
    <row r="15" spans="1:73" x14ac:dyDescent="0.35">
      <c r="A15" s="1000"/>
      <c r="B15" s="1077"/>
      <c r="C15" s="1047" t="s">
        <v>75</v>
      </c>
      <c r="D15" s="480" t="s">
        <v>77</v>
      </c>
      <c r="E15" s="481">
        <f>E19+E121+E137+E25</f>
        <v>32013679.275837548</v>
      </c>
      <c r="F15" s="481">
        <f>F19+F121+F137+F25</f>
        <v>35855320.788938053</v>
      </c>
      <c r="G15" s="482"/>
      <c r="H15" s="481"/>
      <c r="I15" s="481">
        <f>I19+I121+I137+I25</f>
        <v>28636618</v>
      </c>
      <c r="J15" s="481">
        <f>J19+J121+J137+J25</f>
        <v>32073012.160000004</v>
      </c>
      <c r="K15" s="483"/>
      <c r="L15" s="482"/>
      <c r="M15" s="482"/>
      <c r="N15" s="484">
        <f>N19+N121+N137+N25</f>
        <v>61572105451.769646</v>
      </c>
      <c r="O15" s="484">
        <f>O19+O121+O137+O25</f>
        <v>68960758105.98201</v>
      </c>
      <c r="P15" s="484">
        <f>P19+P121+P137+P25</f>
        <v>61572105451.769646</v>
      </c>
      <c r="Q15" s="484">
        <f>Q19+Q121+Q137+Q25</f>
        <v>68960758105.98201</v>
      </c>
      <c r="R15" s="482"/>
      <c r="S15" s="481"/>
      <c r="T15" s="481" t="e">
        <f>T19+T121+T137+T25</f>
        <v>#REF!</v>
      </c>
      <c r="U15" s="481" t="e">
        <f>U19+U121+U137+U25</f>
        <v>#REF!</v>
      </c>
      <c r="V15" s="481"/>
      <c r="W15" s="481" t="e">
        <f>W19+W121+W137+W25</f>
        <v>#REF!</v>
      </c>
      <c r="X15" s="481" t="e">
        <f>X19+X121+X137+X25</f>
        <v>#REF!</v>
      </c>
      <c r="Y15" s="481"/>
      <c r="Z15" s="481" t="e">
        <f>Z19+Z121+Z137+Z25</f>
        <v>#REF!</v>
      </c>
      <c r="AA15" s="481" t="e">
        <f>AA19+AA121+AA137+AA25</f>
        <v>#REF!</v>
      </c>
      <c r="AB15" s="481"/>
      <c r="AC15" s="481">
        <f>AC136</f>
        <v>26586877</v>
      </c>
      <c r="AD15" s="472">
        <f t="shared" si="0"/>
        <v>29777302.240000002</v>
      </c>
      <c r="AE15" s="481"/>
      <c r="AF15" s="481">
        <f>AF19+AF121+AF137+AF25</f>
        <v>18714947.714422882</v>
      </c>
      <c r="AG15" s="481">
        <f>AG19+AG121+AG137+AG25</f>
        <v>20960741.440153629</v>
      </c>
      <c r="AH15" s="481"/>
      <c r="AI15" s="481">
        <f>AI19+AI121+AI137+AI25</f>
        <v>-62115505.62970189</v>
      </c>
      <c r="AJ15" s="481">
        <f>AJ19+AJ121+AJ137+AJ25</f>
        <v>-69569366.305266112</v>
      </c>
      <c r="AK15" s="481"/>
      <c r="AL15" s="479">
        <f t="shared" si="3"/>
        <v>0.7039167373596712</v>
      </c>
      <c r="AM15" s="482">
        <f>AM19+AM121+AM137+AM25</f>
        <v>0</v>
      </c>
      <c r="AN15" s="482">
        <f>AN19+AN121+AN137+AN25</f>
        <v>18432322.370298114</v>
      </c>
      <c r="AO15" s="482">
        <f>AO19+AO121+AO137+AO25</f>
        <v>0</v>
      </c>
      <c r="AP15" s="482"/>
      <c r="AQ15" s="482"/>
      <c r="AR15" s="481" t="e">
        <f>AR19+AR121+AR137+AR25</f>
        <v>#REF!</v>
      </c>
      <c r="AS15" s="481" t="e">
        <f>AS19+AS121+AS137+AS25</f>
        <v>#REF!</v>
      </c>
      <c r="AT15" s="481"/>
      <c r="AU15" s="481" t="e">
        <f t="shared" ref="AU15:BH15" si="8">AU19+AU121+AU137+AU25</f>
        <v>#REF!</v>
      </c>
      <c r="AV15" s="481" t="e">
        <f t="shared" si="8"/>
        <v>#REF!</v>
      </c>
      <c r="AW15" s="481" t="e">
        <f t="shared" si="8"/>
        <v>#REF!</v>
      </c>
      <c r="AX15" s="481" t="e">
        <f t="shared" si="8"/>
        <v>#REF!</v>
      </c>
      <c r="AY15" s="481" t="e">
        <f t="shared" si="8"/>
        <v>#REF!</v>
      </c>
      <c r="AZ15" s="481" t="e">
        <f t="shared" si="8"/>
        <v>#REF!</v>
      </c>
      <c r="BA15" s="481" t="e">
        <f t="shared" si="8"/>
        <v>#REF!</v>
      </c>
      <c r="BB15" s="481" t="e">
        <f t="shared" si="8"/>
        <v>#REF!</v>
      </c>
      <c r="BC15" s="481" t="e">
        <f t="shared" si="8"/>
        <v>#REF!</v>
      </c>
      <c r="BD15" s="481" t="e">
        <f t="shared" si="8"/>
        <v>#REF!</v>
      </c>
      <c r="BE15" s="481" t="e">
        <f t="shared" si="8"/>
        <v>#REF!</v>
      </c>
      <c r="BF15" s="481" t="e">
        <f t="shared" si="8"/>
        <v>#REF!</v>
      </c>
      <c r="BG15" s="481" t="e">
        <f t="shared" si="8"/>
        <v>#REF!</v>
      </c>
      <c r="BH15" s="481" t="e">
        <f t="shared" si="8"/>
        <v>#REF!</v>
      </c>
      <c r="BI15" s="482"/>
      <c r="BJ15" s="482">
        <f>BJ19+BJ121+BJ137</f>
        <v>0</v>
      </c>
      <c r="BK15" s="481" t="e">
        <f>BK19+BK121+BK137+BK25</f>
        <v>#REF!</v>
      </c>
      <c r="BL15" s="481" t="e">
        <f>BL19+BL121+BL137+BL25</f>
        <v>#REF!</v>
      </c>
      <c r="BM15" s="481" t="e">
        <f>BM19+BM121+BM137+BM25</f>
        <v>#REF!</v>
      </c>
      <c r="BN15" s="485"/>
      <c r="BO15" s="485"/>
      <c r="BP15" s="485"/>
      <c r="BS15" s="457"/>
      <c r="BT15" s="458"/>
      <c r="BU15" s="460"/>
    </row>
    <row r="16" spans="1:73" x14ac:dyDescent="0.35">
      <c r="A16" s="962"/>
      <c r="B16" s="972"/>
      <c r="C16" s="1048"/>
      <c r="D16" s="480" t="s">
        <v>78</v>
      </c>
      <c r="E16" s="481">
        <f>E122</f>
        <v>0</v>
      </c>
      <c r="F16" s="481">
        <f>F122</f>
        <v>0</v>
      </c>
      <c r="G16" s="482"/>
      <c r="H16" s="481"/>
      <c r="I16" s="481">
        <f>I122</f>
        <v>0</v>
      </c>
      <c r="J16" s="481">
        <f>J122</f>
        <v>0</v>
      </c>
      <c r="K16" s="483"/>
      <c r="L16" s="482"/>
      <c r="M16" s="482"/>
      <c r="N16" s="484">
        <f>N122</f>
        <v>0</v>
      </c>
      <c r="O16" s="484">
        <f>O122</f>
        <v>0</v>
      </c>
      <c r="P16" s="484">
        <f>P122</f>
        <v>0</v>
      </c>
      <c r="Q16" s="484">
        <f>Q122</f>
        <v>0</v>
      </c>
      <c r="R16" s="482"/>
      <c r="S16" s="481"/>
      <c r="T16" s="481">
        <f>T122</f>
        <v>0</v>
      </c>
      <c r="U16" s="481">
        <f>U122</f>
        <v>0</v>
      </c>
      <c r="V16" s="481"/>
      <c r="W16" s="481">
        <f>W122</f>
        <v>0</v>
      </c>
      <c r="X16" s="481">
        <f>X122</f>
        <v>0</v>
      </c>
      <c r="Y16" s="481"/>
      <c r="Z16" s="481">
        <f>Z122</f>
        <v>0</v>
      </c>
      <c r="AA16" s="481">
        <f>AA122</f>
        <v>0</v>
      </c>
      <c r="AB16" s="481"/>
      <c r="AC16" s="481">
        <f>AC122</f>
        <v>62128125</v>
      </c>
      <c r="AD16" s="472">
        <f t="shared" si="0"/>
        <v>69583500</v>
      </c>
      <c r="AE16" s="481"/>
      <c r="AF16" s="481">
        <f>AF122</f>
        <v>0</v>
      </c>
      <c r="AG16" s="481">
        <f>AG122</f>
        <v>0</v>
      </c>
      <c r="AH16" s="481"/>
      <c r="AI16" s="481">
        <f>AI122</f>
        <v>0</v>
      </c>
      <c r="AJ16" s="481">
        <f>AJ122</f>
        <v>0</v>
      </c>
      <c r="AK16" s="481"/>
      <c r="AL16" s="479">
        <f t="shared" si="3"/>
        <v>0</v>
      </c>
      <c r="AM16" s="482">
        <f t="shared" ref="AM16:BH16" si="9">AM122</f>
        <v>0</v>
      </c>
      <c r="AN16" s="482">
        <f t="shared" si="9"/>
        <v>0</v>
      </c>
      <c r="AO16" s="482">
        <f t="shared" si="9"/>
        <v>0</v>
      </c>
      <c r="AP16" s="482"/>
      <c r="AQ16" s="482"/>
      <c r="AR16" s="481">
        <f t="shared" si="9"/>
        <v>0</v>
      </c>
      <c r="AS16" s="481">
        <f t="shared" si="9"/>
        <v>0</v>
      </c>
      <c r="AT16" s="481"/>
      <c r="AU16" s="481">
        <f t="shared" si="9"/>
        <v>0</v>
      </c>
      <c r="AV16" s="481">
        <f t="shared" si="9"/>
        <v>0</v>
      </c>
      <c r="AW16" s="481">
        <f t="shared" si="9"/>
        <v>0</v>
      </c>
      <c r="AX16" s="481">
        <f t="shared" si="9"/>
        <v>0</v>
      </c>
      <c r="AY16" s="481">
        <f t="shared" si="9"/>
        <v>0</v>
      </c>
      <c r="AZ16" s="481">
        <f t="shared" si="9"/>
        <v>0</v>
      </c>
      <c r="BA16" s="481">
        <f t="shared" si="9"/>
        <v>0</v>
      </c>
      <c r="BB16" s="481">
        <f t="shared" si="9"/>
        <v>0</v>
      </c>
      <c r="BC16" s="481">
        <f t="shared" si="9"/>
        <v>0</v>
      </c>
      <c r="BD16" s="481">
        <f t="shared" si="9"/>
        <v>0</v>
      </c>
      <c r="BE16" s="481">
        <f t="shared" si="9"/>
        <v>0</v>
      </c>
      <c r="BF16" s="481">
        <f t="shared" si="9"/>
        <v>0</v>
      </c>
      <c r="BG16" s="481">
        <f t="shared" si="9"/>
        <v>0</v>
      </c>
      <c r="BH16" s="481">
        <f t="shared" si="9"/>
        <v>0</v>
      </c>
      <c r="BI16" s="482"/>
      <c r="BJ16" s="482">
        <f>BJ122</f>
        <v>0</v>
      </c>
      <c r="BK16" s="481">
        <f>BK122</f>
        <v>0</v>
      </c>
      <c r="BL16" s="481">
        <f>BL122</f>
        <v>0</v>
      </c>
      <c r="BM16" s="481">
        <f>BM122</f>
        <v>0</v>
      </c>
      <c r="BN16" s="485"/>
      <c r="BO16" s="485"/>
      <c r="BP16" s="485"/>
      <c r="BS16" s="457"/>
      <c r="BT16" s="458"/>
      <c r="BU16" s="460"/>
    </row>
    <row r="17" spans="1:73" s="495" customFormat="1" ht="13" hidden="1" customHeight="1" outlineLevel="1" x14ac:dyDescent="0.35">
      <c r="A17" s="957">
        <v>1</v>
      </c>
      <c r="B17" s="959" t="s">
        <v>80</v>
      </c>
      <c r="C17" s="471" t="s">
        <v>73</v>
      </c>
      <c r="D17" s="471" t="s">
        <v>74</v>
      </c>
      <c r="E17" s="472">
        <f>E20</f>
        <v>0</v>
      </c>
      <c r="F17" s="472">
        <f t="shared" ref="F17:BM19" si="10">F20</f>
        <v>0</v>
      </c>
      <c r="G17" s="489"/>
      <c r="H17" s="472"/>
      <c r="I17" s="428">
        <f t="shared" si="10"/>
        <v>0</v>
      </c>
      <c r="J17" s="428">
        <f>J20</f>
        <v>0</v>
      </c>
      <c r="K17" s="490"/>
      <c r="L17" s="491"/>
      <c r="M17" s="492"/>
      <c r="N17" s="493">
        <f t="shared" si="10"/>
        <v>0</v>
      </c>
      <c r="O17" s="493">
        <f t="shared" si="10"/>
        <v>0</v>
      </c>
      <c r="P17" s="493">
        <f t="shared" si="10"/>
        <v>0</v>
      </c>
      <c r="Q17" s="493">
        <f t="shared" si="10"/>
        <v>0</v>
      </c>
      <c r="R17" s="494"/>
      <c r="S17" s="472">
        <f t="shared" si="10"/>
        <v>0</v>
      </c>
      <c r="T17" s="428">
        <f t="shared" si="10"/>
        <v>0</v>
      </c>
      <c r="U17" s="428">
        <f t="shared" si="10"/>
        <v>0</v>
      </c>
      <c r="V17" s="428">
        <f t="shared" si="10"/>
        <v>0</v>
      </c>
      <c r="W17" s="428">
        <f t="shared" si="10"/>
        <v>0</v>
      </c>
      <c r="X17" s="428">
        <f t="shared" si="10"/>
        <v>0</v>
      </c>
      <c r="Y17" s="428">
        <f t="shared" si="10"/>
        <v>0</v>
      </c>
      <c r="Z17" s="428">
        <f t="shared" si="10"/>
        <v>0</v>
      </c>
      <c r="AA17" s="428">
        <f t="shared" si="10"/>
        <v>0</v>
      </c>
      <c r="AB17" s="428">
        <f t="shared" si="10"/>
        <v>0</v>
      </c>
      <c r="AC17" s="428">
        <f t="shared" si="10"/>
        <v>0</v>
      </c>
      <c r="AD17" s="428">
        <f t="shared" si="10"/>
        <v>0</v>
      </c>
      <c r="AE17" s="428"/>
      <c r="AF17" s="428">
        <f t="shared" si="10"/>
        <v>0</v>
      </c>
      <c r="AG17" s="472">
        <f t="shared" si="10"/>
        <v>0</v>
      </c>
      <c r="AH17" s="428"/>
      <c r="AI17" s="472">
        <f t="shared" si="10"/>
        <v>0</v>
      </c>
      <c r="AJ17" s="472">
        <f t="shared" si="10"/>
        <v>0</v>
      </c>
      <c r="AK17" s="472"/>
      <c r="AL17" s="479" t="str">
        <f t="shared" si="3"/>
        <v/>
      </c>
      <c r="AM17" s="473">
        <f t="shared" si="10"/>
        <v>0</v>
      </c>
      <c r="AN17" s="473">
        <f t="shared" si="10"/>
        <v>0</v>
      </c>
      <c r="AO17" s="473">
        <f t="shared" si="10"/>
        <v>0</v>
      </c>
      <c r="AP17" s="473"/>
      <c r="AQ17" s="473"/>
      <c r="AR17" s="472">
        <f t="shared" si="10"/>
        <v>0</v>
      </c>
      <c r="AS17" s="472">
        <f t="shared" si="10"/>
        <v>0</v>
      </c>
      <c r="AT17" s="481"/>
      <c r="AU17" s="472">
        <f t="shared" si="10"/>
        <v>0</v>
      </c>
      <c r="AV17" s="472">
        <f t="shared" si="10"/>
        <v>0</v>
      </c>
      <c r="AW17" s="472">
        <f t="shared" si="10"/>
        <v>0</v>
      </c>
      <c r="AX17" s="472">
        <f t="shared" si="10"/>
        <v>0</v>
      </c>
      <c r="AY17" s="472">
        <f t="shared" si="10"/>
        <v>0</v>
      </c>
      <c r="AZ17" s="472">
        <f t="shared" si="10"/>
        <v>0</v>
      </c>
      <c r="BA17" s="472">
        <f t="shared" si="10"/>
        <v>0</v>
      </c>
      <c r="BB17" s="472">
        <f t="shared" si="10"/>
        <v>0</v>
      </c>
      <c r="BC17" s="472">
        <f t="shared" si="10"/>
        <v>0</v>
      </c>
      <c r="BD17" s="472">
        <f t="shared" si="10"/>
        <v>0</v>
      </c>
      <c r="BE17" s="472">
        <f t="shared" si="10"/>
        <v>0</v>
      </c>
      <c r="BF17" s="472">
        <f t="shared" si="10"/>
        <v>0</v>
      </c>
      <c r="BG17" s="472">
        <f t="shared" si="10"/>
        <v>0</v>
      </c>
      <c r="BH17" s="472">
        <f t="shared" si="10"/>
        <v>0</v>
      </c>
      <c r="BI17" s="476"/>
      <c r="BJ17" s="476">
        <f t="shared" si="10"/>
        <v>0</v>
      </c>
      <c r="BK17" s="476">
        <f t="shared" si="10"/>
        <v>0</v>
      </c>
      <c r="BL17" s="476">
        <f t="shared" si="10"/>
        <v>0</v>
      </c>
      <c r="BM17" s="476">
        <f t="shared" si="10"/>
        <v>0</v>
      </c>
      <c r="BN17" s="476"/>
      <c r="BO17" s="476"/>
      <c r="BP17" s="476"/>
      <c r="BS17" s="477">
        <f>SUM(AU17:BH17)</f>
        <v>0</v>
      </c>
      <c r="BT17" s="478">
        <f>AI17-BS17</f>
        <v>0</v>
      </c>
      <c r="BU17" s="496"/>
    </row>
    <row r="18" spans="1:73" s="495" customFormat="1" ht="13" hidden="1" customHeight="1" outlineLevel="1" x14ac:dyDescent="0.35">
      <c r="A18" s="957"/>
      <c r="B18" s="959"/>
      <c r="C18" s="471" t="s">
        <v>75</v>
      </c>
      <c r="D18" s="471" t="s">
        <v>76</v>
      </c>
      <c r="E18" s="472">
        <f>E21</f>
        <v>0</v>
      </c>
      <c r="F18" s="472">
        <f>F21</f>
        <v>0</v>
      </c>
      <c r="G18" s="489"/>
      <c r="H18" s="472"/>
      <c r="I18" s="428">
        <f>I21</f>
        <v>0</v>
      </c>
      <c r="J18" s="428">
        <f>J21</f>
        <v>0</v>
      </c>
      <c r="K18" s="490"/>
      <c r="L18" s="491"/>
      <c r="M18" s="492"/>
      <c r="N18" s="493">
        <f t="shared" si="10"/>
        <v>0</v>
      </c>
      <c r="O18" s="493">
        <f t="shared" si="10"/>
        <v>0</v>
      </c>
      <c r="P18" s="493">
        <f t="shared" si="10"/>
        <v>0</v>
      </c>
      <c r="Q18" s="493">
        <f t="shared" si="10"/>
        <v>0</v>
      </c>
      <c r="R18" s="493"/>
      <c r="S18" s="428"/>
      <c r="T18" s="493">
        <f t="shared" si="10"/>
        <v>0</v>
      </c>
      <c r="U18" s="493">
        <f t="shared" si="10"/>
        <v>0</v>
      </c>
      <c r="V18" s="493">
        <f t="shared" si="10"/>
        <v>0</v>
      </c>
      <c r="W18" s="428">
        <f t="shared" si="10"/>
        <v>0</v>
      </c>
      <c r="X18" s="428">
        <f t="shared" si="10"/>
        <v>0</v>
      </c>
      <c r="Y18" s="428"/>
      <c r="Z18" s="428">
        <f t="shared" si="10"/>
        <v>0</v>
      </c>
      <c r="AA18" s="428">
        <f t="shared" si="10"/>
        <v>0</v>
      </c>
      <c r="AB18" s="428"/>
      <c r="AC18" s="428">
        <f>AC21</f>
        <v>0</v>
      </c>
      <c r="AD18" s="428">
        <f>AD21</f>
        <v>0</v>
      </c>
      <c r="AE18" s="428"/>
      <c r="AF18" s="428">
        <f>AF21</f>
        <v>0</v>
      </c>
      <c r="AG18" s="428">
        <f>AG21</f>
        <v>0</v>
      </c>
      <c r="AH18" s="428"/>
      <c r="AI18" s="428">
        <f>AI21</f>
        <v>0</v>
      </c>
      <c r="AJ18" s="428">
        <f>AJ21</f>
        <v>0</v>
      </c>
      <c r="AK18" s="472"/>
      <c r="AL18" s="479" t="str">
        <f t="shared" si="3"/>
        <v/>
      </c>
      <c r="AM18" s="428">
        <f>AM21</f>
        <v>0</v>
      </c>
      <c r="AN18" s="428">
        <f>AN21</f>
        <v>0</v>
      </c>
      <c r="AO18" s="428">
        <f t="shared" si="10"/>
        <v>0</v>
      </c>
      <c r="AP18" s="428"/>
      <c r="AQ18" s="428"/>
      <c r="AR18" s="428">
        <f t="shared" si="10"/>
        <v>0</v>
      </c>
      <c r="AS18" s="428">
        <f t="shared" si="10"/>
        <v>0</v>
      </c>
      <c r="AT18" s="428">
        <f t="shared" si="10"/>
        <v>0</v>
      </c>
      <c r="AU18" s="428">
        <f t="shared" si="10"/>
        <v>0</v>
      </c>
      <c r="AV18" s="428">
        <f t="shared" si="10"/>
        <v>0</v>
      </c>
      <c r="AW18" s="428">
        <f t="shared" si="10"/>
        <v>0</v>
      </c>
      <c r="AX18" s="428">
        <f t="shared" si="10"/>
        <v>0</v>
      </c>
      <c r="AY18" s="428">
        <f t="shared" si="10"/>
        <v>0</v>
      </c>
      <c r="AZ18" s="428">
        <f t="shared" si="10"/>
        <v>0</v>
      </c>
      <c r="BA18" s="428">
        <f t="shared" si="10"/>
        <v>0</v>
      </c>
      <c r="BB18" s="428">
        <f t="shared" si="10"/>
        <v>0</v>
      </c>
      <c r="BC18" s="428">
        <f t="shared" si="10"/>
        <v>0</v>
      </c>
      <c r="BD18" s="428">
        <f t="shared" si="10"/>
        <v>0</v>
      </c>
      <c r="BE18" s="428">
        <f t="shared" si="10"/>
        <v>0</v>
      </c>
      <c r="BF18" s="428">
        <f t="shared" si="10"/>
        <v>0</v>
      </c>
      <c r="BG18" s="428">
        <f t="shared" si="10"/>
        <v>0</v>
      </c>
      <c r="BH18" s="428">
        <f t="shared" si="10"/>
        <v>0</v>
      </c>
      <c r="BI18" s="476"/>
      <c r="BJ18" s="428">
        <f t="shared" si="10"/>
        <v>0</v>
      </c>
      <c r="BK18" s="428">
        <f t="shared" si="10"/>
        <v>0</v>
      </c>
      <c r="BL18" s="428">
        <f t="shared" si="10"/>
        <v>0</v>
      </c>
      <c r="BM18" s="428">
        <f t="shared" si="10"/>
        <v>0</v>
      </c>
      <c r="BN18" s="476"/>
      <c r="BO18" s="476"/>
      <c r="BP18" s="476"/>
      <c r="BS18" s="459"/>
      <c r="BT18" s="497"/>
      <c r="BU18" s="496"/>
    </row>
    <row r="19" spans="1:73" ht="13" hidden="1" customHeight="1" outlineLevel="1" x14ac:dyDescent="0.35">
      <c r="A19" s="957"/>
      <c r="B19" s="959"/>
      <c r="C19" s="480" t="s">
        <v>75</v>
      </c>
      <c r="D19" s="480" t="s">
        <v>77</v>
      </c>
      <c r="E19" s="481">
        <f>E22</f>
        <v>0</v>
      </c>
      <c r="F19" s="481">
        <f>F22</f>
        <v>0</v>
      </c>
      <c r="G19" s="498"/>
      <c r="H19" s="481"/>
      <c r="I19" s="499">
        <f>I22</f>
        <v>0</v>
      </c>
      <c r="J19" s="499">
        <f>J22</f>
        <v>0</v>
      </c>
      <c r="K19" s="500"/>
      <c r="L19" s="501"/>
      <c r="M19" s="502"/>
      <c r="N19" s="503">
        <f t="shared" si="10"/>
        <v>0</v>
      </c>
      <c r="O19" s="503">
        <f t="shared" si="10"/>
        <v>0</v>
      </c>
      <c r="P19" s="503">
        <f t="shared" si="10"/>
        <v>0</v>
      </c>
      <c r="Q19" s="503">
        <f t="shared" si="10"/>
        <v>0</v>
      </c>
      <c r="R19" s="503"/>
      <c r="S19" s="499"/>
      <c r="T19" s="503">
        <f t="shared" si="10"/>
        <v>0</v>
      </c>
      <c r="U19" s="503">
        <f t="shared" si="10"/>
        <v>0</v>
      </c>
      <c r="V19" s="503">
        <f t="shared" si="10"/>
        <v>0</v>
      </c>
      <c r="W19" s="499">
        <f t="shared" si="10"/>
        <v>0</v>
      </c>
      <c r="X19" s="499">
        <f t="shared" si="10"/>
        <v>0</v>
      </c>
      <c r="Y19" s="499"/>
      <c r="Z19" s="499">
        <f t="shared" si="10"/>
        <v>0</v>
      </c>
      <c r="AA19" s="499">
        <f t="shared" si="10"/>
        <v>0</v>
      </c>
      <c r="AB19" s="499"/>
      <c r="AC19" s="499">
        <f>AC22</f>
        <v>0</v>
      </c>
      <c r="AD19" s="499">
        <f>AD22</f>
        <v>0</v>
      </c>
      <c r="AE19" s="499"/>
      <c r="AF19" s="499">
        <f>AF22</f>
        <v>0</v>
      </c>
      <c r="AG19" s="499">
        <f>AG22</f>
        <v>0</v>
      </c>
      <c r="AH19" s="499"/>
      <c r="AI19" s="499">
        <f>AI22</f>
        <v>0</v>
      </c>
      <c r="AJ19" s="499">
        <f>AJ22</f>
        <v>0</v>
      </c>
      <c r="AK19" s="481"/>
      <c r="AL19" s="504" t="str">
        <f t="shared" si="3"/>
        <v/>
      </c>
      <c r="AM19" s="499">
        <f>AM22</f>
        <v>0</v>
      </c>
      <c r="AN19" s="499">
        <f>AN22</f>
        <v>0</v>
      </c>
      <c r="AO19" s="499">
        <f t="shared" si="10"/>
        <v>0</v>
      </c>
      <c r="AP19" s="499"/>
      <c r="AQ19" s="499"/>
      <c r="AR19" s="499">
        <f t="shared" si="10"/>
        <v>0</v>
      </c>
      <c r="AS19" s="499">
        <f t="shared" si="10"/>
        <v>0</v>
      </c>
      <c r="AT19" s="499">
        <f t="shared" si="10"/>
        <v>0</v>
      </c>
      <c r="AU19" s="499">
        <f t="shared" si="10"/>
        <v>0</v>
      </c>
      <c r="AV19" s="499">
        <f t="shared" si="10"/>
        <v>0</v>
      </c>
      <c r="AW19" s="499">
        <f t="shared" si="10"/>
        <v>0</v>
      </c>
      <c r="AX19" s="499">
        <f t="shared" si="10"/>
        <v>0</v>
      </c>
      <c r="AY19" s="499">
        <f t="shared" si="10"/>
        <v>0</v>
      </c>
      <c r="AZ19" s="499">
        <f t="shared" si="10"/>
        <v>0</v>
      </c>
      <c r="BA19" s="499">
        <f t="shared" si="10"/>
        <v>0</v>
      </c>
      <c r="BB19" s="499">
        <f t="shared" si="10"/>
        <v>0</v>
      </c>
      <c r="BC19" s="499">
        <f t="shared" si="10"/>
        <v>0</v>
      </c>
      <c r="BD19" s="499">
        <f t="shared" si="10"/>
        <v>0</v>
      </c>
      <c r="BE19" s="499">
        <f t="shared" si="10"/>
        <v>0</v>
      </c>
      <c r="BF19" s="499">
        <f t="shared" si="10"/>
        <v>0</v>
      </c>
      <c r="BG19" s="499">
        <f t="shared" si="10"/>
        <v>0</v>
      </c>
      <c r="BH19" s="499">
        <f t="shared" si="10"/>
        <v>0</v>
      </c>
      <c r="BI19" s="485"/>
      <c r="BJ19" s="499">
        <f t="shared" si="10"/>
        <v>0</v>
      </c>
      <c r="BK19" s="499">
        <f t="shared" si="10"/>
        <v>0</v>
      </c>
      <c r="BL19" s="499">
        <f t="shared" si="10"/>
        <v>0</v>
      </c>
      <c r="BM19" s="499">
        <f t="shared" si="10"/>
        <v>0</v>
      </c>
      <c r="BN19" s="485"/>
      <c r="BO19" s="485"/>
      <c r="BP19" s="485"/>
      <c r="BS19" s="457"/>
      <c r="BT19" s="458"/>
      <c r="BU19" s="460"/>
    </row>
    <row r="20" spans="1:73" s="495" customFormat="1" ht="12.75" hidden="1" customHeight="1" outlineLevel="1" x14ac:dyDescent="0.35">
      <c r="A20" s="961">
        <v>1</v>
      </c>
      <c r="B20" s="927"/>
      <c r="C20" s="471" t="s">
        <v>73</v>
      </c>
      <c r="D20" s="471" t="s">
        <v>74</v>
      </c>
      <c r="E20" s="472">
        <f>I20</f>
        <v>0</v>
      </c>
      <c r="F20" s="428">
        <f>E20*1.12</f>
        <v>0</v>
      </c>
      <c r="G20" s="1023"/>
      <c r="H20" s="969"/>
      <c r="I20" s="428"/>
      <c r="J20" s="428">
        <f>I20*1.12</f>
        <v>0</v>
      </c>
      <c r="K20" s="1026"/>
      <c r="L20" s="927"/>
      <c r="M20" s="1017"/>
      <c r="N20" s="493">
        <f>O20/1.12</f>
        <v>0</v>
      </c>
      <c r="O20" s="493"/>
      <c r="P20" s="493">
        <f t="shared" ref="P20:Q22" si="11">N20</f>
        <v>0</v>
      </c>
      <c r="Q20" s="493">
        <f t="shared" si="11"/>
        <v>0</v>
      </c>
      <c r="R20" s="1020"/>
      <c r="S20" s="969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>
        <f>AC20</f>
        <v>0</v>
      </c>
      <c r="AE20" s="428"/>
      <c r="AF20" s="428"/>
      <c r="AG20" s="472">
        <f>AF20*1.12</f>
        <v>0</v>
      </c>
      <c r="AH20" s="428"/>
      <c r="AI20" s="472">
        <f t="shared" ref="AI20:AJ22" si="12">AF20-AC20</f>
        <v>0</v>
      </c>
      <c r="AJ20" s="472">
        <f t="shared" si="12"/>
        <v>0</v>
      </c>
      <c r="AK20" s="472"/>
      <c r="AL20" s="479" t="str">
        <f t="shared" si="3"/>
        <v/>
      </c>
      <c r="AM20" s="473"/>
      <c r="AN20" s="473"/>
      <c r="AO20" s="473"/>
      <c r="AP20" s="473"/>
      <c r="AQ20" s="473"/>
      <c r="AR20" s="472"/>
      <c r="AS20" s="472">
        <f>AR20</f>
        <v>0</v>
      </c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6"/>
      <c r="BJ20" s="476"/>
      <c r="BK20" s="476"/>
      <c r="BL20" s="476"/>
      <c r="BM20" s="476"/>
      <c r="BN20" s="476"/>
      <c r="BO20" s="476"/>
      <c r="BP20" s="476"/>
      <c r="BS20" s="459"/>
      <c r="BT20" s="497"/>
      <c r="BU20" s="496"/>
    </row>
    <row r="21" spans="1:73" s="495" customFormat="1" ht="13" hidden="1" customHeight="1" outlineLevel="1" x14ac:dyDescent="0.35">
      <c r="A21" s="1000"/>
      <c r="B21" s="928"/>
      <c r="C21" s="471" t="s">
        <v>75</v>
      </c>
      <c r="D21" s="471" t="s">
        <v>76</v>
      </c>
      <c r="E21" s="472">
        <f>I21</f>
        <v>0</v>
      </c>
      <c r="F21" s="428">
        <f>E21*1.12</f>
        <v>0</v>
      </c>
      <c r="G21" s="1024"/>
      <c r="H21" s="993"/>
      <c r="I21" s="428"/>
      <c r="J21" s="428">
        <f>I21*1.12</f>
        <v>0</v>
      </c>
      <c r="K21" s="1027"/>
      <c r="L21" s="928"/>
      <c r="M21" s="1018"/>
      <c r="N21" s="493">
        <f>N20</f>
        <v>0</v>
      </c>
      <c r="O21" s="493">
        <f>O20</f>
        <v>0</v>
      </c>
      <c r="P21" s="493">
        <f t="shared" si="11"/>
        <v>0</v>
      </c>
      <c r="Q21" s="493">
        <f t="shared" si="11"/>
        <v>0</v>
      </c>
      <c r="R21" s="1021"/>
      <c r="S21" s="993"/>
      <c r="T21" s="428"/>
      <c r="U21" s="428"/>
      <c r="V21" s="428"/>
      <c r="W21" s="428"/>
      <c r="X21" s="428"/>
      <c r="Y21" s="428"/>
      <c r="Z21" s="428"/>
      <c r="AA21" s="428"/>
      <c r="AB21" s="428"/>
      <c r="AC21" s="428"/>
      <c r="AD21" s="428">
        <f>AC21</f>
        <v>0</v>
      </c>
      <c r="AE21" s="428"/>
      <c r="AF21" s="428"/>
      <c r="AG21" s="472">
        <f>AF21*1.12</f>
        <v>0</v>
      </c>
      <c r="AH21" s="428"/>
      <c r="AI21" s="472">
        <f t="shared" si="12"/>
        <v>0</v>
      </c>
      <c r="AJ21" s="472">
        <f t="shared" si="12"/>
        <v>0</v>
      </c>
      <c r="AK21" s="472"/>
      <c r="AL21" s="479" t="str">
        <f t="shared" si="3"/>
        <v/>
      </c>
      <c r="AM21" s="473"/>
      <c r="AN21" s="473"/>
      <c r="AO21" s="473"/>
      <c r="AP21" s="473"/>
      <c r="AQ21" s="473"/>
      <c r="AR21" s="472"/>
      <c r="AS21" s="472">
        <f>AR21*1.12</f>
        <v>0</v>
      </c>
      <c r="AT21" s="472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6"/>
      <c r="BJ21" s="476"/>
      <c r="BK21" s="476"/>
      <c r="BL21" s="476"/>
      <c r="BM21" s="476"/>
      <c r="BN21" s="476"/>
      <c r="BO21" s="476"/>
      <c r="BP21" s="476"/>
      <c r="BS21" s="459"/>
      <c r="BT21" s="497"/>
      <c r="BU21" s="496"/>
    </row>
    <row r="22" spans="1:73" ht="13" hidden="1" customHeight="1" outlineLevel="1" x14ac:dyDescent="0.35">
      <c r="A22" s="962"/>
      <c r="B22" s="929"/>
      <c r="C22" s="480" t="s">
        <v>75</v>
      </c>
      <c r="D22" s="480" t="s">
        <v>77</v>
      </c>
      <c r="E22" s="481">
        <f>I22</f>
        <v>0</v>
      </c>
      <c r="F22" s="499">
        <f>E22*1.12</f>
        <v>0</v>
      </c>
      <c r="G22" s="1025"/>
      <c r="H22" s="970"/>
      <c r="I22" s="499"/>
      <c r="J22" s="499">
        <f>I22*1.12</f>
        <v>0</v>
      </c>
      <c r="K22" s="1028"/>
      <c r="L22" s="929"/>
      <c r="M22" s="1019"/>
      <c r="N22" s="503">
        <f>N21</f>
        <v>0</v>
      </c>
      <c r="O22" s="503">
        <f>O21</f>
        <v>0</v>
      </c>
      <c r="P22" s="503">
        <f t="shared" si="11"/>
        <v>0</v>
      </c>
      <c r="Q22" s="503">
        <f t="shared" si="11"/>
        <v>0</v>
      </c>
      <c r="R22" s="1022"/>
      <c r="S22" s="970"/>
      <c r="T22" s="499"/>
      <c r="U22" s="499"/>
      <c r="V22" s="499"/>
      <c r="W22" s="499"/>
      <c r="X22" s="499"/>
      <c r="Y22" s="499"/>
      <c r="Z22" s="499"/>
      <c r="AA22" s="499"/>
      <c r="AB22" s="499"/>
      <c r="AC22" s="499"/>
      <c r="AD22" s="499">
        <f>AC22</f>
        <v>0</v>
      </c>
      <c r="AE22" s="499"/>
      <c r="AF22" s="499"/>
      <c r="AG22" s="481">
        <f>AF22*1.12</f>
        <v>0</v>
      </c>
      <c r="AH22" s="499"/>
      <c r="AI22" s="481">
        <f t="shared" si="12"/>
        <v>0</v>
      </c>
      <c r="AJ22" s="481">
        <f t="shared" si="12"/>
        <v>0</v>
      </c>
      <c r="AK22" s="481"/>
      <c r="AL22" s="504" t="str">
        <f t="shared" si="3"/>
        <v/>
      </c>
      <c r="AM22" s="482"/>
      <c r="AN22" s="482"/>
      <c r="AO22" s="482"/>
      <c r="AP22" s="482"/>
      <c r="AQ22" s="482"/>
      <c r="AR22" s="481">
        <f>AR21</f>
        <v>0</v>
      </c>
      <c r="AS22" s="481">
        <f>AR22*1.12</f>
        <v>0</v>
      </c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5"/>
      <c r="BJ22" s="485"/>
      <c r="BK22" s="485"/>
      <c r="BL22" s="485"/>
      <c r="BM22" s="485"/>
      <c r="BN22" s="485"/>
      <c r="BO22" s="485"/>
      <c r="BP22" s="485"/>
      <c r="BS22" s="457"/>
      <c r="BT22" s="458"/>
      <c r="BU22" s="460"/>
    </row>
    <row r="23" spans="1:73" s="495" customFormat="1" ht="27" hidden="1" customHeight="1" collapsed="1" x14ac:dyDescent="0.35">
      <c r="A23" s="957">
        <v>1</v>
      </c>
      <c r="B23" s="959" t="s">
        <v>81</v>
      </c>
      <c r="C23" s="471" t="s">
        <v>73</v>
      </c>
      <c r="D23" s="471" t="s">
        <v>74</v>
      </c>
      <c r="E23" s="472">
        <f t="shared" ref="E23:F25" si="13">E41</f>
        <v>0</v>
      </c>
      <c r="F23" s="472">
        <f t="shared" si="13"/>
        <v>0</v>
      </c>
      <c r="G23" s="489"/>
      <c r="H23" s="472"/>
      <c r="I23" s="472">
        <f>I41</f>
        <v>0</v>
      </c>
      <c r="J23" s="472">
        <f t="shared" ref="I23:J25" si="14">J41</f>
        <v>0</v>
      </c>
      <c r="K23" s="490"/>
      <c r="L23" s="491"/>
      <c r="M23" s="492"/>
      <c r="N23" s="475">
        <f t="shared" ref="N23:Q25" si="15">N26+N41+N56+N101+N104+N107+N110+N113+N116</f>
        <v>0</v>
      </c>
      <c r="O23" s="475">
        <f t="shared" si="15"/>
        <v>0</v>
      </c>
      <c r="P23" s="475">
        <f t="shared" si="15"/>
        <v>0</v>
      </c>
      <c r="Q23" s="475">
        <f t="shared" si="15"/>
        <v>0</v>
      </c>
      <c r="R23" s="494"/>
      <c r="S23" s="472"/>
      <c r="T23" s="472">
        <f t="shared" ref="T23:U25" si="16">T26+T41+T56+T101+T104+T107+T110+T113+T116</f>
        <v>0</v>
      </c>
      <c r="U23" s="472">
        <f t="shared" si="16"/>
        <v>0</v>
      </c>
      <c r="V23" s="472"/>
      <c r="W23" s="472">
        <f t="shared" ref="W23:X25" si="17">W26+W41+W56+W101+W104+W107+W110+W113+W116</f>
        <v>0</v>
      </c>
      <c r="X23" s="472">
        <f t="shared" si="17"/>
        <v>0</v>
      </c>
      <c r="Y23" s="472"/>
      <c r="Z23" s="472">
        <f t="shared" ref="Z23:AA25" si="18">Z26+Z41+Z56+Z101+Z104+Z107+Z110+Z113+Z116</f>
        <v>0</v>
      </c>
      <c r="AA23" s="472">
        <f t="shared" si="18"/>
        <v>0</v>
      </c>
      <c r="AB23" s="472"/>
      <c r="AC23" s="472">
        <f t="shared" ref="AC23:AD25" si="19">AC26+AC41</f>
        <v>0</v>
      </c>
      <c r="AD23" s="472">
        <f t="shared" si="19"/>
        <v>0</v>
      </c>
      <c r="AE23" s="472"/>
      <c r="AF23" s="472">
        <f t="shared" ref="AF23:AG25" si="20">AF26+AF41</f>
        <v>0</v>
      </c>
      <c r="AG23" s="472">
        <f t="shared" si="20"/>
        <v>0</v>
      </c>
      <c r="AH23" s="472"/>
      <c r="AI23" s="472">
        <f t="shared" ref="AI23:AJ25" si="21">AI26+AI41+AI56+AI101+AI104+AI107+AI110+AI113+AI116</f>
        <v>0</v>
      </c>
      <c r="AJ23" s="472">
        <f t="shared" si="21"/>
        <v>0</v>
      </c>
      <c r="AK23" s="472"/>
      <c r="AL23" s="479" t="str">
        <f t="shared" si="3"/>
        <v/>
      </c>
      <c r="AM23" s="472">
        <f t="shared" ref="AM23:AU25" si="22">AM26+AM41+AM56+AM101+AM104+AM107+AM110+AM113+AM116</f>
        <v>0</v>
      </c>
      <c r="AN23" s="472">
        <f t="shared" si="22"/>
        <v>0</v>
      </c>
      <c r="AO23" s="472">
        <f t="shared" si="22"/>
        <v>0</v>
      </c>
      <c r="AP23" s="472"/>
      <c r="AQ23" s="472"/>
      <c r="AR23" s="472">
        <f t="shared" si="22"/>
        <v>0</v>
      </c>
      <c r="AS23" s="472">
        <f t="shared" si="22"/>
        <v>0</v>
      </c>
      <c r="AT23" s="472">
        <f t="shared" si="22"/>
        <v>0</v>
      </c>
      <c r="AU23" s="472">
        <f t="shared" si="22"/>
        <v>0</v>
      </c>
      <c r="AV23" s="472">
        <f>AV26+AV41</f>
        <v>0</v>
      </c>
      <c r="AW23" s="472">
        <f t="shared" ref="AW23:BH25" si="23">AW26+AW41+AW56+AW101+AW104+AW107+AW110+AW113+AW116</f>
        <v>0</v>
      </c>
      <c r="AX23" s="472">
        <f t="shared" si="23"/>
        <v>0</v>
      </c>
      <c r="AY23" s="472">
        <f t="shared" si="23"/>
        <v>0</v>
      </c>
      <c r="AZ23" s="472">
        <f t="shared" si="23"/>
        <v>0</v>
      </c>
      <c r="BA23" s="472">
        <f t="shared" si="23"/>
        <v>0</v>
      </c>
      <c r="BB23" s="472">
        <f t="shared" si="23"/>
        <v>0</v>
      </c>
      <c r="BC23" s="472">
        <f t="shared" si="23"/>
        <v>0</v>
      </c>
      <c r="BD23" s="472">
        <f t="shared" si="23"/>
        <v>0</v>
      </c>
      <c r="BE23" s="472">
        <f t="shared" si="23"/>
        <v>0</v>
      </c>
      <c r="BF23" s="472">
        <f t="shared" si="23"/>
        <v>0</v>
      </c>
      <c r="BG23" s="472">
        <f t="shared" si="23"/>
        <v>0</v>
      </c>
      <c r="BH23" s="472">
        <f t="shared" si="23"/>
        <v>0</v>
      </c>
      <c r="BI23" s="472"/>
      <c r="BJ23" s="472">
        <f>BJ26+BJ41+BJ101+BJ116+BJ104+BJ107+BJ110+BJ113+BJ29+BJ32+BJ35+BJ38+BJ47+BJ50+BJ53+BJ56+BJ59+BJ62+BJ83+BJ98</f>
        <v>0</v>
      </c>
      <c r="BK23" s="472">
        <f>BK26+BK41+BK101+BK116+BK104+BK107+BK110+BK113+BK29+BK32+BK35+BK38+BK47+BK50+BK53+BK56+BK59+BK62+BK83+BK98</f>
        <v>0</v>
      </c>
      <c r="BL23" s="472">
        <f>BL26+BL41+BL101+BL116+BL104+BL107+BL110+BL113+BL29+BL32+BL35+BL38+BL47+BL50+BL53+BL56+BL59+BL62+BL83+BL98</f>
        <v>0</v>
      </c>
      <c r="BM23" s="472">
        <f>BM26+BM41+BM101+BM116+BM104+BM107+BM110+BM113+BM29+BM32+BM35+BM38+BM47+BM50+BM53+BM56+BM59+BM62+BM83+BM98</f>
        <v>0</v>
      </c>
      <c r="BN23" s="476"/>
      <c r="BO23" s="476"/>
      <c r="BP23" s="476"/>
      <c r="BS23" s="477">
        <f>SUM(AU23:BH23)</f>
        <v>0</v>
      </c>
      <c r="BT23" s="478">
        <f>AI23-BS23</f>
        <v>0</v>
      </c>
      <c r="BU23" s="496"/>
    </row>
    <row r="24" spans="1:73" s="495" customFormat="1" ht="27" hidden="1" customHeight="1" x14ac:dyDescent="0.35">
      <c r="A24" s="957"/>
      <c r="B24" s="959"/>
      <c r="C24" s="471" t="s">
        <v>75</v>
      </c>
      <c r="D24" s="471" t="s">
        <v>76</v>
      </c>
      <c r="E24" s="472">
        <f t="shared" si="13"/>
        <v>0</v>
      </c>
      <c r="F24" s="472">
        <f t="shared" si="13"/>
        <v>0</v>
      </c>
      <c r="G24" s="489"/>
      <c r="H24" s="472"/>
      <c r="I24" s="472">
        <f t="shared" si="14"/>
        <v>0</v>
      </c>
      <c r="J24" s="472">
        <f t="shared" si="14"/>
        <v>0</v>
      </c>
      <c r="K24" s="490"/>
      <c r="L24" s="491"/>
      <c r="M24" s="492"/>
      <c r="N24" s="475">
        <f t="shared" si="15"/>
        <v>0</v>
      </c>
      <c r="O24" s="475">
        <f t="shared" si="15"/>
        <v>0</v>
      </c>
      <c r="P24" s="475">
        <f t="shared" si="15"/>
        <v>0</v>
      </c>
      <c r="Q24" s="475">
        <f t="shared" si="15"/>
        <v>0</v>
      </c>
      <c r="R24" s="494"/>
      <c r="S24" s="472"/>
      <c r="T24" s="472">
        <f t="shared" si="16"/>
        <v>0</v>
      </c>
      <c r="U24" s="472">
        <f t="shared" si="16"/>
        <v>0</v>
      </c>
      <c r="V24" s="472"/>
      <c r="W24" s="472">
        <f t="shared" si="17"/>
        <v>0</v>
      </c>
      <c r="X24" s="472">
        <f t="shared" si="17"/>
        <v>0</v>
      </c>
      <c r="Y24" s="472"/>
      <c r="Z24" s="472">
        <f t="shared" si="18"/>
        <v>0</v>
      </c>
      <c r="AA24" s="472">
        <f t="shared" si="18"/>
        <v>0</v>
      </c>
      <c r="AB24" s="472"/>
      <c r="AC24" s="472">
        <f t="shared" si="19"/>
        <v>0</v>
      </c>
      <c r="AD24" s="472">
        <f t="shared" si="19"/>
        <v>0</v>
      </c>
      <c r="AE24" s="472"/>
      <c r="AF24" s="472">
        <f t="shared" si="20"/>
        <v>0</v>
      </c>
      <c r="AG24" s="472">
        <f t="shared" si="20"/>
        <v>0</v>
      </c>
      <c r="AH24" s="472"/>
      <c r="AI24" s="472">
        <f t="shared" si="21"/>
        <v>0</v>
      </c>
      <c r="AJ24" s="472">
        <f t="shared" si="21"/>
        <v>0</v>
      </c>
      <c r="AK24" s="472"/>
      <c r="AL24" s="479" t="str">
        <f t="shared" si="3"/>
        <v/>
      </c>
      <c r="AM24" s="472">
        <f t="shared" si="22"/>
        <v>0</v>
      </c>
      <c r="AN24" s="472">
        <f t="shared" si="22"/>
        <v>0</v>
      </c>
      <c r="AO24" s="472">
        <f t="shared" si="22"/>
        <v>0</v>
      </c>
      <c r="AP24" s="472"/>
      <c r="AQ24" s="472"/>
      <c r="AR24" s="472">
        <f t="shared" si="22"/>
        <v>0</v>
      </c>
      <c r="AS24" s="472">
        <f t="shared" si="22"/>
        <v>0</v>
      </c>
      <c r="AT24" s="472">
        <f t="shared" si="22"/>
        <v>0</v>
      </c>
      <c r="AU24" s="472">
        <f t="shared" si="22"/>
        <v>0</v>
      </c>
      <c r="AV24" s="472">
        <f>AV27+AV42+AV57+AV102+AV105+AV108+AV111+AV114+AV117</f>
        <v>0</v>
      </c>
      <c r="AW24" s="472">
        <f t="shared" si="23"/>
        <v>0</v>
      </c>
      <c r="AX24" s="472">
        <f t="shared" si="23"/>
        <v>0</v>
      </c>
      <c r="AY24" s="472">
        <f t="shared" si="23"/>
        <v>0</v>
      </c>
      <c r="AZ24" s="472">
        <f t="shared" si="23"/>
        <v>0</v>
      </c>
      <c r="BA24" s="472">
        <f t="shared" si="23"/>
        <v>0</v>
      </c>
      <c r="BB24" s="472">
        <f t="shared" si="23"/>
        <v>0</v>
      </c>
      <c r="BC24" s="472">
        <f t="shared" si="23"/>
        <v>0</v>
      </c>
      <c r="BD24" s="472">
        <f t="shared" si="23"/>
        <v>0</v>
      </c>
      <c r="BE24" s="472">
        <f t="shared" si="23"/>
        <v>0</v>
      </c>
      <c r="BF24" s="472">
        <f t="shared" si="23"/>
        <v>0</v>
      </c>
      <c r="BG24" s="472">
        <f t="shared" si="23"/>
        <v>0</v>
      </c>
      <c r="BH24" s="472">
        <f t="shared" si="23"/>
        <v>0</v>
      </c>
      <c r="BI24" s="472"/>
      <c r="BJ24" s="472">
        <f>BJ25</f>
        <v>0</v>
      </c>
      <c r="BK24" s="472">
        <f>BK25</f>
        <v>0</v>
      </c>
      <c r="BL24" s="472">
        <f>BL25</f>
        <v>0</v>
      </c>
      <c r="BM24" s="472">
        <f>BM25</f>
        <v>0</v>
      </c>
      <c r="BN24" s="476"/>
      <c r="BO24" s="476"/>
      <c r="BP24" s="476"/>
      <c r="BS24" s="459"/>
      <c r="BT24" s="497"/>
      <c r="BU24" s="496"/>
    </row>
    <row r="25" spans="1:73" ht="27" hidden="1" customHeight="1" x14ac:dyDescent="0.35">
      <c r="A25" s="957"/>
      <c r="B25" s="959"/>
      <c r="C25" s="480" t="s">
        <v>75</v>
      </c>
      <c r="D25" s="480" t="s">
        <v>77</v>
      </c>
      <c r="E25" s="481">
        <f t="shared" si="13"/>
        <v>0</v>
      </c>
      <c r="F25" s="481">
        <f t="shared" si="13"/>
        <v>0</v>
      </c>
      <c r="G25" s="498"/>
      <c r="H25" s="481"/>
      <c r="I25" s="481">
        <f t="shared" si="14"/>
        <v>0</v>
      </c>
      <c r="J25" s="481">
        <f t="shared" si="14"/>
        <v>0</v>
      </c>
      <c r="K25" s="500"/>
      <c r="L25" s="501"/>
      <c r="M25" s="502"/>
      <c r="N25" s="484">
        <f t="shared" si="15"/>
        <v>0</v>
      </c>
      <c r="O25" s="484">
        <f t="shared" si="15"/>
        <v>0</v>
      </c>
      <c r="P25" s="484">
        <f t="shared" si="15"/>
        <v>0</v>
      </c>
      <c r="Q25" s="484">
        <f t="shared" si="15"/>
        <v>0</v>
      </c>
      <c r="R25" s="506"/>
      <c r="S25" s="481"/>
      <c r="T25" s="481">
        <f t="shared" si="16"/>
        <v>0</v>
      </c>
      <c r="U25" s="481">
        <f t="shared" si="16"/>
        <v>0</v>
      </c>
      <c r="V25" s="481"/>
      <c r="W25" s="481">
        <f t="shared" si="17"/>
        <v>0</v>
      </c>
      <c r="X25" s="481">
        <f t="shared" si="17"/>
        <v>0</v>
      </c>
      <c r="Y25" s="481"/>
      <c r="Z25" s="481">
        <f t="shared" si="18"/>
        <v>0</v>
      </c>
      <c r="AA25" s="481">
        <f t="shared" si="18"/>
        <v>0</v>
      </c>
      <c r="AB25" s="481"/>
      <c r="AC25" s="481">
        <f t="shared" si="19"/>
        <v>0</v>
      </c>
      <c r="AD25" s="481">
        <f t="shared" si="19"/>
        <v>0</v>
      </c>
      <c r="AE25" s="481"/>
      <c r="AF25" s="481">
        <f t="shared" si="20"/>
        <v>0</v>
      </c>
      <c r="AG25" s="481">
        <f t="shared" si="20"/>
        <v>0</v>
      </c>
      <c r="AH25" s="481"/>
      <c r="AI25" s="481">
        <f t="shared" si="21"/>
        <v>0</v>
      </c>
      <c r="AJ25" s="481">
        <f t="shared" si="21"/>
        <v>0</v>
      </c>
      <c r="AK25" s="481"/>
      <c r="AL25" s="504" t="str">
        <f t="shared" si="3"/>
        <v/>
      </c>
      <c r="AM25" s="481">
        <f t="shared" si="22"/>
        <v>0</v>
      </c>
      <c r="AN25" s="481">
        <f t="shared" si="22"/>
        <v>0</v>
      </c>
      <c r="AO25" s="481">
        <f t="shared" si="22"/>
        <v>0</v>
      </c>
      <c r="AP25" s="481"/>
      <c r="AQ25" s="481"/>
      <c r="AR25" s="481">
        <f t="shared" si="22"/>
        <v>0</v>
      </c>
      <c r="AS25" s="481">
        <f t="shared" si="22"/>
        <v>0</v>
      </c>
      <c r="AT25" s="481">
        <f t="shared" si="22"/>
        <v>0</v>
      </c>
      <c r="AU25" s="481">
        <f t="shared" si="22"/>
        <v>0</v>
      </c>
      <c r="AV25" s="481">
        <f>AV28+AV43+AV58+AV103+AV106+AV109+AV112+AV115+AV118</f>
        <v>0</v>
      </c>
      <c r="AW25" s="481">
        <f t="shared" si="23"/>
        <v>0</v>
      </c>
      <c r="AX25" s="481">
        <f t="shared" si="23"/>
        <v>0</v>
      </c>
      <c r="AY25" s="481">
        <f t="shared" si="23"/>
        <v>0</v>
      </c>
      <c r="AZ25" s="481">
        <f t="shared" si="23"/>
        <v>0</v>
      </c>
      <c r="BA25" s="481">
        <f t="shared" si="23"/>
        <v>0</v>
      </c>
      <c r="BB25" s="481">
        <f t="shared" si="23"/>
        <v>0</v>
      </c>
      <c r="BC25" s="481">
        <f t="shared" si="23"/>
        <v>0</v>
      </c>
      <c r="BD25" s="481">
        <f t="shared" si="23"/>
        <v>0</v>
      </c>
      <c r="BE25" s="481">
        <f t="shared" si="23"/>
        <v>0</v>
      </c>
      <c r="BF25" s="481">
        <f t="shared" si="23"/>
        <v>0</v>
      </c>
      <c r="BG25" s="481">
        <f t="shared" si="23"/>
        <v>0</v>
      </c>
      <c r="BH25" s="481">
        <f t="shared" si="23"/>
        <v>0</v>
      </c>
      <c r="BI25" s="481"/>
      <c r="BJ25" s="481">
        <f>BJ28+BJ43+BJ103+BJ118+BJ106+BJ109+BJ112+BJ115+BJ31+BJ34+BJ37+BJ40+BJ49+BJ52+BJ55+BJ58+BJ61+BJ64+BJ85+BJ100</f>
        <v>0</v>
      </c>
      <c r="BK25" s="481">
        <f>BK28+BK43+BK103+BK118+BK106+BK109+BK112+BK115+BK31+BK34+BK37+BK40+BK49+BK52+BK55+BK58+BK61+BK64+BK85+BK100</f>
        <v>0</v>
      </c>
      <c r="BL25" s="481">
        <f>BL28+BL43+BL103+BL118+BL106+BL109+BL112+BL115+BL31+BL34+BL37+BL40+BL49+BL52+BL55+BL58+BL61+BL64+BL85+BL100</f>
        <v>0</v>
      </c>
      <c r="BM25" s="481">
        <f>BM28+BM43+BM103+BM118+BM106+BM109+BM112+BM115+BM31+BM34+BM37+BM40+BM49+BM52+BM55+BM58+BM61+BM64+BM85+BM100</f>
        <v>0</v>
      </c>
      <c r="BN25" s="485"/>
      <c r="BO25" s="485"/>
      <c r="BP25" s="485"/>
      <c r="BS25" s="457"/>
      <c r="BT25" s="458"/>
      <c r="BU25" s="460"/>
    </row>
    <row r="26" spans="1:73" s="495" customFormat="1" ht="12.75" hidden="1" customHeight="1" x14ac:dyDescent="0.35">
      <c r="A26" s="961">
        <v>1</v>
      </c>
      <c r="B26" s="927" t="s">
        <v>82</v>
      </c>
      <c r="C26" s="471" t="s">
        <v>73</v>
      </c>
      <c r="D26" s="471" t="s">
        <v>74</v>
      </c>
      <c r="E26" s="472">
        <f>I26</f>
        <v>0</v>
      </c>
      <c r="F26" s="428">
        <f>E26*1.12</f>
        <v>0</v>
      </c>
      <c r="G26" s="1023">
        <v>2121</v>
      </c>
      <c r="H26" s="969"/>
      <c r="I26" s="428"/>
      <c r="J26" s="428">
        <f>I26*1.12</f>
        <v>0</v>
      </c>
      <c r="K26" s="1049"/>
      <c r="L26" s="1052"/>
      <c r="M26" s="1017"/>
      <c r="N26" s="493">
        <f>O26/1.12</f>
        <v>0</v>
      </c>
      <c r="O26" s="507"/>
      <c r="P26" s="493">
        <f t="shared" ref="P26:Q41" si="24">N26</f>
        <v>0</v>
      </c>
      <c r="Q26" s="493">
        <f t="shared" si="24"/>
        <v>0</v>
      </c>
      <c r="R26" s="1020"/>
      <c r="S26" s="969"/>
      <c r="T26" s="428"/>
      <c r="U26" s="428"/>
      <c r="V26" s="428"/>
      <c r="W26" s="428"/>
      <c r="X26" s="428"/>
      <c r="Y26" s="428"/>
      <c r="Z26" s="428">
        <f t="shared" ref="Z26:AA41" si="25">T26+W26</f>
        <v>0</v>
      </c>
      <c r="AA26" s="428">
        <f t="shared" si="25"/>
        <v>0</v>
      </c>
      <c r="AB26" s="428"/>
      <c r="AC26" s="428"/>
      <c r="AD26" s="428">
        <f t="shared" ref="AD26:AD115" si="26">AC26*1.12</f>
        <v>0</v>
      </c>
      <c r="AE26" s="428"/>
      <c r="AF26" s="508"/>
      <c r="AG26" s="472">
        <f t="shared" ref="AG26:AG40" si="27">AF26*1.12</f>
        <v>0</v>
      </c>
      <c r="AH26" s="428"/>
      <c r="AI26" s="472">
        <f t="shared" ref="AI26:AJ40" si="28">AF26-AC26</f>
        <v>0</v>
      </c>
      <c r="AJ26" s="472">
        <f t="shared" si="28"/>
        <v>0</v>
      </c>
      <c r="AK26" s="472"/>
      <c r="AL26" s="479" t="str">
        <f t="shared" si="3"/>
        <v/>
      </c>
      <c r="AM26" s="473"/>
      <c r="AN26" s="473"/>
      <c r="AO26" s="473"/>
      <c r="AP26" s="473"/>
      <c r="AQ26" s="473"/>
      <c r="AR26" s="472">
        <f>I26</f>
        <v>0</v>
      </c>
      <c r="AS26" s="472">
        <f>AR26</f>
        <v>0</v>
      </c>
      <c r="AT26" s="472"/>
      <c r="AU26" s="472"/>
      <c r="AV26" s="472"/>
      <c r="AW26" s="472"/>
      <c r="AX26" s="472"/>
      <c r="AY26" s="472"/>
      <c r="AZ26" s="472"/>
      <c r="BA26" s="472"/>
      <c r="BB26" s="472"/>
      <c r="BC26" s="472"/>
      <c r="BD26" s="472"/>
      <c r="BE26" s="472"/>
      <c r="BF26" s="472"/>
      <c r="BG26" s="472"/>
      <c r="BH26" s="472">
        <f>AF26-AC26</f>
        <v>0</v>
      </c>
      <c r="BI26" s="963" t="s">
        <v>83</v>
      </c>
      <c r="BJ26" s="476"/>
      <c r="BK26" s="476"/>
      <c r="BL26" s="476"/>
      <c r="BM26" s="476"/>
      <c r="BN26" s="476"/>
      <c r="BO26" s="476"/>
      <c r="BP26" s="476"/>
      <c r="BS26" s="459"/>
      <c r="BT26" s="497"/>
      <c r="BU26" s="496"/>
    </row>
    <row r="27" spans="1:73" s="495" customFormat="1" hidden="1" x14ac:dyDescent="0.35">
      <c r="A27" s="1000"/>
      <c r="B27" s="928"/>
      <c r="C27" s="471" t="s">
        <v>75</v>
      </c>
      <c r="D27" s="471" t="s">
        <v>76</v>
      </c>
      <c r="E27" s="472">
        <f>I27</f>
        <v>0</v>
      </c>
      <c r="F27" s="428">
        <f>E27*1.12</f>
        <v>0</v>
      </c>
      <c r="G27" s="1024"/>
      <c r="H27" s="993"/>
      <c r="I27" s="428"/>
      <c r="J27" s="428">
        <f>I27*1.12</f>
        <v>0</v>
      </c>
      <c r="K27" s="1050"/>
      <c r="L27" s="1053"/>
      <c r="M27" s="1018"/>
      <c r="N27" s="493">
        <f>N26</f>
        <v>0</v>
      </c>
      <c r="O27" s="493">
        <f>O26</f>
        <v>0</v>
      </c>
      <c r="P27" s="493">
        <f t="shared" si="24"/>
        <v>0</v>
      </c>
      <c r="Q27" s="493">
        <f t="shared" si="24"/>
        <v>0</v>
      </c>
      <c r="R27" s="1021"/>
      <c r="S27" s="993"/>
      <c r="T27" s="428"/>
      <c r="U27" s="428"/>
      <c r="V27" s="428"/>
      <c r="W27" s="428"/>
      <c r="X27" s="428"/>
      <c r="Y27" s="428"/>
      <c r="Z27" s="428">
        <f t="shared" si="25"/>
        <v>0</v>
      </c>
      <c r="AA27" s="428">
        <f t="shared" si="25"/>
        <v>0</v>
      </c>
      <c r="AB27" s="428"/>
      <c r="AC27" s="428"/>
      <c r="AD27" s="428">
        <f t="shared" si="26"/>
        <v>0</v>
      </c>
      <c r="AE27" s="428"/>
      <c r="AF27" s="428"/>
      <c r="AG27" s="472">
        <f t="shared" si="27"/>
        <v>0</v>
      </c>
      <c r="AH27" s="428"/>
      <c r="AI27" s="472">
        <f t="shared" si="28"/>
        <v>0</v>
      </c>
      <c r="AJ27" s="472">
        <f t="shared" si="28"/>
        <v>0</v>
      </c>
      <c r="AK27" s="472"/>
      <c r="AL27" s="479" t="str">
        <f t="shared" si="3"/>
        <v/>
      </c>
      <c r="AM27" s="473"/>
      <c r="AN27" s="473"/>
      <c r="AO27" s="473"/>
      <c r="AP27" s="473"/>
      <c r="AQ27" s="473"/>
      <c r="AR27" s="472">
        <f>I27</f>
        <v>0</v>
      </c>
      <c r="AS27" s="472">
        <f>AR27*1.12</f>
        <v>0</v>
      </c>
      <c r="AT27" s="472"/>
      <c r="AU27" s="472"/>
      <c r="AV27" s="472"/>
      <c r="AW27" s="472"/>
      <c r="AX27" s="472"/>
      <c r="AY27" s="472"/>
      <c r="AZ27" s="472"/>
      <c r="BA27" s="472"/>
      <c r="BB27" s="472"/>
      <c r="BC27" s="472"/>
      <c r="BD27" s="472"/>
      <c r="BE27" s="472"/>
      <c r="BF27" s="472"/>
      <c r="BG27" s="472"/>
      <c r="BH27" s="472"/>
      <c r="BI27" s="1016"/>
      <c r="BJ27" s="476"/>
      <c r="BK27" s="476"/>
      <c r="BL27" s="476"/>
      <c r="BM27" s="476"/>
      <c r="BN27" s="476"/>
      <c r="BO27" s="476"/>
      <c r="BP27" s="476"/>
      <c r="BS27" s="459"/>
      <c r="BT27" s="497"/>
      <c r="BU27" s="496"/>
    </row>
    <row r="28" spans="1:73" ht="24" hidden="1" customHeight="1" x14ac:dyDescent="0.35">
      <c r="A28" s="1000"/>
      <c r="B28" s="928"/>
      <c r="C28" s="480" t="s">
        <v>75</v>
      </c>
      <c r="D28" s="480" t="s">
        <v>77</v>
      </c>
      <c r="E28" s="481">
        <f>I28</f>
        <v>0</v>
      </c>
      <c r="F28" s="499">
        <f>E28*1.12</f>
        <v>0</v>
      </c>
      <c r="G28" s="1025"/>
      <c r="H28" s="970"/>
      <c r="I28" s="499">
        <f>I27</f>
        <v>0</v>
      </c>
      <c r="J28" s="499">
        <f>I28*1.12</f>
        <v>0</v>
      </c>
      <c r="K28" s="1051"/>
      <c r="L28" s="1054"/>
      <c r="M28" s="1019"/>
      <c r="N28" s="503">
        <f>N27</f>
        <v>0</v>
      </c>
      <c r="O28" s="503">
        <f>O27</f>
        <v>0</v>
      </c>
      <c r="P28" s="503">
        <f t="shared" si="24"/>
        <v>0</v>
      </c>
      <c r="Q28" s="503">
        <f t="shared" si="24"/>
        <v>0</v>
      </c>
      <c r="R28" s="1022"/>
      <c r="S28" s="970"/>
      <c r="T28" s="499"/>
      <c r="U28" s="499"/>
      <c r="V28" s="499"/>
      <c r="W28" s="499"/>
      <c r="X28" s="499"/>
      <c r="Y28" s="499"/>
      <c r="Z28" s="499">
        <f t="shared" si="25"/>
        <v>0</v>
      </c>
      <c r="AA28" s="499">
        <f t="shared" si="25"/>
        <v>0</v>
      </c>
      <c r="AB28" s="499"/>
      <c r="AC28" s="499">
        <f>AC27</f>
        <v>0</v>
      </c>
      <c r="AD28" s="499">
        <f t="shared" si="26"/>
        <v>0</v>
      </c>
      <c r="AE28" s="499"/>
      <c r="AF28" s="499"/>
      <c r="AG28" s="481">
        <f t="shared" si="27"/>
        <v>0</v>
      </c>
      <c r="AH28" s="499"/>
      <c r="AI28" s="481">
        <f t="shared" si="28"/>
        <v>0</v>
      </c>
      <c r="AJ28" s="481">
        <f t="shared" si="28"/>
        <v>0</v>
      </c>
      <c r="AK28" s="481"/>
      <c r="AL28" s="504" t="str">
        <f t="shared" si="3"/>
        <v/>
      </c>
      <c r="AM28" s="482"/>
      <c r="AN28" s="482"/>
      <c r="AO28" s="482"/>
      <c r="AP28" s="482"/>
      <c r="AQ28" s="482"/>
      <c r="AR28" s="481">
        <f>AR27</f>
        <v>0</v>
      </c>
      <c r="AS28" s="481">
        <f>AR28*1.12</f>
        <v>0</v>
      </c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964"/>
      <c r="BJ28" s="485"/>
      <c r="BK28" s="485"/>
      <c r="BL28" s="485"/>
      <c r="BM28" s="485"/>
      <c r="BN28" s="485"/>
      <c r="BO28" s="485"/>
      <c r="BP28" s="485"/>
      <c r="BS28" s="457"/>
      <c r="BT28" s="458"/>
      <c r="BU28" s="460"/>
    </row>
    <row r="29" spans="1:73" ht="55" hidden="1" customHeight="1" x14ac:dyDescent="0.35">
      <c r="A29" s="1000"/>
      <c r="B29" s="928"/>
      <c r="C29" s="471" t="s">
        <v>73</v>
      </c>
      <c r="D29" s="471" t="s">
        <v>74</v>
      </c>
      <c r="E29" s="472"/>
      <c r="F29" s="428"/>
      <c r="G29" s="1023"/>
      <c r="H29" s="969"/>
      <c r="I29" s="428"/>
      <c r="J29" s="428"/>
      <c r="K29" s="1049"/>
      <c r="L29" s="1052"/>
      <c r="M29" s="1017"/>
      <c r="N29" s="493">
        <f>O29/1.12</f>
        <v>0</v>
      </c>
      <c r="O29" s="507"/>
      <c r="P29" s="493">
        <f t="shared" si="24"/>
        <v>0</v>
      </c>
      <c r="Q29" s="493">
        <f t="shared" si="24"/>
        <v>0</v>
      </c>
      <c r="R29" s="1020"/>
      <c r="S29" s="969"/>
      <c r="T29" s="428"/>
      <c r="U29" s="428"/>
      <c r="V29" s="428"/>
      <c r="W29" s="428"/>
      <c r="X29" s="428"/>
      <c r="Y29" s="428"/>
      <c r="Z29" s="428">
        <f t="shared" si="25"/>
        <v>0</v>
      </c>
      <c r="AA29" s="428">
        <f t="shared" si="25"/>
        <v>0</v>
      </c>
      <c r="AB29" s="428"/>
      <c r="AC29" s="428"/>
      <c r="AD29" s="428">
        <f t="shared" si="26"/>
        <v>0</v>
      </c>
      <c r="AE29" s="428"/>
      <c r="AF29" s="508"/>
      <c r="AG29" s="472">
        <f t="shared" si="27"/>
        <v>0</v>
      </c>
      <c r="AH29" s="428"/>
      <c r="AI29" s="472">
        <f t="shared" si="28"/>
        <v>0</v>
      </c>
      <c r="AJ29" s="472">
        <f t="shared" si="28"/>
        <v>0</v>
      </c>
      <c r="AK29" s="472"/>
      <c r="AL29" s="479" t="str">
        <f t="shared" si="3"/>
        <v/>
      </c>
      <c r="AM29" s="473"/>
      <c r="AN29" s="473"/>
      <c r="AO29" s="473"/>
      <c r="AP29" s="473"/>
      <c r="AQ29" s="473"/>
      <c r="AR29" s="472"/>
      <c r="AS29" s="472">
        <f>AR29</f>
        <v>0</v>
      </c>
      <c r="AT29" s="472"/>
      <c r="AU29" s="472"/>
      <c r="AV29" s="472"/>
      <c r="AW29" s="472"/>
      <c r="AX29" s="472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963"/>
      <c r="BJ29" s="476"/>
      <c r="BK29" s="476"/>
      <c r="BL29" s="476"/>
      <c r="BM29" s="476"/>
      <c r="BN29" s="476"/>
      <c r="BO29" s="476"/>
      <c r="BP29" s="476"/>
      <c r="BQ29" s="495"/>
      <c r="BR29" s="495"/>
      <c r="BS29" s="459"/>
      <c r="BT29" s="497"/>
      <c r="BU29" s="460"/>
    </row>
    <row r="30" spans="1:73" ht="13" hidden="1" customHeight="1" outlineLevel="1" x14ac:dyDescent="0.35">
      <c r="A30" s="1000"/>
      <c r="B30" s="928"/>
      <c r="C30" s="471" t="s">
        <v>75</v>
      </c>
      <c r="D30" s="471" t="s">
        <v>76</v>
      </c>
      <c r="E30" s="472"/>
      <c r="F30" s="428"/>
      <c r="G30" s="1024"/>
      <c r="H30" s="993"/>
      <c r="I30" s="428"/>
      <c r="J30" s="428"/>
      <c r="K30" s="1050"/>
      <c r="L30" s="1053"/>
      <c r="M30" s="1018"/>
      <c r="N30" s="493">
        <f>N29</f>
        <v>0</v>
      </c>
      <c r="O30" s="493">
        <f>O29</f>
        <v>0</v>
      </c>
      <c r="P30" s="493">
        <f t="shared" si="24"/>
        <v>0</v>
      </c>
      <c r="Q30" s="493">
        <f t="shared" si="24"/>
        <v>0</v>
      </c>
      <c r="R30" s="1021"/>
      <c r="S30" s="993"/>
      <c r="T30" s="428"/>
      <c r="U30" s="428"/>
      <c r="V30" s="428"/>
      <c r="W30" s="428"/>
      <c r="X30" s="428"/>
      <c r="Y30" s="428"/>
      <c r="Z30" s="428">
        <f t="shared" si="25"/>
        <v>0</v>
      </c>
      <c r="AA30" s="428">
        <f t="shared" si="25"/>
        <v>0</v>
      </c>
      <c r="AB30" s="428"/>
      <c r="AC30" s="428"/>
      <c r="AD30" s="428">
        <f t="shared" si="26"/>
        <v>0</v>
      </c>
      <c r="AE30" s="428"/>
      <c r="AF30" s="428"/>
      <c r="AG30" s="472">
        <f t="shared" si="27"/>
        <v>0</v>
      </c>
      <c r="AH30" s="428"/>
      <c r="AI30" s="472">
        <f t="shared" si="28"/>
        <v>0</v>
      </c>
      <c r="AJ30" s="472">
        <f t="shared" si="28"/>
        <v>0</v>
      </c>
      <c r="AK30" s="472"/>
      <c r="AL30" s="479" t="str">
        <f t="shared" si="3"/>
        <v/>
      </c>
      <c r="AM30" s="473"/>
      <c r="AN30" s="473"/>
      <c r="AO30" s="473"/>
      <c r="AP30" s="473"/>
      <c r="AQ30" s="473"/>
      <c r="AR30" s="472">
        <f>AR29</f>
        <v>0</v>
      </c>
      <c r="AS30" s="472">
        <f>AR30*1.12</f>
        <v>0</v>
      </c>
      <c r="AT30" s="472"/>
      <c r="AU30" s="472"/>
      <c r="AV30" s="472"/>
      <c r="AW30" s="472"/>
      <c r="AX30" s="472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1016"/>
      <c r="BJ30" s="476"/>
      <c r="BK30" s="476"/>
      <c r="BL30" s="476"/>
      <c r="BM30" s="476"/>
      <c r="BN30" s="476"/>
      <c r="BO30" s="476"/>
      <c r="BP30" s="476"/>
      <c r="BQ30" s="495"/>
      <c r="BR30" s="495"/>
      <c r="BS30" s="459"/>
      <c r="BT30" s="497"/>
      <c r="BU30" s="460"/>
    </row>
    <row r="31" spans="1:73" ht="13" hidden="1" customHeight="1" outlineLevel="1" x14ac:dyDescent="0.35">
      <c r="A31" s="1000"/>
      <c r="B31" s="928"/>
      <c r="C31" s="480" t="s">
        <v>75</v>
      </c>
      <c r="D31" s="480" t="s">
        <v>77</v>
      </c>
      <c r="E31" s="481"/>
      <c r="F31" s="499"/>
      <c r="G31" s="1025"/>
      <c r="H31" s="970"/>
      <c r="I31" s="499"/>
      <c r="J31" s="499"/>
      <c r="K31" s="1051"/>
      <c r="L31" s="1054"/>
      <c r="M31" s="1019"/>
      <c r="N31" s="503">
        <f>N30</f>
        <v>0</v>
      </c>
      <c r="O31" s="503">
        <f>O30</f>
        <v>0</v>
      </c>
      <c r="P31" s="503">
        <f t="shared" si="24"/>
        <v>0</v>
      </c>
      <c r="Q31" s="503">
        <f t="shared" si="24"/>
        <v>0</v>
      </c>
      <c r="R31" s="1022"/>
      <c r="S31" s="970"/>
      <c r="T31" s="499"/>
      <c r="U31" s="499"/>
      <c r="V31" s="499"/>
      <c r="W31" s="499"/>
      <c r="X31" s="499"/>
      <c r="Y31" s="499"/>
      <c r="Z31" s="499">
        <f t="shared" si="25"/>
        <v>0</v>
      </c>
      <c r="AA31" s="499">
        <f t="shared" si="25"/>
        <v>0</v>
      </c>
      <c r="AB31" s="499"/>
      <c r="AC31" s="499"/>
      <c r="AD31" s="499">
        <f t="shared" si="26"/>
        <v>0</v>
      </c>
      <c r="AE31" s="499"/>
      <c r="AF31" s="499"/>
      <c r="AG31" s="481">
        <f t="shared" si="27"/>
        <v>0</v>
      </c>
      <c r="AH31" s="499"/>
      <c r="AI31" s="481">
        <f t="shared" si="28"/>
        <v>0</v>
      </c>
      <c r="AJ31" s="481">
        <f t="shared" si="28"/>
        <v>0</v>
      </c>
      <c r="AK31" s="481"/>
      <c r="AL31" s="504" t="str">
        <f t="shared" si="3"/>
        <v/>
      </c>
      <c r="AM31" s="482"/>
      <c r="AN31" s="482"/>
      <c r="AO31" s="482"/>
      <c r="AP31" s="482"/>
      <c r="AQ31" s="482"/>
      <c r="AR31" s="481">
        <f>AR30</f>
        <v>0</v>
      </c>
      <c r="AS31" s="481">
        <f>AR31*1.12</f>
        <v>0</v>
      </c>
      <c r="AT31" s="481"/>
      <c r="AU31" s="481"/>
      <c r="AV31" s="481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964"/>
      <c r="BJ31" s="485"/>
      <c r="BK31" s="485"/>
      <c r="BL31" s="485"/>
      <c r="BM31" s="485"/>
      <c r="BN31" s="485"/>
      <c r="BO31" s="485"/>
      <c r="BP31" s="485"/>
      <c r="BS31" s="457"/>
      <c r="BT31" s="458"/>
      <c r="BU31" s="460"/>
    </row>
    <row r="32" spans="1:73" ht="23" hidden="1" customHeight="1" outlineLevel="1" x14ac:dyDescent="0.35">
      <c r="A32" s="1000"/>
      <c r="B32" s="928"/>
      <c r="C32" s="471" t="s">
        <v>73</v>
      </c>
      <c r="D32" s="471" t="s">
        <v>74</v>
      </c>
      <c r="E32" s="472"/>
      <c r="F32" s="428"/>
      <c r="G32" s="1023"/>
      <c r="H32" s="969"/>
      <c r="I32" s="428"/>
      <c r="J32" s="428"/>
      <c r="K32" s="1026"/>
      <c r="L32" s="927"/>
      <c r="M32" s="1017"/>
      <c r="N32" s="493">
        <f>O32/1.12</f>
        <v>0</v>
      </c>
      <c r="O32" s="493"/>
      <c r="P32" s="493">
        <f t="shared" si="24"/>
        <v>0</v>
      </c>
      <c r="Q32" s="493">
        <f t="shared" si="24"/>
        <v>0</v>
      </c>
      <c r="R32" s="1020"/>
      <c r="S32" s="969"/>
      <c r="T32" s="428"/>
      <c r="U32" s="428"/>
      <c r="V32" s="428"/>
      <c r="W32" s="428"/>
      <c r="X32" s="428"/>
      <c r="Y32" s="428"/>
      <c r="Z32" s="428">
        <f t="shared" si="25"/>
        <v>0</v>
      </c>
      <c r="AA32" s="428">
        <f t="shared" si="25"/>
        <v>0</v>
      </c>
      <c r="AB32" s="428"/>
      <c r="AC32" s="428"/>
      <c r="AD32" s="428">
        <f t="shared" si="26"/>
        <v>0</v>
      </c>
      <c r="AE32" s="428"/>
      <c r="AF32" s="428"/>
      <c r="AG32" s="472">
        <f t="shared" si="27"/>
        <v>0</v>
      </c>
      <c r="AH32" s="428"/>
      <c r="AI32" s="472">
        <f t="shared" si="28"/>
        <v>0</v>
      </c>
      <c r="AJ32" s="472">
        <f t="shared" si="28"/>
        <v>0</v>
      </c>
      <c r="AK32" s="472"/>
      <c r="AL32" s="479" t="str">
        <f t="shared" si="3"/>
        <v/>
      </c>
      <c r="AM32" s="473"/>
      <c r="AN32" s="473"/>
      <c r="AO32" s="473"/>
      <c r="AP32" s="473"/>
      <c r="AQ32" s="473"/>
      <c r="AR32" s="472"/>
      <c r="AS32" s="472">
        <f>AR32</f>
        <v>0</v>
      </c>
      <c r="AT32" s="472"/>
      <c r="AU32" s="472"/>
      <c r="AV32" s="472"/>
      <c r="AW32" s="472"/>
      <c r="AX32" s="472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963"/>
      <c r="BJ32" s="476"/>
      <c r="BK32" s="476"/>
      <c r="BL32" s="476"/>
      <c r="BM32" s="476"/>
      <c r="BN32" s="476"/>
      <c r="BO32" s="476"/>
      <c r="BP32" s="476"/>
      <c r="BQ32" s="495"/>
      <c r="BR32" s="495"/>
      <c r="BS32" s="459"/>
      <c r="BT32" s="497"/>
      <c r="BU32" s="460"/>
    </row>
    <row r="33" spans="1:73" ht="13" hidden="1" customHeight="1" outlineLevel="1" x14ac:dyDescent="0.35">
      <c r="A33" s="1000"/>
      <c r="B33" s="928"/>
      <c r="C33" s="471" t="s">
        <v>75</v>
      </c>
      <c r="D33" s="471" t="s">
        <v>76</v>
      </c>
      <c r="E33" s="472"/>
      <c r="F33" s="428"/>
      <c r="G33" s="1024"/>
      <c r="H33" s="993"/>
      <c r="I33" s="428"/>
      <c r="J33" s="428"/>
      <c r="K33" s="1027"/>
      <c r="L33" s="928"/>
      <c r="M33" s="1018"/>
      <c r="N33" s="493">
        <f>N32</f>
        <v>0</v>
      </c>
      <c r="O33" s="493">
        <f>O32</f>
        <v>0</v>
      </c>
      <c r="P33" s="493">
        <f t="shared" si="24"/>
        <v>0</v>
      </c>
      <c r="Q33" s="493">
        <f t="shared" si="24"/>
        <v>0</v>
      </c>
      <c r="R33" s="1021"/>
      <c r="S33" s="993"/>
      <c r="T33" s="428"/>
      <c r="U33" s="428"/>
      <c r="V33" s="428"/>
      <c r="W33" s="428"/>
      <c r="X33" s="428"/>
      <c r="Y33" s="428"/>
      <c r="Z33" s="428">
        <f t="shared" si="25"/>
        <v>0</v>
      </c>
      <c r="AA33" s="428">
        <f t="shared" si="25"/>
        <v>0</v>
      </c>
      <c r="AB33" s="428"/>
      <c r="AC33" s="428"/>
      <c r="AD33" s="428">
        <f t="shared" si="26"/>
        <v>0</v>
      </c>
      <c r="AE33" s="428"/>
      <c r="AF33" s="428"/>
      <c r="AG33" s="472">
        <f t="shared" si="27"/>
        <v>0</v>
      </c>
      <c r="AH33" s="428"/>
      <c r="AI33" s="472">
        <f t="shared" si="28"/>
        <v>0</v>
      </c>
      <c r="AJ33" s="472">
        <f t="shared" si="28"/>
        <v>0</v>
      </c>
      <c r="AK33" s="472"/>
      <c r="AL33" s="479" t="str">
        <f t="shared" si="3"/>
        <v/>
      </c>
      <c r="AM33" s="473"/>
      <c r="AN33" s="473"/>
      <c r="AO33" s="473"/>
      <c r="AP33" s="473"/>
      <c r="AQ33" s="473"/>
      <c r="AR33" s="472">
        <f>AR32</f>
        <v>0</v>
      </c>
      <c r="AS33" s="472">
        <f>AR33*1.12</f>
        <v>0</v>
      </c>
      <c r="AT33" s="472"/>
      <c r="AU33" s="472"/>
      <c r="AV33" s="472"/>
      <c r="AW33" s="472"/>
      <c r="AX33" s="472"/>
      <c r="AY33" s="472"/>
      <c r="AZ33" s="472"/>
      <c r="BA33" s="472"/>
      <c r="BB33" s="472"/>
      <c r="BC33" s="472"/>
      <c r="BD33" s="472"/>
      <c r="BE33" s="472"/>
      <c r="BF33" s="472"/>
      <c r="BG33" s="472"/>
      <c r="BH33" s="472"/>
      <c r="BI33" s="1016"/>
      <c r="BJ33" s="476"/>
      <c r="BK33" s="476"/>
      <c r="BL33" s="476"/>
      <c r="BM33" s="476"/>
      <c r="BN33" s="476"/>
      <c r="BO33" s="476"/>
      <c r="BP33" s="476"/>
      <c r="BQ33" s="495"/>
      <c r="BR33" s="495"/>
      <c r="BS33" s="459"/>
      <c r="BT33" s="497"/>
      <c r="BU33" s="460"/>
    </row>
    <row r="34" spans="1:73" ht="13" hidden="1" customHeight="1" outlineLevel="1" x14ac:dyDescent="0.35">
      <c r="A34" s="1000"/>
      <c r="B34" s="928"/>
      <c r="C34" s="480" t="s">
        <v>75</v>
      </c>
      <c r="D34" s="480" t="s">
        <v>77</v>
      </c>
      <c r="E34" s="481"/>
      <c r="F34" s="499"/>
      <c r="G34" s="1025"/>
      <c r="H34" s="970"/>
      <c r="I34" s="499"/>
      <c r="J34" s="499"/>
      <c r="K34" s="1028"/>
      <c r="L34" s="929"/>
      <c r="M34" s="1019"/>
      <c r="N34" s="503">
        <f>N33</f>
        <v>0</v>
      </c>
      <c r="O34" s="503">
        <f>O33</f>
        <v>0</v>
      </c>
      <c r="P34" s="503">
        <f t="shared" si="24"/>
        <v>0</v>
      </c>
      <c r="Q34" s="503">
        <f t="shared" si="24"/>
        <v>0</v>
      </c>
      <c r="R34" s="1022"/>
      <c r="S34" s="970"/>
      <c r="T34" s="499"/>
      <c r="U34" s="499"/>
      <c r="V34" s="499"/>
      <c r="W34" s="499"/>
      <c r="X34" s="499"/>
      <c r="Y34" s="499"/>
      <c r="Z34" s="499">
        <f t="shared" si="25"/>
        <v>0</v>
      </c>
      <c r="AA34" s="499">
        <f t="shared" si="25"/>
        <v>0</v>
      </c>
      <c r="AB34" s="499"/>
      <c r="AC34" s="499"/>
      <c r="AD34" s="499">
        <f t="shared" si="26"/>
        <v>0</v>
      </c>
      <c r="AE34" s="499"/>
      <c r="AF34" s="499"/>
      <c r="AG34" s="481">
        <f t="shared" si="27"/>
        <v>0</v>
      </c>
      <c r="AH34" s="499"/>
      <c r="AI34" s="481">
        <f t="shared" si="28"/>
        <v>0</v>
      </c>
      <c r="AJ34" s="481">
        <f t="shared" si="28"/>
        <v>0</v>
      </c>
      <c r="AK34" s="481"/>
      <c r="AL34" s="504" t="str">
        <f t="shared" si="3"/>
        <v/>
      </c>
      <c r="AM34" s="482"/>
      <c r="AN34" s="482"/>
      <c r="AO34" s="482"/>
      <c r="AP34" s="482"/>
      <c r="AQ34" s="482"/>
      <c r="AR34" s="481">
        <f>AR33</f>
        <v>0</v>
      </c>
      <c r="AS34" s="481">
        <f>AR34*1.12</f>
        <v>0</v>
      </c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964"/>
      <c r="BJ34" s="485"/>
      <c r="BK34" s="485"/>
      <c r="BL34" s="485"/>
      <c r="BM34" s="485"/>
      <c r="BN34" s="485"/>
      <c r="BO34" s="485"/>
      <c r="BP34" s="485"/>
      <c r="BS34" s="457"/>
      <c r="BT34" s="458"/>
      <c r="BU34" s="460"/>
    </row>
    <row r="35" spans="1:73" ht="13" hidden="1" customHeight="1" outlineLevel="1" x14ac:dyDescent="0.35">
      <c r="A35" s="1000"/>
      <c r="B35" s="928"/>
      <c r="C35" s="471" t="s">
        <v>73</v>
      </c>
      <c r="D35" s="471" t="s">
        <v>74</v>
      </c>
      <c r="E35" s="472"/>
      <c r="F35" s="428"/>
      <c r="G35" s="1023"/>
      <c r="H35" s="969"/>
      <c r="I35" s="428"/>
      <c r="J35" s="428"/>
      <c r="K35" s="1026"/>
      <c r="L35" s="927"/>
      <c r="M35" s="1017"/>
      <c r="N35" s="493">
        <f>O35/1.12</f>
        <v>0</v>
      </c>
      <c r="O35" s="493"/>
      <c r="P35" s="493">
        <f t="shared" si="24"/>
        <v>0</v>
      </c>
      <c r="Q35" s="493">
        <f t="shared" si="24"/>
        <v>0</v>
      </c>
      <c r="R35" s="1020"/>
      <c r="S35" s="969"/>
      <c r="T35" s="428"/>
      <c r="U35" s="428"/>
      <c r="V35" s="428"/>
      <c r="W35" s="428"/>
      <c r="X35" s="428"/>
      <c r="Y35" s="428"/>
      <c r="Z35" s="428">
        <f t="shared" si="25"/>
        <v>0</v>
      </c>
      <c r="AA35" s="428">
        <f t="shared" si="25"/>
        <v>0</v>
      </c>
      <c r="AB35" s="428"/>
      <c r="AC35" s="428"/>
      <c r="AD35" s="428">
        <f t="shared" si="26"/>
        <v>0</v>
      </c>
      <c r="AE35" s="428"/>
      <c r="AF35" s="428"/>
      <c r="AG35" s="472">
        <f t="shared" si="27"/>
        <v>0</v>
      </c>
      <c r="AH35" s="428"/>
      <c r="AI35" s="472">
        <f t="shared" si="28"/>
        <v>0</v>
      </c>
      <c r="AJ35" s="472">
        <f t="shared" si="28"/>
        <v>0</v>
      </c>
      <c r="AK35" s="472"/>
      <c r="AL35" s="479" t="str">
        <f t="shared" si="3"/>
        <v/>
      </c>
      <c r="AM35" s="473"/>
      <c r="AN35" s="473"/>
      <c r="AO35" s="473"/>
      <c r="AP35" s="473"/>
      <c r="AQ35" s="473"/>
      <c r="AR35" s="472"/>
      <c r="AS35" s="472">
        <f>AR35</f>
        <v>0</v>
      </c>
      <c r="AT35" s="472"/>
      <c r="AU35" s="472"/>
      <c r="AV35" s="472"/>
      <c r="AW35" s="472"/>
      <c r="AX35" s="472"/>
      <c r="AY35" s="472"/>
      <c r="AZ35" s="472"/>
      <c r="BA35" s="472"/>
      <c r="BB35" s="472"/>
      <c r="BC35" s="472"/>
      <c r="BD35" s="472"/>
      <c r="BE35" s="472"/>
      <c r="BF35" s="472"/>
      <c r="BG35" s="472"/>
      <c r="BH35" s="472"/>
      <c r="BI35" s="963"/>
      <c r="BJ35" s="476"/>
      <c r="BK35" s="476"/>
      <c r="BL35" s="476"/>
      <c r="BM35" s="476"/>
      <c r="BN35" s="476"/>
      <c r="BO35" s="476"/>
      <c r="BP35" s="476"/>
      <c r="BQ35" s="495"/>
      <c r="BR35" s="495"/>
      <c r="BS35" s="459"/>
      <c r="BT35" s="497"/>
      <c r="BU35" s="460"/>
    </row>
    <row r="36" spans="1:73" ht="13" hidden="1" customHeight="1" outlineLevel="1" x14ac:dyDescent="0.35">
      <c r="A36" s="1000"/>
      <c r="B36" s="928"/>
      <c r="C36" s="471" t="s">
        <v>75</v>
      </c>
      <c r="D36" s="471" t="s">
        <v>76</v>
      </c>
      <c r="E36" s="472"/>
      <c r="F36" s="428"/>
      <c r="G36" s="1024"/>
      <c r="H36" s="993"/>
      <c r="I36" s="428"/>
      <c r="J36" s="428"/>
      <c r="K36" s="1027"/>
      <c r="L36" s="928"/>
      <c r="M36" s="1018"/>
      <c r="N36" s="493">
        <f>N35</f>
        <v>0</v>
      </c>
      <c r="O36" s="493">
        <f>O35</f>
        <v>0</v>
      </c>
      <c r="P36" s="493">
        <f t="shared" si="24"/>
        <v>0</v>
      </c>
      <c r="Q36" s="493">
        <f t="shared" si="24"/>
        <v>0</v>
      </c>
      <c r="R36" s="1021"/>
      <c r="S36" s="993"/>
      <c r="T36" s="428"/>
      <c r="U36" s="428"/>
      <c r="V36" s="428"/>
      <c r="W36" s="428"/>
      <c r="X36" s="428"/>
      <c r="Y36" s="428"/>
      <c r="Z36" s="428">
        <f t="shared" si="25"/>
        <v>0</v>
      </c>
      <c r="AA36" s="428">
        <f t="shared" si="25"/>
        <v>0</v>
      </c>
      <c r="AB36" s="428"/>
      <c r="AC36" s="428"/>
      <c r="AD36" s="428">
        <f t="shared" si="26"/>
        <v>0</v>
      </c>
      <c r="AE36" s="428"/>
      <c r="AF36" s="428"/>
      <c r="AG36" s="472">
        <f t="shared" si="27"/>
        <v>0</v>
      </c>
      <c r="AH36" s="428"/>
      <c r="AI36" s="472">
        <f t="shared" si="28"/>
        <v>0</v>
      </c>
      <c r="AJ36" s="472">
        <f t="shared" si="28"/>
        <v>0</v>
      </c>
      <c r="AK36" s="472"/>
      <c r="AL36" s="479" t="str">
        <f t="shared" si="3"/>
        <v/>
      </c>
      <c r="AM36" s="473"/>
      <c r="AN36" s="473"/>
      <c r="AO36" s="473"/>
      <c r="AP36" s="473"/>
      <c r="AQ36" s="473"/>
      <c r="AR36" s="472">
        <f>AR35</f>
        <v>0</v>
      </c>
      <c r="AS36" s="472">
        <f>AR36*1.12</f>
        <v>0</v>
      </c>
      <c r="AT36" s="472"/>
      <c r="AU36" s="472"/>
      <c r="AV36" s="472"/>
      <c r="AW36" s="472"/>
      <c r="AX36" s="472"/>
      <c r="AY36" s="472"/>
      <c r="AZ36" s="472"/>
      <c r="BA36" s="472"/>
      <c r="BB36" s="472"/>
      <c r="BC36" s="472"/>
      <c r="BD36" s="472"/>
      <c r="BE36" s="472"/>
      <c r="BF36" s="472"/>
      <c r="BG36" s="472"/>
      <c r="BH36" s="472"/>
      <c r="BI36" s="1016"/>
      <c r="BJ36" s="476"/>
      <c r="BK36" s="476"/>
      <c r="BL36" s="476"/>
      <c r="BM36" s="476"/>
      <c r="BN36" s="476"/>
      <c r="BO36" s="476"/>
      <c r="BP36" s="476"/>
      <c r="BQ36" s="495"/>
      <c r="BR36" s="495"/>
      <c r="BS36" s="459"/>
      <c r="BT36" s="497"/>
      <c r="BU36" s="460"/>
    </row>
    <row r="37" spans="1:73" ht="13" hidden="1" customHeight="1" outlineLevel="1" x14ac:dyDescent="0.35">
      <c r="A37" s="1000"/>
      <c r="B37" s="928"/>
      <c r="C37" s="480" t="s">
        <v>75</v>
      </c>
      <c r="D37" s="480" t="s">
        <v>77</v>
      </c>
      <c r="E37" s="481"/>
      <c r="F37" s="499"/>
      <c r="G37" s="1025"/>
      <c r="H37" s="970"/>
      <c r="I37" s="499"/>
      <c r="J37" s="499"/>
      <c r="K37" s="1028"/>
      <c r="L37" s="929"/>
      <c r="M37" s="1019"/>
      <c r="N37" s="503">
        <f>N36</f>
        <v>0</v>
      </c>
      <c r="O37" s="503">
        <f>O36</f>
        <v>0</v>
      </c>
      <c r="P37" s="503">
        <f t="shared" si="24"/>
        <v>0</v>
      </c>
      <c r="Q37" s="503">
        <f t="shared" si="24"/>
        <v>0</v>
      </c>
      <c r="R37" s="1022"/>
      <c r="S37" s="970"/>
      <c r="T37" s="499"/>
      <c r="U37" s="499"/>
      <c r="V37" s="499"/>
      <c r="W37" s="499"/>
      <c r="X37" s="499"/>
      <c r="Y37" s="499"/>
      <c r="Z37" s="499">
        <f t="shared" si="25"/>
        <v>0</v>
      </c>
      <c r="AA37" s="499">
        <f t="shared" si="25"/>
        <v>0</v>
      </c>
      <c r="AB37" s="499"/>
      <c r="AC37" s="499"/>
      <c r="AD37" s="499">
        <f t="shared" si="26"/>
        <v>0</v>
      </c>
      <c r="AE37" s="499"/>
      <c r="AF37" s="499"/>
      <c r="AG37" s="481">
        <f t="shared" si="27"/>
        <v>0</v>
      </c>
      <c r="AH37" s="499"/>
      <c r="AI37" s="481">
        <f t="shared" si="28"/>
        <v>0</v>
      </c>
      <c r="AJ37" s="481">
        <f t="shared" si="28"/>
        <v>0</v>
      </c>
      <c r="AK37" s="481"/>
      <c r="AL37" s="504" t="str">
        <f t="shared" si="3"/>
        <v/>
      </c>
      <c r="AM37" s="482"/>
      <c r="AN37" s="482"/>
      <c r="AO37" s="482"/>
      <c r="AP37" s="482"/>
      <c r="AQ37" s="482"/>
      <c r="AR37" s="481">
        <f>AR36</f>
        <v>0</v>
      </c>
      <c r="AS37" s="481">
        <f>AR37*1.12</f>
        <v>0</v>
      </c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964"/>
      <c r="BJ37" s="485"/>
      <c r="BK37" s="485"/>
      <c r="BL37" s="485"/>
      <c r="BM37" s="485"/>
      <c r="BN37" s="485"/>
      <c r="BO37" s="485"/>
      <c r="BP37" s="485"/>
      <c r="BS37" s="457"/>
      <c r="BT37" s="458"/>
      <c r="BU37" s="460"/>
    </row>
    <row r="38" spans="1:73" ht="13" hidden="1" customHeight="1" outlineLevel="1" x14ac:dyDescent="0.35">
      <c r="A38" s="1000"/>
      <c r="B38" s="928"/>
      <c r="C38" s="471" t="s">
        <v>73</v>
      </c>
      <c r="D38" s="471" t="s">
        <v>74</v>
      </c>
      <c r="E38" s="472"/>
      <c r="F38" s="428"/>
      <c r="G38" s="1023"/>
      <c r="H38" s="969"/>
      <c r="I38" s="428"/>
      <c r="J38" s="428"/>
      <c r="K38" s="1026"/>
      <c r="L38" s="927"/>
      <c r="M38" s="1017"/>
      <c r="N38" s="493">
        <f>O38/1.12</f>
        <v>0</v>
      </c>
      <c r="O38" s="493"/>
      <c r="P38" s="493">
        <f t="shared" si="24"/>
        <v>0</v>
      </c>
      <c r="Q38" s="493">
        <f t="shared" si="24"/>
        <v>0</v>
      </c>
      <c r="R38" s="1020"/>
      <c r="S38" s="969"/>
      <c r="T38" s="428"/>
      <c r="U38" s="428"/>
      <c r="V38" s="428"/>
      <c r="W38" s="428"/>
      <c r="X38" s="428"/>
      <c r="Y38" s="428"/>
      <c r="Z38" s="428">
        <f t="shared" si="25"/>
        <v>0</v>
      </c>
      <c r="AA38" s="428">
        <f t="shared" si="25"/>
        <v>0</v>
      </c>
      <c r="AB38" s="428"/>
      <c r="AC38" s="428"/>
      <c r="AD38" s="428">
        <f t="shared" si="26"/>
        <v>0</v>
      </c>
      <c r="AE38" s="428"/>
      <c r="AF38" s="428"/>
      <c r="AG38" s="472">
        <f t="shared" si="27"/>
        <v>0</v>
      </c>
      <c r="AH38" s="428"/>
      <c r="AI38" s="472">
        <f t="shared" si="28"/>
        <v>0</v>
      </c>
      <c r="AJ38" s="472">
        <f t="shared" si="28"/>
        <v>0</v>
      </c>
      <c r="AK38" s="472"/>
      <c r="AL38" s="479" t="str">
        <f t="shared" si="3"/>
        <v/>
      </c>
      <c r="AM38" s="473"/>
      <c r="AN38" s="473"/>
      <c r="AO38" s="473"/>
      <c r="AP38" s="473"/>
      <c r="AQ38" s="473"/>
      <c r="AR38" s="472"/>
      <c r="AS38" s="472">
        <f>AR38</f>
        <v>0</v>
      </c>
      <c r="AT38" s="472"/>
      <c r="AU38" s="472"/>
      <c r="AV38" s="472"/>
      <c r="AW38" s="472"/>
      <c r="AX38" s="472"/>
      <c r="AY38" s="472"/>
      <c r="AZ38" s="472"/>
      <c r="BA38" s="472"/>
      <c r="BB38" s="472"/>
      <c r="BC38" s="472"/>
      <c r="BD38" s="472"/>
      <c r="BE38" s="472"/>
      <c r="BF38" s="472"/>
      <c r="BG38" s="472"/>
      <c r="BH38" s="472"/>
      <c r="BI38" s="963"/>
      <c r="BJ38" s="476"/>
      <c r="BK38" s="476"/>
      <c r="BL38" s="476"/>
      <c r="BM38" s="476"/>
      <c r="BN38" s="476"/>
      <c r="BO38" s="476"/>
      <c r="BP38" s="476"/>
      <c r="BQ38" s="495"/>
      <c r="BR38" s="495"/>
      <c r="BS38" s="459"/>
      <c r="BT38" s="497"/>
      <c r="BU38" s="460"/>
    </row>
    <row r="39" spans="1:73" ht="13" hidden="1" customHeight="1" outlineLevel="1" x14ac:dyDescent="0.35">
      <c r="A39" s="1000"/>
      <c r="B39" s="928"/>
      <c r="C39" s="471" t="s">
        <v>75</v>
      </c>
      <c r="D39" s="471" t="s">
        <v>76</v>
      </c>
      <c r="E39" s="472"/>
      <c r="F39" s="428"/>
      <c r="G39" s="1024"/>
      <c r="H39" s="993"/>
      <c r="I39" s="428"/>
      <c r="J39" s="428"/>
      <c r="K39" s="1027"/>
      <c r="L39" s="928"/>
      <c r="M39" s="1018"/>
      <c r="N39" s="493">
        <f>N38</f>
        <v>0</v>
      </c>
      <c r="O39" s="493">
        <f>O38</f>
        <v>0</v>
      </c>
      <c r="P39" s="493">
        <f t="shared" si="24"/>
        <v>0</v>
      </c>
      <c r="Q39" s="493">
        <f t="shared" si="24"/>
        <v>0</v>
      </c>
      <c r="R39" s="1021"/>
      <c r="S39" s="993"/>
      <c r="T39" s="428"/>
      <c r="U39" s="428"/>
      <c r="V39" s="428"/>
      <c r="W39" s="428"/>
      <c r="X39" s="428"/>
      <c r="Y39" s="428"/>
      <c r="Z39" s="428">
        <f t="shared" si="25"/>
        <v>0</v>
      </c>
      <c r="AA39" s="428">
        <f t="shared" si="25"/>
        <v>0</v>
      </c>
      <c r="AB39" s="428"/>
      <c r="AC39" s="428"/>
      <c r="AD39" s="428">
        <f t="shared" si="26"/>
        <v>0</v>
      </c>
      <c r="AE39" s="428"/>
      <c r="AF39" s="428"/>
      <c r="AG39" s="472">
        <f t="shared" si="27"/>
        <v>0</v>
      </c>
      <c r="AH39" s="428"/>
      <c r="AI39" s="472">
        <f t="shared" si="28"/>
        <v>0</v>
      </c>
      <c r="AJ39" s="472">
        <f t="shared" si="28"/>
        <v>0</v>
      </c>
      <c r="AK39" s="472"/>
      <c r="AL39" s="479" t="str">
        <f t="shared" si="3"/>
        <v/>
      </c>
      <c r="AM39" s="473"/>
      <c r="AN39" s="473"/>
      <c r="AO39" s="473"/>
      <c r="AP39" s="473"/>
      <c r="AQ39" s="473"/>
      <c r="AR39" s="472">
        <f>AR38</f>
        <v>0</v>
      </c>
      <c r="AS39" s="472">
        <f>AR39*1.12</f>
        <v>0</v>
      </c>
      <c r="AT39" s="472"/>
      <c r="AU39" s="472"/>
      <c r="AV39" s="472"/>
      <c r="AW39" s="472"/>
      <c r="AX39" s="472"/>
      <c r="AY39" s="472"/>
      <c r="AZ39" s="472"/>
      <c r="BA39" s="472"/>
      <c r="BB39" s="472"/>
      <c r="BC39" s="472"/>
      <c r="BD39" s="472"/>
      <c r="BE39" s="472"/>
      <c r="BF39" s="472"/>
      <c r="BG39" s="472"/>
      <c r="BH39" s="472"/>
      <c r="BI39" s="1016"/>
      <c r="BJ39" s="476"/>
      <c r="BK39" s="476"/>
      <c r="BL39" s="476"/>
      <c r="BM39" s="476"/>
      <c r="BN39" s="476"/>
      <c r="BO39" s="476"/>
      <c r="BP39" s="476"/>
      <c r="BQ39" s="495"/>
      <c r="BR39" s="495"/>
      <c r="BS39" s="459"/>
      <c r="BT39" s="497"/>
      <c r="BU39" s="460"/>
    </row>
    <row r="40" spans="1:73" ht="20.5" hidden="1" customHeight="1" outlineLevel="1" x14ac:dyDescent="0.35">
      <c r="A40" s="962"/>
      <c r="B40" s="929"/>
      <c r="C40" s="480" t="s">
        <v>75</v>
      </c>
      <c r="D40" s="480" t="s">
        <v>77</v>
      </c>
      <c r="E40" s="481"/>
      <c r="F40" s="499"/>
      <c r="G40" s="1025"/>
      <c r="H40" s="970"/>
      <c r="I40" s="499"/>
      <c r="J40" s="499"/>
      <c r="K40" s="1028"/>
      <c r="L40" s="929"/>
      <c r="M40" s="1019"/>
      <c r="N40" s="503">
        <f>N39</f>
        <v>0</v>
      </c>
      <c r="O40" s="503">
        <f>O39</f>
        <v>0</v>
      </c>
      <c r="P40" s="503">
        <f t="shared" si="24"/>
        <v>0</v>
      </c>
      <c r="Q40" s="503">
        <f t="shared" si="24"/>
        <v>0</v>
      </c>
      <c r="R40" s="1022"/>
      <c r="S40" s="970"/>
      <c r="T40" s="499"/>
      <c r="U40" s="499"/>
      <c r="V40" s="499"/>
      <c r="W40" s="499"/>
      <c r="X40" s="499"/>
      <c r="Y40" s="499"/>
      <c r="Z40" s="499">
        <f t="shared" si="25"/>
        <v>0</v>
      </c>
      <c r="AA40" s="499">
        <f t="shared" si="25"/>
        <v>0</v>
      </c>
      <c r="AB40" s="499"/>
      <c r="AC40" s="499"/>
      <c r="AD40" s="499">
        <f t="shared" si="26"/>
        <v>0</v>
      </c>
      <c r="AE40" s="499"/>
      <c r="AF40" s="499"/>
      <c r="AG40" s="481">
        <f t="shared" si="27"/>
        <v>0</v>
      </c>
      <c r="AH40" s="499"/>
      <c r="AI40" s="481">
        <f t="shared" si="28"/>
        <v>0</v>
      </c>
      <c r="AJ40" s="481">
        <f t="shared" si="28"/>
        <v>0</v>
      </c>
      <c r="AK40" s="481"/>
      <c r="AL40" s="504" t="str">
        <f t="shared" si="3"/>
        <v/>
      </c>
      <c r="AM40" s="482"/>
      <c r="AN40" s="482"/>
      <c r="AO40" s="482"/>
      <c r="AP40" s="482"/>
      <c r="AQ40" s="482"/>
      <c r="AR40" s="481">
        <f>AR39</f>
        <v>0</v>
      </c>
      <c r="AS40" s="481">
        <f>AR40*1.12</f>
        <v>0</v>
      </c>
      <c r="AT40" s="481"/>
      <c r="AU40" s="481"/>
      <c r="AV40" s="481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964"/>
      <c r="BJ40" s="485"/>
      <c r="BK40" s="485"/>
      <c r="BL40" s="485"/>
      <c r="BM40" s="485"/>
      <c r="BN40" s="485"/>
      <c r="BO40" s="485"/>
      <c r="BP40" s="485"/>
      <c r="BS40" s="457"/>
      <c r="BT40" s="458"/>
      <c r="BU40" s="460"/>
    </row>
    <row r="41" spans="1:73" s="495" customFormat="1" ht="40" hidden="1" customHeight="1" collapsed="1" x14ac:dyDescent="0.35">
      <c r="A41" s="961">
        <v>1</v>
      </c>
      <c r="B41" s="975" t="s">
        <v>84</v>
      </c>
      <c r="C41" s="471" t="s">
        <v>73</v>
      </c>
      <c r="D41" s="471" t="s">
        <v>74</v>
      </c>
      <c r="E41" s="472">
        <f t="shared" ref="E41:E104" si="29">I41</f>
        <v>0</v>
      </c>
      <c r="F41" s="428">
        <f t="shared" ref="F41:F104" si="30">E41*1.12</f>
        <v>0</v>
      </c>
      <c r="G41" s="1023"/>
      <c r="H41" s="969"/>
      <c r="I41" s="428">
        <f>I44+I47+I50+I53+I56+I59+I62+I65+I68+I71+I74+I77+I80+I83+I86+I89+I92+I95+I98+I101+I104</f>
        <v>0</v>
      </c>
      <c r="J41" s="428">
        <f t="shared" ref="J41:J100" si="31">I41*1.12</f>
        <v>0</v>
      </c>
      <c r="K41" s="1049"/>
      <c r="L41" s="927"/>
      <c r="M41" s="1017"/>
      <c r="N41" s="493">
        <f>O41/1.12</f>
        <v>0</v>
      </c>
      <c r="O41" s="493">
        <f>O44+O47+O50+O53+O56+O59+O62+O65+O68+O71+O74+O77+O80+O83+O86+O89+O92+O95+O98+O101+O104</f>
        <v>0</v>
      </c>
      <c r="P41" s="493">
        <f t="shared" si="24"/>
        <v>0</v>
      </c>
      <c r="Q41" s="493">
        <f t="shared" si="24"/>
        <v>0</v>
      </c>
      <c r="R41" s="509"/>
      <c r="S41" s="969">
        <f>S44+S47+S50+S53+S56+S59+S62+S65+S68+S71+S74+S77+S80+S83+S86+S89+S92+S95+S98+S101+S104</f>
        <v>0</v>
      </c>
      <c r="T41" s="428"/>
      <c r="U41" s="428"/>
      <c r="V41" s="428"/>
      <c r="W41" s="428"/>
      <c r="X41" s="428"/>
      <c r="Y41" s="428"/>
      <c r="Z41" s="428">
        <f t="shared" si="25"/>
        <v>0</v>
      </c>
      <c r="AA41" s="428">
        <f t="shared" si="25"/>
        <v>0</v>
      </c>
      <c r="AB41" s="428"/>
      <c r="AC41" s="428">
        <f>AC44+AC47+AC50+AC53+AC56+AC59+AC62+AC65+AC68+AC71+AC74+AC77+AC80+AC83+AC86+AC89+AC92+AC95+AC98+AC101+AC104</f>
        <v>0</v>
      </c>
      <c r="AD41" s="472">
        <f t="shared" si="26"/>
        <v>0</v>
      </c>
      <c r="AE41" s="428"/>
      <c r="AF41" s="428">
        <f t="shared" ref="AF41:AG43" si="32">AF44+AF47+AF50+AF53+AF56+AF59+AF62+AF65+AF68+AF71+AF74+AF77+AF80+AF83+AF86+AF89+AF92+AF95+AF98+AF101+AF104</f>
        <v>0</v>
      </c>
      <c r="AG41" s="428">
        <f t="shared" si="32"/>
        <v>0</v>
      </c>
      <c r="AH41" s="428"/>
      <c r="AI41" s="428">
        <f t="shared" ref="AI41:AI43" si="33">AI44+AI47+AI50+AI53+AI56+AI59+AI62+AI65+AI68+AI71+AI74+AI77+AI80+AI83+AI86+AI89+AI92+AI95+AI98+AI101+AI104</f>
        <v>0</v>
      </c>
      <c r="AJ41" s="472">
        <f>AI41*1.12</f>
        <v>0</v>
      </c>
      <c r="AK41" s="428"/>
      <c r="AL41" s="479" t="str">
        <f>IF(AC41=0,"",AF41/AC41)</f>
        <v/>
      </c>
      <c r="AM41" s="473"/>
      <c r="AN41" s="428">
        <f>AN44+AN47+AN50+AN53+AN56+AN59+AN62+AN65+AN68+AN71+AN74+AN77+AN80+AN83+AN86+AN89+AN92+AN95+AN98+AN101+AN104</f>
        <v>0</v>
      </c>
      <c r="AO41" s="473"/>
      <c r="AP41" s="473"/>
      <c r="AQ41" s="473"/>
      <c r="AR41" s="428">
        <f>AR44+AR47+AR50+AR53+AR56+AR59+AR62+AR65+AR68+AR71+AR74+AR77+AR80+AR83+AR86+AR89+AR92+AR95+AR98+AR101+AR104</f>
        <v>0</v>
      </c>
      <c r="AS41" s="472">
        <f>AR41*1.12</f>
        <v>0</v>
      </c>
      <c r="AT41" s="472"/>
      <c r="AU41" s="472"/>
      <c r="AV41" s="472">
        <f>AV44+AV47+AV50+AV53+AV56+AV59+AV62+AV65+AV68+AV71+AV74+AV77+AV80+AV83+AV86+AV89+AV92+AV95+AV98+AV101+AV104</f>
        <v>0</v>
      </c>
      <c r="AW41" s="472"/>
      <c r="AX41" s="472"/>
      <c r="AY41" s="472"/>
      <c r="AZ41" s="472"/>
      <c r="BA41" s="472"/>
      <c r="BB41" s="472"/>
      <c r="BC41" s="472"/>
      <c r="BD41" s="472"/>
      <c r="BE41" s="472"/>
      <c r="BF41" s="472"/>
      <c r="BG41" s="472"/>
      <c r="BH41" s="472"/>
      <c r="BI41" s="1073" t="s">
        <v>83</v>
      </c>
      <c r="BJ41" s="476"/>
      <c r="BK41" s="476"/>
      <c r="BL41" s="476"/>
      <c r="BM41" s="476"/>
      <c r="BN41" s="476"/>
      <c r="BO41" s="476"/>
      <c r="BP41" s="476"/>
      <c r="BS41" s="459"/>
      <c r="BT41" s="497"/>
      <c r="BU41" s="496"/>
    </row>
    <row r="42" spans="1:73" s="495" customFormat="1" ht="18.75" hidden="1" customHeight="1" outlineLevel="1" x14ac:dyDescent="0.35">
      <c r="A42" s="1000"/>
      <c r="B42" s="976"/>
      <c r="C42" s="471" t="s">
        <v>75</v>
      </c>
      <c r="D42" s="471" t="s">
        <v>76</v>
      </c>
      <c r="E42" s="472">
        <f t="shared" si="29"/>
        <v>0</v>
      </c>
      <c r="F42" s="428">
        <f t="shared" si="30"/>
        <v>0</v>
      </c>
      <c r="G42" s="1024"/>
      <c r="H42" s="993"/>
      <c r="I42" s="428">
        <f>I41</f>
        <v>0</v>
      </c>
      <c r="J42" s="428">
        <f t="shared" si="31"/>
        <v>0</v>
      </c>
      <c r="K42" s="1050"/>
      <c r="L42" s="928"/>
      <c r="M42" s="1018"/>
      <c r="N42" s="493">
        <f>N41</f>
        <v>0</v>
      </c>
      <c r="O42" s="493">
        <f>O41</f>
        <v>0</v>
      </c>
      <c r="P42" s="493">
        <f t="shared" ref="P42:Q118" si="34">N42</f>
        <v>0</v>
      </c>
      <c r="Q42" s="493">
        <f t="shared" si="34"/>
        <v>0</v>
      </c>
      <c r="R42" s="511"/>
      <c r="S42" s="993"/>
      <c r="T42" s="428"/>
      <c r="U42" s="428"/>
      <c r="V42" s="428"/>
      <c r="W42" s="428"/>
      <c r="X42" s="428"/>
      <c r="Y42" s="428"/>
      <c r="Z42" s="428">
        <f t="shared" ref="Z42:AA93" si="35">T42+W42</f>
        <v>0</v>
      </c>
      <c r="AA42" s="428">
        <f t="shared" si="35"/>
        <v>0</v>
      </c>
      <c r="AB42" s="428"/>
      <c r="AC42" s="428">
        <f>AC45+AC48+AC51+AC54+AC57+AC60+AC63+AC66+AC69+AC72+AC75+AC78+AC81+AC84+AC87+AC90+AC93+AC96+AC99+AC102+AC105</f>
        <v>0</v>
      </c>
      <c r="AD42" s="472">
        <f t="shared" si="26"/>
        <v>0</v>
      </c>
      <c r="AE42" s="428"/>
      <c r="AF42" s="428">
        <f t="shared" si="32"/>
        <v>0</v>
      </c>
      <c r="AG42" s="428">
        <f t="shared" si="32"/>
        <v>0</v>
      </c>
      <c r="AH42" s="428"/>
      <c r="AI42" s="428">
        <f t="shared" si="33"/>
        <v>0</v>
      </c>
      <c r="AJ42" s="472">
        <f>AI42*1.12</f>
        <v>0</v>
      </c>
      <c r="AK42" s="472"/>
      <c r="AL42" s="479" t="str">
        <f t="shared" si="3"/>
        <v/>
      </c>
      <c r="AM42" s="473"/>
      <c r="AN42" s="428">
        <f>AN45+AN48+AN51+AN54+AN57+AN60+AN63+AN66+AN69+AN72+AN75+AN78+AN81+AN84+AN87+AN90+AN93+AN96+AN99+AN102+AN105</f>
        <v>0</v>
      </c>
      <c r="AO42" s="473">
        <f>AO43</f>
        <v>0</v>
      </c>
      <c r="AP42" s="473"/>
      <c r="AQ42" s="473"/>
      <c r="AR42" s="428">
        <f>AR45+AR48+AR51+AR54+AR57+AR60+AR63+AR66+AR69+AR72+AR75+AR78+AR81+AR84+AR87+AR90+AR93+AR96+AR99+AR102+AR105</f>
        <v>0</v>
      </c>
      <c r="AS42" s="472">
        <f>AR42*1.12</f>
        <v>0</v>
      </c>
      <c r="AT42" s="472"/>
      <c r="AU42" s="472"/>
      <c r="AV42" s="472"/>
      <c r="AW42" s="472"/>
      <c r="AX42" s="472"/>
      <c r="AY42" s="472"/>
      <c r="AZ42" s="472"/>
      <c r="BA42" s="472"/>
      <c r="BB42" s="472"/>
      <c r="BC42" s="472"/>
      <c r="BD42" s="472"/>
      <c r="BE42" s="472"/>
      <c r="BF42" s="472"/>
      <c r="BG42" s="472"/>
      <c r="BH42" s="472"/>
      <c r="BI42" s="1074"/>
      <c r="BJ42" s="476"/>
      <c r="BK42" s="476"/>
      <c r="BL42" s="476"/>
      <c r="BM42" s="476"/>
      <c r="BN42" s="476"/>
      <c r="BO42" s="476"/>
      <c r="BP42" s="476"/>
      <c r="BS42" s="459"/>
      <c r="BT42" s="497"/>
      <c r="BU42" s="496"/>
    </row>
    <row r="43" spans="1:73" ht="18.75" hidden="1" customHeight="1" outlineLevel="1" x14ac:dyDescent="0.35">
      <c r="A43" s="1000"/>
      <c r="B43" s="976"/>
      <c r="C43" s="480" t="s">
        <v>75</v>
      </c>
      <c r="D43" s="480" t="s">
        <v>77</v>
      </c>
      <c r="E43" s="481">
        <f t="shared" si="29"/>
        <v>0</v>
      </c>
      <c r="F43" s="499">
        <f t="shared" si="30"/>
        <v>0</v>
      </c>
      <c r="G43" s="1024"/>
      <c r="H43" s="970"/>
      <c r="I43" s="499">
        <f>I42</f>
        <v>0</v>
      </c>
      <c r="J43" s="499">
        <f t="shared" si="31"/>
        <v>0</v>
      </c>
      <c r="K43" s="1051"/>
      <c r="L43" s="929"/>
      <c r="M43" s="1019"/>
      <c r="N43" s="503">
        <f>N42</f>
        <v>0</v>
      </c>
      <c r="O43" s="503">
        <f>O42</f>
        <v>0</v>
      </c>
      <c r="P43" s="503">
        <f t="shared" si="34"/>
        <v>0</v>
      </c>
      <c r="Q43" s="503">
        <f t="shared" si="34"/>
        <v>0</v>
      </c>
      <c r="R43" s="511"/>
      <c r="S43" s="970"/>
      <c r="T43" s="499"/>
      <c r="U43" s="499"/>
      <c r="V43" s="499"/>
      <c r="W43" s="499"/>
      <c r="X43" s="499"/>
      <c r="Y43" s="499"/>
      <c r="Z43" s="499">
        <f t="shared" si="35"/>
        <v>0</v>
      </c>
      <c r="AA43" s="499">
        <f t="shared" si="35"/>
        <v>0</v>
      </c>
      <c r="AB43" s="499"/>
      <c r="AC43" s="428">
        <f>AC46+AC49+AC52+AC55+AC58+AC61+AC64+AC67+AC70+AC73+AC76+AC79+AC82+AC85+AC88+AC91+AC94+AC97+AC100+AC103+AC106</f>
        <v>0</v>
      </c>
      <c r="AD43" s="499">
        <f t="shared" si="26"/>
        <v>0</v>
      </c>
      <c r="AE43" s="499"/>
      <c r="AF43" s="428">
        <f t="shared" si="32"/>
        <v>0</v>
      </c>
      <c r="AG43" s="428">
        <f t="shared" si="32"/>
        <v>0</v>
      </c>
      <c r="AH43" s="499"/>
      <c r="AI43" s="428">
        <f t="shared" si="33"/>
        <v>0</v>
      </c>
      <c r="AJ43" s="481">
        <f t="shared" ref="AI43:AJ74" si="36">AG43-AD43</f>
        <v>0</v>
      </c>
      <c r="AK43" s="481"/>
      <c r="AL43" s="504" t="str">
        <f t="shared" si="3"/>
        <v/>
      </c>
      <c r="AM43" s="482"/>
      <c r="AN43" s="428">
        <f>AN46+AN49+AN52+AN55+AN58+AN61+AN64+AN67+AN70+AN73+AN76+AN79+AN82+AN85+AN88+AN91+AN94+AN97+AN100+AN103+AN106</f>
        <v>0</v>
      </c>
      <c r="AO43" s="482"/>
      <c r="AP43" s="482"/>
      <c r="AQ43" s="482"/>
      <c r="AR43" s="428">
        <f>AR46+AR49+AR52+AR55+AR58+AR61+AR64+AR67+AR70+AR73+AR76+AR79+AR82+AR85+AR88+AR91+AR94+AR97+AR100+AR103+AR106</f>
        <v>0</v>
      </c>
      <c r="AS43" s="499">
        <f>AR43*1.12</f>
        <v>0</v>
      </c>
      <c r="AT43" s="481"/>
      <c r="AU43" s="481"/>
      <c r="AV43" s="481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1075"/>
      <c r="BJ43" s="485"/>
      <c r="BK43" s="485"/>
      <c r="BL43" s="485"/>
      <c r="BM43" s="485"/>
      <c r="BN43" s="485"/>
      <c r="BO43" s="485"/>
      <c r="BP43" s="485"/>
      <c r="BS43" s="457"/>
      <c r="BT43" s="458"/>
      <c r="BU43" s="460"/>
    </row>
    <row r="44" spans="1:73" s="520" customFormat="1" ht="18.75" hidden="1" customHeight="1" outlineLevel="1" collapsed="1" x14ac:dyDescent="0.35">
      <c r="A44" s="1000"/>
      <c r="B44" s="976"/>
      <c r="C44" s="512" t="s">
        <v>73</v>
      </c>
      <c r="D44" s="512" t="s">
        <v>74</v>
      </c>
      <c r="E44" s="513">
        <f t="shared" si="29"/>
        <v>0</v>
      </c>
      <c r="F44" s="514">
        <f t="shared" si="30"/>
        <v>0</v>
      </c>
      <c r="G44" s="1024"/>
      <c r="H44" s="1058"/>
      <c r="I44" s="514"/>
      <c r="J44" s="514">
        <f t="shared" si="31"/>
        <v>0</v>
      </c>
      <c r="K44" s="1049"/>
      <c r="L44" s="1032"/>
      <c r="M44" s="515"/>
      <c r="N44" s="516">
        <f>O44/1.12</f>
        <v>0</v>
      </c>
      <c r="O44" s="516"/>
      <c r="P44" s="516">
        <f t="shared" si="34"/>
        <v>0</v>
      </c>
      <c r="Q44" s="516">
        <f t="shared" si="34"/>
        <v>0</v>
      </c>
      <c r="R44" s="947"/>
      <c r="S44" s="1058"/>
      <c r="T44" s="514"/>
      <c r="U44" s="514"/>
      <c r="V44" s="514"/>
      <c r="W44" s="514"/>
      <c r="X44" s="514"/>
      <c r="Y44" s="514"/>
      <c r="Z44" s="428">
        <f t="shared" si="35"/>
        <v>0</v>
      </c>
      <c r="AA44" s="428">
        <f t="shared" si="35"/>
        <v>0</v>
      </c>
      <c r="AB44" s="514"/>
      <c r="AC44" s="428"/>
      <c r="AD44" s="428">
        <f t="shared" si="26"/>
        <v>0</v>
      </c>
      <c r="AE44" s="428"/>
      <c r="AF44" s="428"/>
      <c r="AG44" s="428">
        <f t="shared" ref="AG44:AG107" si="37">AF44*1.12</f>
        <v>0</v>
      </c>
      <c r="AH44" s="428"/>
      <c r="AI44" s="513">
        <f t="shared" si="36"/>
        <v>0</v>
      </c>
      <c r="AJ44" s="513">
        <f t="shared" si="36"/>
        <v>0</v>
      </c>
      <c r="AK44" s="513"/>
      <c r="AL44" s="517" t="str">
        <f t="shared" si="3"/>
        <v/>
      </c>
      <c r="AM44" s="518"/>
      <c r="AN44" s="473">
        <f>AF44</f>
        <v>0</v>
      </c>
      <c r="AO44" s="518"/>
      <c r="AP44" s="518"/>
      <c r="AQ44" s="518"/>
      <c r="AR44" s="513">
        <f>I44</f>
        <v>0</v>
      </c>
      <c r="AS44" s="513">
        <f>AR44</f>
        <v>0</v>
      </c>
      <c r="AT44" s="513"/>
      <c r="AU44" s="513"/>
      <c r="AV44" s="472">
        <f>AF44-AC44</f>
        <v>0</v>
      </c>
      <c r="AW44" s="513"/>
      <c r="AX44" s="513"/>
      <c r="AY44" s="513"/>
      <c r="AZ44" s="513"/>
      <c r="BA44" s="513"/>
      <c r="BB44" s="513"/>
      <c r="BC44" s="513"/>
      <c r="BD44" s="513"/>
      <c r="BE44" s="513"/>
      <c r="BF44" s="513"/>
      <c r="BG44" s="513"/>
      <c r="BH44" s="513">
        <f>AF44-AC44</f>
        <v>0</v>
      </c>
      <c r="BI44" s="1067"/>
      <c r="BJ44" s="519"/>
      <c r="BK44" s="519"/>
      <c r="BL44" s="519"/>
      <c r="BM44" s="519"/>
      <c r="BN44" s="519"/>
      <c r="BO44" s="519"/>
      <c r="BP44" s="519"/>
      <c r="BS44" s="521"/>
      <c r="BT44" s="522"/>
      <c r="BU44" s="1055" t="s">
        <v>85</v>
      </c>
    </row>
    <row r="45" spans="1:73" s="520" customFormat="1" ht="18.75" hidden="1" customHeight="1" outlineLevel="1" x14ac:dyDescent="0.35">
      <c r="A45" s="1000"/>
      <c r="B45" s="976"/>
      <c r="C45" s="512" t="s">
        <v>75</v>
      </c>
      <c r="D45" s="512" t="s">
        <v>76</v>
      </c>
      <c r="E45" s="513">
        <f t="shared" si="29"/>
        <v>0</v>
      </c>
      <c r="F45" s="514">
        <f t="shared" si="30"/>
        <v>0</v>
      </c>
      <c r="G45" s="1024"/>
      <c r="H45" s="1059"/>
      <c r="I45" s="514"/>
      <c r="J45" s="514">
        <f t="shared" si="31"/>
        <v>0</v>
      </c>
      <c r="K45" s="1050"/>
      <c r="L45" s="1033"/>
      <c r="M45" s="515"/>
      <c r="N45" s="516">
        <f>N44</f>
        <v>0</v>
      </c>
      <c r="O45" s="516">
        <f>O44</f>
        <v>0</v>
      </c>
      <c r="P45" s="516">
        <f t="shared" si="34"/>
        <v>0</v>
      </c>
      <c r="Q45" s="516">
        <f t="shared" si="34"/>
        <v>0</v>
      </c>
      <c r="R45" s="948"/>
      <c r="S45" s="1059"/>
      <c r="T45" s="514"/>
      <c r="U45" s="514"/>
      <c r="V45" s="514"/>
      <c r="W45" s="514"/>
      <c r="X45" s="514"/>
      <c r="Y45" s="514"/>
      <c r="Z45" s="428">
        <f t="shared" si="35"/>
        <v>0</v>
      </c>
      <c r="AA45" s="428">
        <f t="shared" si="35"/>
        <v>0</v>
      </c>
      <c r="AB45" s="514"/>
      <c r="AC45" s="428"/>
      <c r="AD45" s="428">
        <f t="shared" si="26"/>
        <v>0</v>
      </c>
      <c r="AE45" s="428"/>
      <c r="AF45" s="428"/>
      <c r="AG45" s="428">
        <f t="shared" si="37"/>
        <v>0</v>
      </c>
      <c r="AH45" s="428"/>
      <c r="AI45" s="513">
        <f t="shared" si="36"/>
        <v>0</v>
      </c>
      <c r="AJ45" s="513">
        <f t="shared" si="36"/>
        <v>0</v>
      </c>
      <c r="AK45" s="513"/>
      <c r="AL45" s="517" t="str">
        <f t="shared" si="3"/>
        <v/>
      </c>
      <c r="AM45" s="518"/>
      <c r="AN45" s="482">
        <f>AN44</f>
        <v>0</v>
      </c>
      <c r="AO45" s="518"/>
      <c r="AP45" s="518"/>
      <c r="AQ45" s="518"/>
      <c r="AR45" s="513">
        <f>I45</f>
        <v>0</v>
      </c>
      <c r="AS45" s="513">
        <f>AR45*1.12</f>
        <v>0</v>
      </c>
      <c r="AT45" s="513"/>
      <c r="AU45" s="513"/>
      <c r="AV45" s="513"/>
      <c r="AW45" s="513"/>
      <c r="AX45" s="513"/>
      <c r="AY45" s="513"/>
      <c r="AZ45" s="513"/>
      <c r="BA45" s="513"/>
      <c r="BB45" s="513"/>
      <c r="BC45" s="513"/>
      <c r="BD45" s="513"/>
      <c r="BE45" s="513"/>
      <c r="BF45" s="513"/>
      <c r="BG45" s="513"/>
      <c r="BH45" s="513"/>
      <c r="BI45" s="1068"/>
      <c r="BJ45" s="519"/>
      <c r="BK45" s="519"/>
      <c r="BL45" s="519"/>
      <c r="BM45" s="519"/>
      <c r="BN45" s="519"/>
      <c r="BO45" s="519"/>
      <c r="BP45" s="519"/>
      <c r="BS45" s="521"/>
      <c r="BT45" s="522"/>
      <c r="BU45" s="1056"/>
    </row>
    <row r="46" spans="1:73" s="529" customFormat="1" ht="18.75" hidden="1" customHeight="1" outlineLevel="1" x14ac:dyDescent="0.35">
      <c r="A46" s="1000"/>
      <c r="B46" s="976"/>
      <c r="C46" s="523" t="s">
        <v>75</v>
      </c>
      <c r="D46" s="523" t="s">
        <v>77</v>
      </c>
      <c r="E46" s="524">
        <f t="shared" si="29"/>
        <v>0</v>
      </c>
      <c r="F46" s="525">
        <f t="shared" si="30"/>
        <v>0</v>
      </c>
      <c r="G46" s="1024"/>
      <c r="H46" s="1060"/>
      <c r="I46" s="525">
        <f>I45</f>
        <v>0</v>
      </c>
      <c r="J46" s="525">
        <f t="shared" si="31"/>
        <v>0</v>
      </c>
      <c r="K46" s="1051"/>
      <c r="L46" s="1034"/>
      <c r="M46" s="515"/>
      <c r="N46" s="526">
        <f>N45</f>
        <v>0</v>
      </c>
      <c r="O46" s="526">
        <f>O45</f>
        <v>0</v>
      </c>
      <c r="P46" s="526">
        <f t="shared" si="34"/>
        <v>0</v>
      </c>
      <c r="Q46" s="526">
        <f t="shared" si="34"/>
        <v>0</v>
      </c>
      <c r="R46" s="949"/>
      <c r="S46" s="1060"/>
      <c r="T46" s="525"/>
      <c r="U46" s="525"/>
      <c r="V46" s="525"/>
      <c r="W46" s="525"/>
      <c r="X46" s="525"/>
      <c r="Y46" s="525"/>
      <c r="Z46" s="499">
        <f t="shared" si="35"/>
        <v>0</v>
      </c>
      <c r="AA46" s="499">
        <f t="shared" si="35"/>
        <v>0</v>
      </c>
      <c r="AB46" s="525"/>
      <c r="AC46" s="499"/>
      <c r="AD46" s="499">
        <f t="shared" si="26"/>
        <v>0</v>
      </c>
      <c r="AE46" s="499"/>
      <c r="AF46" s="499"/>
      <c r="AG46" s="499">
        <f t="shared" si="37"/>
        <v>0</v>
      </c>
      <c r="AH46" s="499"/>
      <c r="AI46" s="524">
        <f t="shared" si="36"/>
        <v>0</v>
      </c>
      <c r="AJ46" s="524">
        <f t="shared" si="36"/>
        <v>0</v>
      </c>
      <c r="AK46" s="524"/>
      <c r="AL46" s="527" t="str">
        <f t="shared" si="3"/>
        <v/>
      </c>
      <c r="AM46" s="528"/>
      <c r="AN46" s="528">
        <f>AF46</f>
        <v>0</v>
      </c>
      <c r="AO46" s="528"/>
      <c r="AP46" s="528"/>
      <c r="AQ46" s="528"/>
      <c r="AR46" s="524">
        <f>AR45</f>
        <v>0</v>
      </c>
      <c r="AS46" s="524">
        <f>AR46*1.12</f>
        <v>0</v>
      </c>
      <c r="AT46" s="524"/>
      <c r="AU46" s="524"/>
      <c r="AV46" s="524"/>
      <c r="AW46" s="524"/>
      <c r="AX46" s="524"/>
      <c r="AY46" s="524"/>
      <c r="AZ46" s="524"/>
      <c r="BA46" s="524"/>
      <c r="BB46" s="524"/>
      <c r="BC46" s="524"/>
      <c r="BD46" s="524"/>
      <c r="BE46" s="524"/>
      <c r="BF46" s="524"/>
      <c r="BG46" s="524"/>
      <c r="BH46" s="524"/>
      <c r="BI46" s="1069"/>
      <c r="BJ46" s="515"/>
      <c r="BK46" s="515"/>
      <c r="BL46" s="515"/>
      <c r="BM46" s="515"/>
      <c r="BN46" s="515"/>
      <c r="BO46" s="515"/>
      <c r="BP46" s="515"/>
      <c r="BS46" s="530"/>
      <c r="BT46" s="531"/>
      <c r="BU46" s="1057"/>
    </row>
    <row r="47" spans="1:73" s="529" customFormat="1" ht="12.75" hidden="1" customHeight="1" outlineLevel="1" x14ac:dyDescent="0.35">
      <c r="A47" s="1000"/>
      <c r="B47" s="976"/>
      <c r="C47" s="512" t="s">
        <v>73</v>
      </c>
      <c r="D47" s="512" t="s">
        <v>74</v>
      </c>
      <c r="E47" s="513">
        <f t="shared" si="29"/>
        <v>0</v>
      </c>
      <c r="F47" s="514">
        <f t="shared" si="30"/>
        <v>0</v>
      </c>
      <c r="G47" s="1024"/>
      <c r="H47" s="1058"/>
      <c r="I47" s="514"/>
      <c r="J47" s="514">
        <f t="shared" si="31"/>
        <v>0</v>
      </c>
      <c r="K47" s="532"/>
      <c r="L47" s="533"/>
      <c r="M47" s="515"/>
      <c r="N47" s="516">
        <f>O47/1.12</f>
        <v>0</v>
      </c>
      <c r="O47" s="516"/>
      <c r="P47" s="516">
        <f t="shared" si="34"/>
        <v>0</v>
      </c>
      <c r="Q47" s="516">
        <f t="shared" si="34"/>
        <v>0</v>
      </c>
      <c r="R47" s="534"/>
      <c r="S47" s="1058"/>
      <c r="T47" s="514"/>
      <c r="U47" s="514"/>
      <c r="V47" s="514"/>
      <c r="W47" s="514"/>
      <c r="X47" s="514"/>
      <c r="Y47" s="514"/>
      <c r="Z47" s="428">
        <f t="shared" si="35"/>
        <v>0</v>
      </c>
      <c r="AA47" s="428">
        <f t="shared" si="35"/>
        <v>0</v>
      </c>
      <c r="AB47" s="514"/>
      <c r="AC47" s="428"/>
      <c r="AD47" s="428">
        <f t="shared" si="26"/>
        <v>0</v>
      </c>
      <c r="AE47" s="428"/>
      <c r="AF47" s="428"/>
      <c r="AG47" s="428">
        <f t="shared" si="37"/>
        <v>0</v>
      </c>
      <c r="AH47" s="428"/>
      <c r="AI47" s="513">
        <f t="shared" si="36"/>
        <v>0</v>
      </c>
      <c r="AJ47" s="513">
        <f t="shared" si="36"/>
        <v>0</v>
      </c>
      <c r="AK47" s="513"/>
      <c r="AL47" s="517" t="str">
        <f t="shared" si="3"/>
        <v/>
      </c>
      <c r="AM47" s="518"/>
      <c r="AN47" s="473">
        <f>AF47</f>
        <v>0</v>
      </c>
      <c r="AO47" s="518"/>
      <c r="AP47" s="518"/>
      <c r="AQ47" s="518"/>
      <c r="AR47" s="513">
        <f>I47</f>
        <v>0</v>
      </c>
      <c r="AS47" s="513">
        <f>AR47</f>
        <v>0</v>
      </c>
      <c r="AT47" s="513"/>
      <c r="AU47" s="513"/>
      <c r="AV47" s="472">
        <f>AF47-AC47</f>
        <v>0</v>
      </c>
      <c r="AW47" s="513"/>
      <c r="AX47" s="513"/>
      <c r="AY47" s="513"/>
      <c r="AZ47" s="513"/>
      <c r="BA47" s="513"/>
      <c r="BB47" s="513"/>
      <c r="BC47" s="513"/>
      <c r="BD47" s="513"/>
      <c r="BE47" s="513"/>
      <c r="BF47" s="513"/>
      <c r="BG47" s="513"/>
      <c r="BH47" s="513"/>
      <c r="BI47" s="1067"/>
      <c r="BJ47" s="519"/>
      <c r="BK47" s="519"/>
      <c r="BL47" s="519"/>
      <c r="BM47" s="519"/>
      <c r="BN47" s="519"/>
      <c r="BO47" s="519"/>
      <c r="BP47" s="519"/>
      <c r="BS47" s="530"/>
      <c r="BT47" s="531"/>
      <c r="BU47" s="1055" t="s">
        <v>86</v>
      </c>
    </row>
    <row r="48" spans="1:73" s="529" customFormat="1" ht="12.75" hidden="1" customHeight="1" outlineLevel="1" x14ac:dyDescent="0.35">
      <c r="A48" s="1000"/>
      <c r="B48" s="976"/>
      <c r="C48" s="512" t="s">
        <v>75</v>
      </c>
      <c r="D48" s="512" t="s">
        <v>76</v>
      </c>
      <c r="E48" s="513">
        <f t="shared" si="29"/>
        <v>0</v>
      </c>
      <c r="F48" s="514">
        <f t="shared" si="30"/>
        <v>0</v>
      </c>
      <c r="G48" s="1024"/>
      <c r="H48" s="1059"/>
      <c r="I48" s="514"/>
      <c r="J48" s="514">
        <f t="shared" si="31"/>
        <v>0</v>
      </c>
      <c r="K48" s="532"/>
      <c r="L48" s="533"/>
      <c r="M48" s="515"/>
      <c r="N48" s="516">
        <f>N47</f>
        <v>0</v>
      </c>
      <c r="O48" s="516">
        <f>O47</f>
        <v>0</v>
      </c>
      <c r="P48" s="516">
        <f t="shared" si="34"/>
        <v>0</v>
      </c>
      <c r="Q48" s="516">
        <f t="shared" si="34"/>
        <v>0</v>
      </c>
      <c r="R48" s="534"/>
      <c r="S48" s="1059"/>
      <c r="T48" s="514"/>
      <c r="U48" s="514"/>
      <c r="V48" s="514"/>
      <c r="W48" s="514"/>
      <c r="X48" s="514"/>
      <c r="Y48" s="514"/>
      <c r="Z48" s="428">
        <f t="shared" si="35"/>
        <v>0</v>
      </c>
      <c r="AA48" s="428">
        <f t="shared" si="35"/>
        <v>0</v>
      </c>
      <c r="AB48" s="514"/>
      <c r="AC48" s="428"/>
      <c r="AD48" s="428">
        <f t="shared" si="26"/>
        <v>0</v>
      </c>
      <c r="AE48" s="428"/>
      <c r="AF48" s="428"/>
      <c r="AG48" s="428">
        <f t="shared" si="37"/>
        <v>0</v>
      </c>
      <c r="AH48" s="428"/>
      <c r="AI48" s="513">
        <f t="shared" si="36"/>
        <v>0</v>
      </c>
      <c r="AJ48" s="513">
        <f t="shared" si="36"/>
        <v>0</v>
      </c>
      <c r="AK48" s="513"/>
      <c r="AL48" s="517" t="str">
        <f t="shared" si="3"/>
        <v/>
      </c>
      <c r="AM48" s="518"/>
      <c r="AN48" s="482">
        <f>AN47</f>
        <v>0</v>
      </c>
      <c r="AO48" s="518"/>
      <c r="AP48" s="518"/>
      <c r="AQ48" s="518"/>
      <c r="AR48" s="513">
        <f>I48</f>
        <v>0</v>
      </c>
      <c r="AS48" s="513">
        <f>AR48*1.12</f>
        <v>0</v>
      </c>
      <c r="AT48" s="513"/>
      <c r="AU48" s="513"/>
      <c r="AV48" s="513"/>
      <c r="AW48" s="513"/>
      <c r="AX48" s="513"/>
      <c r="AY48" s="513"/>
      <c r="AZ48" s="513"/>
      <c r="BA48" s="513"/>
      <c r="BB48" s="513"/>
      <c r="BC48" s="513"/>
      <c r="BD48" s="513"/>
      <c r="BE48" s="513"/>
      <c r="BF48" s="513"/>
      <c r="BG48" s="513"/>
      <c r="BH48" s="513"/>
      <c r="BI48" s="1068"/>
      <c r="BJ48" s="519"/>
      <c r="BK48" s="519"/>
      <c r="BL48" s="519"/>
      <c r="BM48" s="519"/>
      <c r="BN48" s="519"/>
      <c r="BO48" s="519"/>
      <c r="BP48" s="519"/>
      <c r="BS48" s="530"/>
      <c r="BT48" s="531"/>
      <c r="BU48" s="1056"/>
    </row>
    <row r="49" spans="1:73" s="529" customFormat="1" ht="12.75" hidden="1" customHeight="1" outlineLevel="1" x14ac:dyDescent="0.35">
      <c r="A49" s="1000"/>
      <c r="B49" s="976"/>
      <c r="C49" s="523" t="s">
        <v>75</v>
      </c>
      <c r="D49" s="523" t="s">
        <v>77</v>
      </c>
      <c r="E49" s="524">
        <f t="shared" si="29"/>
        <v>0</v>
      </c>
      <c r="F49" s="525">
        <f t="shared" si="30"/>
        <v>0</v>
      </c>
      <c r="G49" s="1024"/>
      <c r="H49" s="1060"/>
      <c r="I49" s="525">
        <f>I48</f>
        <v>0</v>
      </c>
      <c r="J49" s="525">
        <f t="shared" si="31"/>
        <v>0</v>
      </c>
      <c r="K49" s="532"/>
      <c r="L49" s="533"/>
      <c r="M49" s="515"/>
      <c r="N49" s="526">
        <f>N48</f>
        <v>0</v>
      </c>
      <c r="O49" s="526">
        <f>O48</f>
        <v>0</v>
      </c>
      <c r="P49" s="526">
        <f t="shared" si="34"/>
        <v>0</v>
      </c>
      <c r="Q49" s="526">
        <f t="shared" si="34"/>
        <v>0</v>
      </c>
      <c r="R49" s="534"/>
      <c r="S49" s="1060"/>
      <c r="T49" s="525"/>
      <c r="U49" s="525"/>
      <c r="V49" s="525"/>
      <c r="W49" s="525"/>
      <c r="X49" s="525"/>
      <c r="Y49" s="525"/>
      <c r="Z49" s="499">
        <f t="shared" si="35"/>
        <v>0</v>
      </c>
      <c r="AA49" s="499">
        <f t="shared" si="35"/>
        <v>0</v>
      </c>
      <c r="AB49" s="525"/>
      <c r="AC49" s="499"/>
      <c r="AD49" s="499">
        <f t="shared" si="26"/>
        <v>0</v>
      </c>
      <c r="AE49" s="499"/>
      <c r="AF49" s="499"/>
      <c r="AG49" s="499">
        <f t="shared" si="37"/>
        <v>0</v>
      </c>
      <c r="AH49" s="499"/>
      <c r="AI49" s="524">
        <f t="shared" si="36"/>
        <v>0</v>
      </c>
      <c r="AJ49" s="524">
        <f t="shared" si="36"/>
        <v>0</v>
      </c>
      <c r="AK49" s="524"/>
      <c r="AL49" s="527" t="str">
        <f t="shared" si="3"/>
        <v/>
      </c>
      <c r="AM49" s="528"/>
      <c r="AN49" s="528">
        <f>AF49</f>
        <v>0</v>
      </c>
      <c r="AO49" s="528"/>
      <c r="AP49" s="528"/>
      <c r="AQ49" s="528"/>
      <c r="AR49" s="524">
        <f>AR48</f>
        <v>0</v>
      </c>
      <c r="AS49" s="524">
        <f>AR49*1.12</f>
        <v>0</v>
      </c>
      <c r="AT49" s="524"/>
      <c r="AU49" s="524"/>
      <c r="AV49" s="524"/>
      <c r="AW49" s="524"/>
      <c r="AX49" s="524"/>
      <c r="AY49" s="524"/>
      <c r="AZ49" s="524"/>
      <c r="BA49" s="524"/>
      <c r="BB49" s="524"/>
      <c r="BC49" s="524"/>
      <c r="BD49" s="524"/>
      <c r="BE49" s="524"/>
      <c r="BF49" s="524"/>
      <c r="BG49" s="524"/>
      <c r="BH49" s="524"/>
      <c r="BI49" s="1069"/>
      <c r="BJ49" s="515"/>
      <c r="BK49" s="515"/>
      <c r="BL49" s="515"/>
      <c r="BM49" s="515"/>
      <c r="BN49" s="515"/>
      <c r="BO49" s="515"/>
      <c r="BP49" s="515"/>
      <c r="BS49" s="530"/>
      <c r="BT49" s="531"/>
      <c r="BU49" s="1057"/>
    </row>
    <row r="50" spans="1:73" s="529" customFormat="1" ht="12.75" hidden="1" customHeight="1" outlineLevel="1" x14ac:dyDescent="0.35">
      <c r="A50" s="1000"/>
      <c r="B50" s="976"/>
      <c r="C50" s="512" t="s">
        <v>73</v>
      </c>
      <c r="D50" s="512" t="s">
        <v>74</v>
      </c>
      <c r="E50" s="513">
        <f t="shared" si="29"/>
        <v>0</v>
      </c>
      <c r="F50" s="514">
        <f t="shared" si="30"/>
        <v>0</v>
      </c>
      <c r="G50" s="1024"/>
      <c r="H50" s="1058"/>
      <c r="I50" s="514"/>
      <c r="J50" s="514">
        <f t="shared" si="31"/>
        <v>0</v>
      </c>
      <c r="K50" s="532"/>
      <c r="L50" s="533"/>
      <c r="M50" s="515"/>
      <c r="N50" s="516">
        <f>O50/1.12</f>
        <v>0</v>
      </c>
      <c r="O50" s="516"/>
      <c r="P50" s="516">
        <f t="shared" si="34"/>
        <v>0</v>
      </c>
      <c r="Q50" s="516">
        <f t="shared" si="34"/>
        <v>0</v>
      </c>
      <c r="R50" s="534"/>
      <c r="S50" s="1058"/>
      <c r="T50" s="514"/>
      <c r="U50" s="514"/>
      <c r="V50" s="514"/>
      <c r="W50" s="514"/>
      <c r="X50" s="514"/>
      <c r="Y50" s="514"/>
      <c r="Z50" s="428">
        <f t="shared" si="35"/>
        <v>0</v>
      </c>
      <c r="AA50" s="428">
        <f t="shared" si="35"/>
        <v>0</v>
      </c>
      <c r="AB50" s="514"/>
      <c r="AC50" s="428"/>
      <c r="AD50" s="428">
        <f t="shared" si="26"/>
        <v>0</v>
      </c>
      <c r="AE50" s="428"/>
      <c r="AF50" s="428"/>
      <c r="AG50" s="428">
        <f t="shared" si="37"/>
        <v>0</v>
      </c>
      <c r="AH50" s="428"/>
      <c r="AI50" s="513">
        <f t="shared" si="36"/>
        <v>0</v>
      </c>
      <c r="AJ50" s="513">
        <f t="shared" si="36"/>
        <v>0</v>
      </c>
      <c r="AK50" s="513"/>
      <c r="AL50" s="517" t="str">
        <f t="shared" si="3"/>
        <v/>
      </c>
      <c r="AM50" s="518"/>
      <c r="AN50" s="473">
        <f>AF50</f>
        <v>0</v>
      </c>
      <c r="AO50" s="518"/>
      <c r="AP50" s="518"/>
      <c r="AQ50" s="518"/>
      <c r="AR50" s="513">
        <f>I50</f>
        <v>0</v>
      </c>
      <c r="AS50" s="513">
        <f>AR50</f>
        <v>0</v>
      </c>
      <c r="AT50" s="513"/>
      <c r="AU50" s="513"/>
      <c r="AV50" s="472">
        <f>AF50-AC50</f>
        <v>0</v>
      </c>
      <c r="AW50" s="513"/>
      <c r="AX50" s="513"/>
      <c r="AY50" s="513"/>
      <c r="AZ50" s="513"/>
      <c r="BA50" s="513"/>
      <c r="BB50" s="513"/>
      <c r="BC50" s="513"/>
      <c r="BD50" s="513"/>
      <c r="BE50" s="513"/>
      <c r="BF50" s="513"/>
      <c r="BG50" s="513"/>
      <c r="BH50" s="513"/>
      <c r="BI50" s="1067"/>
      <c r="BJ50" s="519"/>
      <c r="BK50" s="519"/>
      <c r="BL50" s="519"/>
      <c r="BM50" s="519"/>
      <c r="BN50" s="519"/>
      <c r="BO50" s="519"/>
      <c r="BP50" s="519"/>
      <c r="BS50" s="530"/>
      <c r="BT50" s="531"/>
      <c r="BU50" s="1055" t="s">
        <v>87</v>
      </c>
    </row>
    <row r="51" spans="1:73" s="529" customFormat="1" ht="12.75" hidden="1" customHeight="1" outlineLevel="1" x14ac:dyDescent="0.35">
      <c r="A51" s="1000"/>
      <c r="B51" s="976"/>
      <c r="C51" s="512" t="s">
        <v>75</v>
      </c>
      <c r="D51" s="512" t="s">
        <v>76</v>
      </c>
      <c r="E51" s="513">
        <f t="shared" si="29"/>
        <v>0</v>
      </c>
      <c r="F51" s="514">
        <f t="shared" si="30"/>
        <v>0</v>
      </c>
      <c r="G51" s="1024"/>
      <c r="H51" s="1059"/>
      <c r="I51" s="514"/>
      <c r="J51" s="514">
        <f t="shared" si="31"/>
        <v>0</v>
      </c>
      <c r="K51" s="532"/>
      <c r="L51" s="533"/>
      <c r="M51" s="515"/>
      <c r="N51" s="516">
        <f>N50</f>
        <v>0</v>
      </c>
      <c r="O51" s="516">
        <f>O50</f>
        <v>0</v>
      </c>
      <c r="P51" s="516">
        <f t="shared" si="34"/>
        <v>0</v>
      </c>
      <c r="Q51" s="516">
        <f t="shared" si="34"/>
        <v>0</v>
      </c>
      <c r="R51" s="534"/>
      <c r="S51" s="1059"/>
      <c r="T51" s="514"/>
      <c r="U51" s="514"/>
      <c r="V51" s="514"/>
      <c r="W51" s="514"/>
      <c r="X51" s="514"/>
      <c r="Y51" s="514"/>
      <c r="Z51" s="428">
        <f t="shared" si="35"/>
        <v>0</v>
      </c>
      <c r="AA51" s="428">
        <f t="shared" si="35"/>
        <v>0</v>
      </c>
      <c r="AB51" s="514"/>
      <c r="AC51" s="428"/>
      <c r="AD51" s="428">
        <f t="shared" si="26"/>
        <v>0</v>
      </c>
      <c r="AE51" s="428"/>
      <c r="AF51" s="428"/>
      <c r="AG51" s="428">
        <f t="shared" si="37"/>
        <v>0</v>
      </c>
      <c r="AH51" s="428"/>
      <c r="AI51" s="513">
        <f t="shared" si="36"/>
        <v>0</v>
      </c>
      <c r="AJ51" s="513">
        <f t="shared" si="36"/>
        <v>0</v>
      </c>
      <c r="AK51" s="513"/>
      <c r="AL51" s="517" t="str">
        <f t="shared" si="3"/>
        <v/>
      </c>
      <c r="AM51" s="518"/>
      <c r="AN51" s="482">
        <f>AN50</f>
        <v>0</v>
      </c>
      <c r="AO51" s="518"/>
      <c r="AP51" s="518"/>
      <c r="AQ51" s="518"/>
      <c r="AR51" s="513">
        <f>I51</f>
        <v>0</v>
      </c>
      <c r="AS51" s="513">
        <f>AR51*1.12</f>
        <v>0</v>
      </c>
      <c r="AT51" s="513"/>
      <c r="AU51" s="513"/>
      <c r="AV51" s="513"/>
      <c r="AW51" s="513"/>
      <c r="AX51" s="513"/>
      <c r="AY51" s="513"/>
      <c r="AZ51" s="513"/>
      <c r="BA51" s="513"/>
      <c r="BB51" s="513"/>
      <c r="BC51" s="513"/>
      <c r="BD51" s="513"/>
      <c r="BE51" s="513"/>
      <c r="BF51" s="513"/>
      <c r="BG51" s="513"/>
      <c r="BH51" s="513"/>
      <c r="BI51" s="1068"/>
      <c r="BJ51" s="519"/>
      <c r="BK51" s="519"/>
      <c r="BL51" s="519"/>
      <c r="BM51" s="519"/>
      <c r="BN51" s="519"/>
      <c r="BO51" s="519"/>
      <c r="BP51" s="519"/>
      <c r="BS51" s="530"/>
      <c r="BT51" s="531"/>
      <c r="BU51" s="1056"/>
    </row>
    <row r="52" spans="1:73" s="529" customFormat="1" ht="12.75" hidden="1" customHeight="1" outlineLevel="1" x14ac:dyDescent="0.35">
      <c r="A52" s="1000"/>
      <c r="B52" s="976"/>
      <c r="C52" s="523" t="s">
        <v>75</v>
      </c>
      <c r="D52" s="523" t="s">
        <v>77</v>
      </c>
      <c r="E52" s="524">
        <f t="shared" si="29"/>
        <v>0</v>
      </c>
      <c r="F52" s="525">
        <f t="shared" si="30"/>
        <v>0</v>
      </c>
      <c r="G52" s="1024"/>
      <c r="H52" s="1060"/>
      <c r="I52" s="525">
        <f>I51</f>
        <v>0</v>
      </c>
      <c r="J52" s="525">
        <f t="shared" si="31"/>
        <v>0</v>
      </c>
      <c r="K52" s="532"/>
      <c r="L52" s="533"/>
      <c r="M52" s="515"/>
      <c r="N52" s="526">
        <f>N51</f>
        <v>0</v>
      </c>
      <c r="O52" s="526">
        <f>O51</f>
        <v>0</v>
      </c>
      <c r="P52" s="526">
        <f t="shared" si="34"/>
        <v>0</v>
      </c>
      <c r="Q52" s="526">
        <f t="shared" si="34"/>
        <v>0</v>
      </c>
      <c r="R52" s="534"/>
      <c r="S52" s="1060"/>
      <c r="T52" s="525"/>
      <c r="U52" s="525"/>
      <c r="V52" s="525"/>
      <c r="W52" s="525"/>
      <c r="X52" s="525"/>
      <c r="Y52" s="525"/>
      <c r="Z52" s="499">
        <f t="shared" si="35"/>
        <v>0</v>
      </c>
      <c r="AA52" s="499">
        <f t="shared" si="35"/>
        <v>0</v>
      </c>
      <c r="AB52" s="525"/>
      <c r="AC52" s="499"/>
      <c r="AD52" s="499">
        <f t="shared" si="26"/>
        <v>0</v>
      </c>
      <c r="AE52" s="499"/>
      <c r="AF52" s="499"/>
      <c r="AG52" s="499">
        <f t="shared" si="37"/>
        <v>0</v>
      </c>
      <c r="AH52" s="499"/>
      <c r="AI52" s="524">
        <f t="shared" si="36"/>
        <v>0</v>
      </c>
      <c r="AJ52" s="524">
        <f t="shared" si="36"/>
        <v>0</v>
      </c>
      <c r="AK52" s="524"/>
      <c r="AL52" s="527" t="str">
        <f t="shared" si="3"/>
        <v/>
      </c>
      <c r="AM52" s="528"/>
      <c r="AN52" s="528">
        <f>AF52</f>
        <v>0</v>
      </c>
      <c r="AO52" s="528"/>
      <c r="AP52" s="528"/>
      <c r="AQ52" s="528"/>
      <c r="AR52" s="524">
        <f>AR51</f>
        <v>0</v>
      </c>
      <c r="AS52" s="524">
        <f>AR52*1.12</f>
        <v>0</v>
      </c>
      <c r="AT52" s="524"/>
      <c r="AU52" s="524"/>
      <c r="AV52" s="524"/>
      <c r="AW52" s="524"/>
      <c r="AX52" s="524"/>
      <c r="AY52" s="524"/>
      <c r="AZ52" s="524"/>
      <c r="BA52" s="524"/>
      <c r="BB52" s="524"/>
      <c r="BC52" s="524"/>
      <c r="BD52" s="524"/>
      <c r="BE52" s="524"/>
      <c r="BF52" s="524"/>
      <c r="BG52" s="524"/>
      <c r="BH52" s="524"/>
      <c r="BI52" s="1069"/>
      <c r="BJ52" s="515"/>
      <c r="BK52" s="515"/>
      <c r="BL52" s="515"/>
      <c r="BM52" s="515"/>
      <c r="BN52" s="515"/>
      <c r="BO52" s="515"/>
      <c r="BP52" s="515"/>
      <c r="BS52" s="530"/>
      <c r="BT52" s="531"/>
      <c r="BU52" s="1057"/>
    </row>
    <row r="53" spans="1:73" s="529" customFormat="1" ht="12.75" hidden="1" customHeight="1" outlineLevel="1" x14ac:dyDescent="0.35">
      <c r="A53" s="1000"/>
      <c r="B53" s="976"/>
      <c r="C53" s="512" t="s">
        <v>73</v>
      </c>
      <c r="D53" s="512" t="s">
        <v>74</v>
      </c>
      <c r="E53" s="513">
        <f t="shared" si="29"/>
        <v>0</v>
      </c>
      <c r="F53" s="514">
        <f t="shared" si="30"/>
        <v>0</v>
      </c>
      <c r="G53" s="1024"/>
      <c r="H53" s="1058"/>
      <c r="I53" s="514"/>
      <c r="J53" s="514">
        <f t="shared" si="31"/>
        <v>0</v>
      </c>
      <c r="K53" s="532"/>
      <c r="L53" s="533"/>
      <c r="M53" s="515"/>
      <c r="N53" s="516">
        <f>O53/1.12</f>
        <v>0</v>
      </c>
      <c r="O53" s="516"/>
      <c r="P53" s="516">
        <f t="shared" si="34"/>
        <v>0</v>
      </c>
      <c r="Q53" s="516">
        <f t="shared" si="34"/>
        <v>0</v>
      </c>
      <c r="R53" s="534"/>
      <c r="S53" s="1058"/>
      <c r="T53" s="514"/>
      <c r="U53" s="514"/>
      <c r="V53" s="514"/>
      <c r="W53" s="514"/>
      <c r="X53" s="514"/>
      <c r="Y53" s="514"/>
      <c r="Z53" s="428">
        <f t="shared" si="35"/>
        <v>0</v>
      </c>
      <c r="AA53" s="428">
        <f t="shared" si="35"/>
        <v>0</v>
      </c>
      <c r="AB53" s="514"/>
      <c r="AC53" s="428"/>
      <c r="AD53" s="428">
        <f t="shared" si="26"/>
        <v>0</v>
      </c>
      <c r="AE53" s="428"/>
      <c r="AF53" s="428"/>
      <c r="AG53" s="428">
        <f t="shared" si="37"/>
        <v>0</v>
      </c>
      <c r="AH53" s="428"/>
      <c r="AI53" s="513">
        <f t="shared" si="36"/>
        <v>0</v>
      </c>
      <c r="AJ53" s="513">
        <f t="shared" si="36"/>
        <v>0</v>
      </c>
      <c r="AK53" s="513"/>
      <c r="AL53" s="517" t="str">
        <f t="shared" si="3"/>
        <v/>
      </c>
      <c r="AM53" s="518"/>
      <c r="AN53" s="473">
        <f>AF53</f>
        <v>0</v>
      </c>
      <c r="AO53" s="518"/>
      <c r="AP53" s="518"/>
      <c r="AQ53" s="518"/>
      <c r="AR53" s="513">
        <f>I53</f>
        <v>0</v>
      </c>
      <c r="AS53" s="513">
        <f>AR53</f>
        <v>0</v>
      </c>
      <c r="AT53" s="513"/>
      <c r="AU53" s="513"/>
      <c r="AV53" s="472">
        <f>AF53-AC53</f>
        <v>0</v>
      </c>
      <c r="AW53" s="513"/>
      <c r="AX53" s="513"/>
      <c r="AY53" s="513"/>
      <c r="AZ53" s="513"/>
      <c r="BA53" s="513"/>
      <c r="BB53" s="513"/>
      <c r="BC53" s="513"/>
      <c r="BD53" s="513"/>
      <c r="BE53" s="513"/>
      <c r="BF53" s="513"/>
      <c r="BG53" s="513"/>
      <c r="BH53" s="513"/>
      <c r="BI53" s="1067"/>
      <c r="BJ53" s="519"/>
      <c r="BK53" s="519"/>
      <c r="BL53" s="519"/>
      <c r="BM53" s="519"/>
      <c r="BN53" s="519"/>
      <c r="BO53" s="519"/>
      <c r="BP53" s="519"/>
      <c r="BS53" s="530"/>
      <c r="BT53" s="531"/>
      <c r="BU53" s="1055" t="s">
        <v>88</v>
      </c>
    </row>
    <row r="54" spans="1:73" s="529" customFormat="1" ht="12.75" hidden="1" customHeight="1" outlineLevel="1" x14ac:dyDescent="0.35">
      <c r="A54" s="1000"/>
      <c r="B54" s="976"/>
      <c r="C54" s="512" t="s">
        <v>75</v>
      </c>
      <c r="D54" s="512" t="s">
        <v>76</v>
      </c>
      <c r="E54" s="513">
        <f t="shared" si="29"/>
        <v>0</v>
      </c>
      <c r="F54" s="514">
        <f t="shared" si="30"/>
        <v>0</v>
      </c>
      <c r="G54" s="1024"/>
      <c r="H54" s="1059"/>
      <c r="I54" s="514"/>
      <c r="J54" s="514">
        <f t="shared" si="31"/>
        <v>0</v>
      </c>
      <c r="K54" s="532"/>
      <c r="L54" s="533"/>
      <c r="M54" s="515"/>
      <c r="N54" s="516">
        <f>N53</f>
        <v>0</v>
      </c>
      <c r="O54" s="516">
        <f>O53</f>
        <v>0</v>
      </c>
      <c r="P54" s="516">
        <f t="shared" si="34"/>
        <v>0</v>
      </c>
      <c r="Q54" s="516">
        <f t="shared" si="34"/>
        <v>0</v>
      </c>
      <c r="R54" s="534"/>
      <c r="S54" s="1059"/>
      <c r="T54" s="514"/>
      <c r="U54" s="514"/>
      <c r="V54" s="514"/>
      <c r="W54" s="514"/>
      <c r="X54" s="514"/>
      <c r="Y54" s="514"/>
      <c r="Z54" s="428">
        <f t="shared" si="35"/>
        <v>0</v>
      </c>
      <c r="AA54" s="428">
        <f t="shared" si="35"/>
        <v>0</v>
      </c>
      <c r="AB54" s="514"/>
      <c r="AC54" s="428"/>
      <c r="AD54" s="428">
        <f t="shared" si="26"/>
        <v>0</v>
      </c>
      <c r="AE54" s="428"/>
      <c r="AF54" s="428"/>
      <c r="AG54" s="428">
        <f t="shared" si="37"/>
        <v>0</v>
      </c>
      <c r="AH54" s="428"/>
      <c r="AI54" s="513">
        <f t="shared" si="36"/>
        <v>0</v>
      </c>
      <c r="AJ54" s="513">
        <f t="shared" si="36"/>
        <v>0</v>
      </c>
      <c r="AK54" s="513"/>
      <c r="AL54" s="517" t="str">
        <f t="shared" si="3"/>
        <v/>
      </c>
      <c r="AM54" s="518"/>
      <c r="AN54" s="482">
        <f>AN53</f>
        <v>0</v>
      </c>
      <c r="AO54" s="518"/>
      <c r="AP54" s="518"/>
      <c r="AQ54" s="518"/>
      <c r="AR54" s="513">
        <f>I54</f>
        <v>0</v>
      </c>
      <c r="AS54" s="513">
        <f>AR54*1.12</f>
        <v>0</v>
      </c>
      <c r="AT54" s="513"/>
      <c r="AU54" s="513"/>
      <c r="AV54" s="513"/>
      <c r="AW54" s="513"/>
      <c r="AX54" s="513"/>
      <c r="AY54" s="513"/>
      <c r="AZ54" s="513"/>
      <c r="BA54" s="513"/>
      <c r="BB54" s="513"/>
      <c r="BC54" s="513"/>
      <c r="BD54" s="513"/>
      <c r="BE54" s="513"/>
      <c r="BF54" s="513"/>
      <c r="BG54" s="513"/>
      <c r="BH54" s="513"/>
      <c r="BI54" s="1068"/>
      <c r="BJ54" s="519"/>
      <c r="BK54" s="519"/>
      <c r="BL54" s="519"/>
      <c r="BM54" s="519"/>
      <c r="BN54" s="519"/>
      <c r="BO54" s="519"/>
      <c r="BP54" s="519"/>
      <c r="BS54" s="530"/>
      <c r="BT54" s="531"/>
      <c r="BU54" s="1056"/>
    </row>
    <row r="55" spans="1:73" s="529" customFormat="1" ht="12.75" hidden="1" customHeight="1" outlineLevel="1" x14ac:dyDescent="0.35">
      <c r="A55" s="1000"/>
      <c r="B55" s="976"/>
      <c r="C55" s="523" t="s">
        <v>75</v>
      </c>
      <c r="D55" s="523" t="s">
        <v>77</v>
      </c>
      <c r="E55" s="524">
        <f t="shared" si="29"/>
        <v>0</v>
      </c>
      <c r="F55" s="525">
        <f t="shared" si="30"/>
        <v>0</v>
      </c>
      <c r="G55" s="1024"/>
      <c r="H55" s="1060"/>
      <c r="I55" s="525">
        <f>I54</f>
        <v>0</v>
      </c>
      <c r="J55" s="525">
        <f t="shared" si="31"/>
        <v>0</v>
      </c>
      <c r="K55" s="532"/>
      <c r="L55" s="533"/>
      <c r="M55" s="515"/>
      <c r="N55" s="526">
        <f>N54</f>
        <v>0</v>
      </c>
      <c r="O55" s="526">
        <f>O54</f>
        <v>0</v>
      </c>
      <c r="P55" s="526">
        <f t="shared" si="34"/>
        <v>0</v>
      </c>
      <c r="Q55" s="526">
        <f t="shared" si="34"/>
        <v>0</v>
      </c>
      <c r="R55" s="534"/>
      <c r="S55" s="1060"/>
      <c r="T55" s="525"/>
      <c r="U55" s="525"/>
      <c r="V55" s="525"/>
      <c r="W55" s="525"/>
      <c r="X55" s="525"/>
      <c r="Y55" s="525"/>
      <c r="Z55" s="499">
        <f t="shared" si="35"/>
        <v>0</v>
      </c>
      <c r="AA55" s="499">
        <f t="shared" si="35"/>
        <v>0</v>
      </c>
      <c r="AB55" s="525"/>
      <c r="AC55" s="499"/>
      <c r="AD55" s="499">
        <f t="shared" si="26"/>
        <v>0</v>
      </c>
      <c r="AE55" s="499"/>
      <c r="AF55" s="499"/>
      <c r="AG55" s="499">
        <f t="shared" si="37"/>
        <v>0</v>
      </c>
      <c r="AH55" s="499"/>
      <c r="AI55" s="524">
        <f t="shared" si="36"/>
        <v>0</v>
      </c>
      <c r="AJ55" s="524">
        <f t="shared" si="36"/>
        <v>0</v>
      </c>
      <c r="AK55" s="524"/>
      <c r="AL55" s="527" t="str">
        <f t="shared" si="3"/>
        <v/>
      </c>
      <c r="AM55" s="528"/>
      <c r="AN55" s="528">
        <f>AF55</f>
        <v>0</v>
      </c>
      <c r="AO55" s="528"/>
      <c r="AP55" s="528"/>
      <c r="AQ55" s="528"/>
      <c r="AR55" s="524">
        <f>AR54</f>
        <v>0</v>
      </c>
      <c r="AS55" s="524">
        <f>AR55*1.12</f>
        <v>0</v>
      </c>
      <c r="AT55" s="524"/>
      <c r="AU55" s="524"/>
      <c r="AV55" s="524"/>
      <c r="AW55" s="524"/>
      <c r="AX55" s="524"/>
      <c r="AY55" s="524"/>
      <c r="AZ55" s="524"/>
      <c r="BA55" s="524"/>
      <c r="BB55" s="524"/>
      <c r="BC55" s="524"/>
      <c r="BD55" s="524"/>
      <c r="BE55" s="524"/>
      <c r="BF55" s="524"/>
      <c r="BG55" s="524"/>
      <c r="BH55" s="524"/>
      <c r="BI55" s="1069"/>
      <c r="BJ55" s="515"/>
      <c r="BK55" s="515"/>
      <c r="BL55" s="515"/>
      <c r="BM55" s="515"/>
      <c r="BN55" s="515"/>
      <c r="BO55" s="515"/>
      <c r="BP55" s="515"/>
      <c r="BS55" s="530"/>
      <c r="BT55" s="531"/>
      <c r="BU55" s="1057"/>
    </row>
    <row r="56" spans="1:73" ht="18" hidden="1" customHeight="1" outlineLevel="1" x14ac:dyDescent="0.35">
      <c r="A56" s="1000"/>
      <c r="B56" s="976"/>
      <c r="C56" s="471" t="s">
        <v>73</v>
      </c>
      <c r="D56" s="471" t="s">
        <v>74</v>
      </c>
      <c r="E56" s="513">
        <f t="shared" si="29"/>
        <v>0</v>
      </c>
      <c r="F56" s="514">
        <f t="shared" si="30"/>
        <v>0</v>
      </c>
      <c r="G56" s="1024"/>
      <c r="H56" s="1058"/>
      <c r="I56" s="514"/>
      <c r="J56" s="514">
        <f t="shared" si="31"/>
        <v>0</v>
      </c>
      <c r="K56" s="532"/>
      <c r="L56" s="533"/>
      <c r="M56" s="1017"/>
      <c r="N56" s="516">
        <f>O56/1.12</f>
        <v>0</v>
      </c>
      <c r="O56" s="516"/>
      <c r="P56" s="516">
        <f t="shared" si="34"/>
        <v>0</v>
      </c>
      <c r="Q56" s="516">
        <f t="shared" si="34"/>
        <v>0</v>
      </c>
      <c r="R56" s="534"/>
      <c r="S56" s="969"/>
      <c r="T56" s="428"/>
      <c r="U56" s="428"/>
      <c r="V56" s="428"/>
      <c r="W56" s="428"/>
      <c r="X56" s="428"/>
      <c r="Y56" s="428"/>
      <c r="Z56" s="428">
        <f t="shared" si="35"/>
        <v>0</v>
      </c>
      <c r="AA56" s="428">
        <f t="shared" si="35"/>
        <v>0</v>
      </c>
      <c r="AB56" s="428"/>
      <c r="AC56" s="428"/>
      <c r="AD56" s="428">
        <f t="shared" si="26"/>
        <v>0</v>
      </c>
      <c r="AE56" s="428"/>
      <c r="AF56" s="428"/>
      <c r="AG56" s="428">
        <f t="shared" si="37"/>
        <v>0</v>
      </c>
      <c r="AH56" s="428"/>
      <c r="AI56" s="472">
        <f t="shared" si="36"/>
        <v>0</v>
      </c>
      <c r="AJ56" s="472">
        <f t="shared" si="36"/>
        <v>0</v>
      </c>
      <c r="AK56" s="472"/>
      <c r="AL56" s="479" t="str">
        <f t="shared" si="3"/>
        <v/>
      </c>
      <c r="AM56" s="473"/>
      <c r="AN56" s="473">
        <f>AF56</f>
        <v>0</v>
      </c>
      <c r="AO56" s="473"/>
      <c r="AP56" s="473"/>
      <c r="AQ56" s="473"/>
      <c r="AR56" s="513">
        <f>I56</f>
        <v>0</v>
      </c>
      <c r="AS56" s="513">
        <f>AR56</f>
        <v>0</v>
      </c>
      <c r="AT56" s="472"/>
      <c r="AU56" s="472"/>
      <c r="AV56" s="472">
        <f>AF56-AC56</f>
        <v>0</v>
      </c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472"/>
      <c r="BH56" s="472"/>
      <c r="BI56" s="1070"/>
      <c r="BJ56" s="476"/>
      <c r="BK56" s="476"/>
      <c r="BL56" s="476"/>
      <c r="BM56" s="476"/>
      <c r="BN56" s="476"/>
      <c r="BO56" s="476"/>
      <c r="BP56" s="476"/>
      <c r="BS56" s="457"/>
      <c r="BT56" s="458"/>
      <c r="BU56" s="1055" t="s">
        <v>89</v>
      </c>
    </row>
    <row r="57" spans="1:73" ht="18" hidden="1" customHeight="1" outlineLevel="1" x14ac:dyDescent="0.35">
      <c r="A57" s="1000"/>
      <c r="B57" s="976"/>
      <c r="C57" s="471" t="s">
        <v>75</v>
      </c>
      <c r="D57" s="471" t="s">
        <v>76</v>
      </c>
      <c r="E57" s="513">
        <f t="shared" si="29"/>
        <v>0</v>
      </c>
      <c r="F57" s="514">
        <f t="shared" si="30"/>
        <v>0</v>
      </c>
      <c r="G57" s="1024"/>
      <c r="H57" s="1059"/>
      <c r="I57" s="514"/>
      <c r="J57" s="514">
        <f t="shared" si="31"/>
        <v>0</v>
      </c>
      <c r="K57" s="532"/>
      <c r="L57" s="533"/>
      <c r="M57" s="1018"/>
      <c r="N57" s="516">
        <f>N56</f>
        <v>0</v>
      </c>
      <c r="O57" s="516">
        <f>O56</f>
        <v>0</v>
      </c>
      <c r="P57" s="516">
        <f t="shared" si="34"/>
        <v>0</v>
      </c>
      <c r="Q57" s="516">
        <f t="shared" si="34"/>
        <v>0</v>
      </c>
      <c r="R57" s="534"/>
      <c r="S57" s="993"/>
      <c r="T57" s="428"/>
      <c r="U57" s="428"/>
      <c r="V57" s="428"/>
      <c r="W57" s="428"/>
      <c r="X57" s="428"/>
      <c r="Y57" s="428"/>
      <c r="Z57" s="428">
        <f t="shared" si="35"/>
        <v>0</v>
      </c>
      <c r="AA57" s="428">
        <f t="shared" si="35"/>
        <v>0</v>
      </c>
      <c r="AB57" s="428"/>
      <c r="AC57" s="428"/>
      <c r="AD57" s="428">
        <f t="shared" si="26"/>
        <v>0</v>
      </c>
      <c r="AE57" s="428"/>
      <c r="AF57" s="428"/>
      <c r="AG57" s="428">
        <f t="shared" si="37"/>
        <v>0</v>
      </c>
      <c r="AH57" s="428"/>
      <c r="AI57" s="472">
        <f t="shared" si="36"/>
        <v>0</v>
      </c>
      <c r="AJ57" s="472">
        <f t="shared" si="36"/>
        <v>0</v>
      </c>
      <c r="AK57" s="472"/>
      <c r="AL57" s="479" t="str">
        <f t="shared" si="3"/>
        <v/>
      </c>
      <c r="AM57" s="473"/>
      <c r="AN57" s="482">
        <f>AN56</f>
        <v>0</v>
      </c>
      <c r="AO57" s="473"/>
      <c r="AP57" s="473"/>
      <c r="AQ57" s="473"/>
      <c r="AR57" s="513">
        <f>I57</f>
        <v>0</v>
      </c>
      <c r="AS57" s="513">
        <f>AR57*1.12</f>
        <v>0</v>
      </c>
      <c r="AT57" s="472"/>
      <c r="AU57" s="472"/>
      <c r="AV57" s="513"/>
      <c r="AW57" s="472"/>
      <c r="AX57" s="472"/>
      <c r="AY57" s="472"/>
      <c r="AZ57" s="472"/>
      <c r="BA57" s="472"/>
      <c r="BB57" s="472"/>
      <c r="BC57" s="472"/>
      <c r="BD57" s="472"/>
      <c r="BE57" s="472"/>
      <c r="BF57" s="472"/>
      <c r="BG57" s="472"/>
      <c r="BH57" s="472"/>
      <c r="BI57" s="1071"/>
      <c r="BJ57" s="476"/>
      <c r="BK57" s="476"/>
      <c r="BL57" s="476"/>
      <c r="BM57" s="476"/>
      <c r="BN57" s="476"/>
      <c r="BO57" s="476"/>
      <c r="BP57" s="476"/>
      <c r="BS57" s="457"/>
      <c r="BT57" s="458"/>
      <c r="BU57" s="1056"/>
    </row>
    <row r="58" spans="1:73" ht="18" hidden="1" customHeight="1" outlineLevel="1" x14ac:dyDescent="0.35">
      <c r="A58" s="1000"/>
      <c r="B58" s="976"/>
      <c r="C58" s="480" t="s">
        <v>75</v>
      </c>
      <c r="D58" s="480" t="s">
        <v>77</v>
      </c>
      <c r="E58" s="524">
        <f t="shared" si="29"/>
        <v>0</v>
      </c>
      <c r="F58" s="525">
        <f t="shared" si="30"/>
        <v>0</v>
      </c>
      <c r="G58" s="1024"/>
      <c r="H58" s="1060"/>
      <c r="I58" s="525">
        <f>I57</f>
        <v>0</v>
      </c>
      <c r="J58" s="525">
        <f t="shared" si="31"/>
        <v>0</v>
      </c>
      <c r="K58" s="532"/>
      <c r="L58" s="533"/>
      <c r="M58" s="1019"/>
      <c r="N58" s="526">
        <f>N57</f>
        <v>0</v>
      </c>
      <c r="O58" s="526">
        <f>O57</f>
        <v>0</v>
      </c>
      <c r="P58" s="526">
        <f t="shared" si="34"/>
        <v>0</v>
      </c>
      <c r="Q58" s="526">
        <f t="shared" si="34"/>
        <v>0</v>
      </c>
      <c r="R58" s="534"/>
      <c r="S58" s="970"/>
      <c r="T58" s="499"/>
      <c r="U58" s="499"/>
      <c r="V58" s="499"/>
      <c r="W58" s="499"/>
      <c r="X58" s="499"/>
      <c r="Y58" s="499"/>
      <c r="Z58" s="499">
        <f t="shared" si="35"/>
        <v>0</v>
      </c>
      <c r="AA58" s="499">
        <f t="shared" si="35"/>
        <v>0</v>
      </c>
      <c r="AB58" s="499"/>
      <c r="AC58" s="499"/>
      <c r="AD58" s="499">
        <f t="shared" si="26"/>
        <v>0</v>
      </c>
      <c r="AE58" s="499"/>
      <c r="AF58" s="499"/>
      <c r="AG58" s="499">
        <f t="shared" si="37"/>
        <v>0</v>
      </c>
      <c r="AH58" s="499"/>
      <c r="AI58" s="481">
        <f t="shared" si="36"/>
        <v>0</v>
      </c>
      <c r="AJ58" s="481">
        <f t="shared" si="36"/>
        <v>0</v>
      </c>
      <c r="AK58" s="481"/>
      <c r="AL58" s="504" t="str">
        <f t="shared" si="3"/>
        <v/>
      </c>
      <c r="AM58" s="482"/>
      <c r="AN58" s="528">
        <f>AF58</f>
        <v>0</v>
      </c>
      <c r="AO58" s="482"/>
      <c r="AP58" s="482"/>
      <c r="AQ58" s="482"/>
      <c r="AR58" s="524">
        <f>AR57</f>
        <v>0</v>
      </c>
      <c r="AS58" s="524">
        <f>AR58*1.12</f>
        <v>0</v>
      </c>
      <c r="AT58" s="481"/>
      <c r="AU58" s="481"/>
      <c r="AV58" s="524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  <c r="BI58" s="1072"/>
      <c r="BJ58" s="485"/>
      <c r="BK58" s="485"/>
      <c r="BL58" s="485"/>
      <c r="BM58" s="485"/>
      <c r="BN58" s="485"/>
      <c r="BO58" s="485"/>
      <c r="BP58" s="485"/>
      <c r="BS58" s="457"/>
      <c r="BT58" s="458"/>
      <c r="BU58" s="1057"/>
    </row>
    <row r="59" spans="1:73" s="520" customFormat="1" ht="12" hidden="1" customHeight="1" outlineLevel="1" x14ac:dyDescent="0.35">
      <c r="A59" s="1000"/>
      <c r="B59" s="976"/>
      <c r="C59" s="512" t="s">
        <v>73</v>
      </c>
      <c r="D59" s="512" t="s">
        <v>74</v>
      </c>
      <c r="E59" s="513">
        <f t="shared" si="29"/>
        <v>0</v>
      </c>
      <c r="F59" s="514">
        <f t="shared" si="30"/>
        <v>0</v>
      </c>
      <c r="G59" s="1024"/>
      <c r="H59" s="1058"/>
      <c r="I59" s="514"/>
      <c r="J59" s="514">
        <f t="shared" si="31"/>
        <v>0</v>
      </c>
      <c r="K59" s="532"/>
      <c r="L59" s="533"/>
      <c r="M59" s="1061"/>
      <c r="N59" s="516">
        <f>O59/1.12</f>
        <v>0</v>
      </c>
      <c r="O59" s="516"/>
      <c r="P59" s="516">
        <f t="shared" si="34"/>
        <v>0</v>
      </c>
      <c r="Q59" s="516">
        <f t="shared" si="34"/>
        <v>0</v>
      </c>
      <c r="R59" s="534"/>
      <c r="S59" s="1058"/>
      <c r="T59" s="514"/>
      <c r="U59" s="514"/>
      <c r="V59" s="514"/>
      <c r="W59" s="514"/>
      <c r="X59" s="514"/>
      <c r="Y59" s="514"/>
      <c r="Z59" s="428">
        <f t="shared" si="35"/>
        <v>0</v>
      </c>
      <c r="AA59" s="428">
        <f t="shared" si="35"/>
        <v>0</v>
      </c>
      <c r="AB59" s="514"/>
      <c r="AC59" s="428"/>
      <c r="AD59" s="428">
        <f t="shared" si="26"/>
        <v>0</v>
      </c>
      <c r="AE59" s="428"/>
      <c r="AF59" s="428"/>
      <c r="AG59" s="428">
        <f t="shared" si="37"/>
        <v>0</v>
      </c>
      <c r="AH59" s="428"/>
      <c r="AI59" s="513">
        <f t="shared" si="36"/>
        <v>0</v>
      </c>
      <c r="AJ59" s="513">
        <f t="shared" si="36"/>
        <v>0</v>
      </c>
      <c r="AK59" s="513"/>
      <c r="AL59" s="517" t="str">
        <f t="shared" si="3"/>
        <v/>
      </c>
      <c r="AM59" s="518"/>
      <c r="AN59" s="473">
        <f>AF59</f>
        <v>0</v>
      </c>
      <c r="AO59" s="518"/>
      <c r="AP59" s="518"/>
      <c r="AQ59" s="518"/>
      <c r="AR59" s="513">
        <f>I59</f>
        <v>0</v>
      </c>
      <c r="AS59" s="513">
        <f>AR59</f>
        <v>0</v>
      </c>
      <c r="AT59" s="513"/>
      <c r="AU59" s="513"/>
      <c r="AV59" s="472">
        <f>AF59-AC59</f>
        <v>0</v>
      </c>
      <c r="AW59" s="513"/>
      <c r="AX59" s="513"/>
      <c r="AY59" s="513"/>
      <c r="AZ59" s="513"/>
      <c r="BA59" s="513"/>
      <c r="BB59" s="513"/>
      <c r="BC59" s="513"/>
      <c r="BD59" s="513"/>
      <c r="BE59" s="513"/>
      <c r="BF59" s="513"/>
      <c r="BG59" s="513"/>
      <c r="BH59" s="513"/>
      <c r="BI59" s="1067"/>
      <c r="BJ59" s="519"/>
      <c r="BK59" s="519"/>
      <c r="BL59" s="519"/>
      <c r="BM59" s="519"/>
      <c r="BN59" s="519"/>
      <c r="BO59" s="519"/>
      <c r="BP59" s="519"/>
      <c r="BS59" s="521"/>
      <c r="BT59" s="522"/>
      <c r="BU59" s="1055" t="s">
        <v>90</v>
      </c>
    </row>
    <row r="60" spans="1:73" s="520" customFormat="1" ht="12" hidden="1" customHeight="1" outlineLevel="1" x14ac:dyDescent="0.35">
      <c r="A60" s="1000"/>
      <c r="B60" s="976"/>
      <c r="C60" s="512" t="s">
        <v>75</v>
      </c>
      <c r="D60" s="512" t="s">
        <v>76</v>
      </c>
      <c r="E60" s="513">
        <f t="shared" si="29"/>
        <v>0</v>
      </c>
      <c r="F60" s="514">
        <f t="shared" si="30"/>
        <v>0</v>
      </c>
      <c r="G60" s="1024"/>
      <c r="H60" s="1059"/>
      <c r="I60" s="514"/>
      <c r="J60" s="514">
        <f t="shared" si="31"/>
        <v>0</v>
      </c>
      <c r="K60" s="532"/>
      <c r="L60" s="533"/>
      <c r="M60" s="1062"/>
      <c r="N60" s="516">
        <f>N59</f>
        <v>0</v>
      </c>
      <c r="O60" s="516">
        <f>O59</f>
        <v>0</v>
      </c>
      <c r="P60" s="516">
        <f t="shared" si="34"/>
        <v>0</v>
      </c>
      <c r="Q60" s="516">
        <f t="shared" si="34"/>
        <v>0</v>
      </c>
      <c r="R60" s="534"/>
      <c r="S60" s="1059"/>
      <c r="T60" s="514"/>
      <c r="U60" s="514"/>
      <c r="V60" s="514"/>
      <c r="W60" s="514"/>
      <c r="X60" s="514"/>
      <c r="Y60" s="514"/>
      <c r="Z60" s="428">
        <f t="shared" si="35"/>
        <v>0</v>
      </c>
      <c r="AA60" s="428">
        <f t="shared" si="35"/>
        <v>0</v>
      </c>
      <c r="AB60" s="514"/>
      <c r="AC60" s="428"/>
      <c r="AD60" s="428">
        <f t="shared" si="26"/>
        <v>0</v>
      </c>
      <c r="AE60" s="428"/>
      <c r="AF60" s="428"/>
      <c r="AG60" s="428">
        <f t="shared" si="37"/>
        <v>0</v>
      </c>
      <c r="AH60" s="428"/>
      <c r="AI60" s="513">
        <f t="shared" si="36"/>
        <v>0</v>
      </c>
      <c r="AJ60" s="513">
        <f t="shared" si="36"/>
        <v>0</v>
      </c>
      <c r="AK60" s="513"/>
      <c r="AL60" s="517" t="str">
        <f t="shared" si="3"/>
        <v/>
      </c>
      <c r="AM60" s="518"/>
      <c r="AN60" s="482">
        <f>AN59</f>
        <v>0</v>
      </c>
      <c r="AO60" s="518"/>
      <c r="AP60" s="518"/>
      <c r="AQ60" s="518"/>
      <c r="AR60" s="513">
        <f>I60</f>
        <v>0</v>
      </c>
      <c r="AS60" s="513">
        <f>AR60*1.12</f>
        <v>0</v>
      </c>
      <c r="AT60" s="513"/>
      <c r="AU60" s="513"/>
      <c r="AV60" s="513"/>
      <c r="AW60" s="513"/>
      <c r="AX60" s="513"/>
      <c r="AY60" s="513"/>
      <c r="AZ60" s="513"/>
      <c r="BA60" s="513"/>
      <c r="BB60" s="513"/>
      <c r="BC60" s="513"/>
      <c r="BD60" s="513"/>
      <c r="BE60" s="513"/>
      <c r="BF60" s="513"/>
      <c r="BG60" s="513"/>
      <c r="BH60" s="513"/>
      <c r="BI60" s="1068"/>
      <c r="BJ60" s="519"/>
      <c r="BK60" s="519"/>
      <c r="BL60" s="519"/>
      <c r="BM60" s="519"/>
      <c r="BN60" s="519"/>
      <c r="BO60" s="519"/>
      <c r="BP60" s="519"/>
      <c r="BS60" s="521"/>
      <c r="BT60" s="522"/>
      <c r="BU60" s="1056"/>
    </row>
    <row r="61" spans="1:73" s="529" customFormat="1" ht="12" hidden="1" customHeight="1" outlineLevel="1" x14ac:dyDescent="0.35">
      <c r="A61" s="1000"/>
      <c r="B61" s="976"/>
      <c r="C61" s="523" t="s">
        <v>75</v>
      </c>
      <c r="D61" s="523" t="s">
        <v>77</v>
      </c>
      <c r="E61" s="524">
        <f t="shared" si="29"/>
        <v>0</v>
      </c>
      <c r="F61" s="525">
        <f t="shared" si="30"/>
        <v>0</v>
      </c>
      <c r="G61" s="1024"/>
      <c r="H61" s="1060"/>
      <c r="I61" s="525">
        <f>I60</f>
        <v>0</v>
      </c>
      <c r="J61" s="525">
        <f t="shared" si="31"/>
        <v>0</v>
      </c>
      <c r="K61" s="532"/>
      <c r="L61" s="533"/>
      <c r="M61" s="1063"/>
      <c r="N61" s="526">
        <f>N60</f>
        <v>0</v>
      </c>
      <c r="O61" s="526">
        <f>O60</f>
        <v>0</v>
      </c>
      <c r="P61" s="526">
        <f t="shared" si="34"/>
        <v>0</v>
      </c>
      <c r="Q61" s="526">
        <f t="shared" si="34"/>
        <v>0</v>
      </c>
      <c r="R61" s="534"/>
      <c r="S61" s="1060"/>
      <c r="T61" s="525"/>
      <c r="U61" s="525"/>
      <c r="V61" s="525"/>
      <c r="W61" s="525"/>
      <c r="X61" s="525"/>
      <c r="Y61" s="525"/>
      <c r="Z61" s="499">
        <f t="shared" si="35"/>
        <v>0</v>
      </c>
      <c r="AA61" s="499">
        <f t="shared" si="35"/>
        <v>0</v>
      </c>
      <c r="AB61" s="525"/>
      <c r="AC61" s="499"/>
      <c r="AD61" s="499">
        <f t="shared" si="26"/>
        <v>0</v>
      </c>
      <c r="AE61" s="499"/>
      <c r="AF61" s="499"/>
      <c r="AG61" s="499">
        <f t="shared" si="37"/>
        <v>0</v>
      </c>
      <c r="AH61" s="499"/>
      <c r="AI61" s="524">
        <f t="shared" si="36"/>
        <v>0</v>
      </c>
      <c r="AJ61" s="524">
        <f t="shared" si="36"/>
        <v>0</v>
      </c>
      <c r="AK61" s="524"/>
      <c r="AL61" s="527" t="str">
        <f t="shared" si="3"/>
        <v/>
      </c>
      <c r="AM61" s="528"/>
      <c r="AN61" s="528">
        <f>AF61</f>
        <v>0</v>
      </c>
      <c r="AO61" s="528"/>
      <c r="AP61" s="528"/>
      <c r="AQ61" s="528"/>
      <c r="AR61" s="524">
        <f>AR60</f>
        <v>0</v>
      </c>
      <c r="AS61" s="524">
        <f>AR61*1.12</f>
        <v>0</v>
      </c>
      <c r="AT61" s="524"/>
      <c r="AU61" s="524"/>
      <c r="AV61" s="524"/>
      <c r="AW61" s="524"/>
      <c r="AX61" s="524"/>
      <c r="AY61" s="524"/>
      <c r="AZ61" s="524"/>
      <c r="BA61" s="524"/>
      <c r="BB61" s="524"/>
      <c r="BC61" s="524"/>
      <c r="BD61" s="524"/>
      <c r="BE61" s="524"/>
      <c r="BF61" s="524"/>
      <c r="BG61" s="524"/>
      <c r="BH61" s="524"/>
      <c r="BI61" s="1069"/>
      <c r="BJ61" s="515"/>
      <c r="BK61" s="515"/>
      <c r="BL61" s="515"/>
      <c r="BM61" s="515"/>
      <c r="BN61" s="515"/>
      <c r="BO61" s="515"/>
      <c r="BP61" s="515"/>
      <c r="BS61" s="530"/>
      <c r="BT61" s="531"/>
      <c r="BU61" s="1057"/>
    </row>
    <row r="62" spans="1:73" s="520" customFormat="1" ht="12" hidden="1" customHeight="1" outlineLevel="1" x14ac:dyDescent="0.35">
      <c r="A62" s="1000"/>
      <c r="B62" s="976"/>
      <c r="C62" s="512" t="s">
        <v>73</v>
      </c>
      <c r="D62" s="512" t="s">
        <v>74</v>
      </c>
      <c r="E62" s="513">
        <f t="shared" si="29"/>
        <v>0</v>
      </c>
      <c r="F62" s="514">
        <f t="shared" si="30"/>
        <v>0</v>
      </c>
      <c r="G62" s="1024"/>
      <c r="H62" s="1058"/>
      <c r="I62" s="514"/>
      <c r="J62" s="514">
        <f t="shared" si="31"/>
        <v>0</v>
      </c>
      <c r="K62" s="532"/>
      <c r="L62" s="533"/>
      <c r="M62" s="1061"/>
      <c r="N62" s="516">
        <f>O62/1.12</f>
        <v>0</v>
      </c>
      <c r="O62" s="516"/>
      <c r="P62" s="516">
        <f t="shared" si="34"/>
        <v>0</v>
      </c>
      <c r="Q62" s="516">
        <f t="shared" si="34"/>
        <v>0</v>
      </c>
      <c r="R62" s="534"/>
      <c r="S62" s="1058"/>
      <c r="T62" s="514"/>
      <c r="U62" s="514"/>
      <c r="V62" s="514"/>
      <c r="W62" s="514"/>
      <c r="X62" s="514"/>
      <c r="Y62" s="514"/>
      <c r="Z62" s="428">
        <f t="shared" si="35"/>
        <v>0</v>
      </c>
      <c r="AA62" s="428">
        <f t="shared" si="35"/>
        <v>0</v>
      </c>
      <c r="AB62" s="514"/>
      <c r="AC62" s="428"/>
      <c r="AD62" s="428">
        <f t="shared" si="26"/>
        <v>0</v>
      </c>
      <c r="AE62" s="428"/>
      <c r="AF62" s="428"/>
      <c r="AG62" s="428">
        <f t="shared" si="37"/>
        <v>0</v>
      </c>
      <c r="AH62" s="428"/>
      <c r="AI62" s="513">
        <f t="shared" si="36"/>
        <v>0</v>
      </c>
      <c r="AJ62" s="513">
        <f t="shared" si="36"/>
        <v>0</v>
      </c>
      <c r="AK62" s="513"/>
      <c r="AL62" s="517" t="str">
        <f t="shared" si="3"/>
        <v/>
      </c>
      <c r="AM62" s="518"/>
      <c r="AN62" s="473">
        <f>AF62</f>
        <v>0</v>
      </c>
      <c r="AO62" s="518"/>
      <c r="AP62" s="518"/>
      <c r="AQ62" s="518"/>
      <c r="AR62" s="513">
        <f>I62</f>
        <v>0</v>
      </c>
      <c r="AS62" s="513">
        <f>AR62</f>
        <v>0</v>
      </c>
      <c r="AT62" s="513"/>
      <c r="AU62" s="513"/>
      <c r="AV62" s="472">
        <f>AF62-AC62</f>
        <v>0</v>
      </c>
      <c r="AW62" s="513"/>
      <c r="AX62" s="513"/>
      <c r="AY62" s="513"/>
      <c r="AZ62" s="513"/>
      <c r="BA62" s="513"/>
      <c r="BB62" s="513"/>
      <c r="BC62" s="513"/>
      <c r="BD62" s="513"/>
      <c r="BE62" s="513"/>
      <c r="BF62" s="513"/>
      <c r="BG62" s="513"/>
      <c r="BH62" s="513"/>
      <c r="BI62" s="1064"/>
      <c r="BJ62" s="519"/>
      <c r="BK62" s="519"/>
      <c r="BL62" s="519"/>
      <c r="BM62" s="519"/>
      <c r="BN62" s="519"/>
      <c r="BO62" s="519"/>
      <c r="BP62" s="519"/>
      <c r="BS62" s="521"/>
      <c r="BT62" s="522"/>
      <c r="BU62" s="1055" t="s">
        <v>91</v>
      </c>
    </row>
    <row r="63" spans="1:73" s="520" customFormat="1" ht="12" hidden="1" customHeight="1" outlineLevel="1" x14ac:dyDescent="0.35">
      <c r="A63" s="1000"/>
      <c r="B63" s="976"/>
      <c r="C63" s="512" t="s">
        <v>75</v>
      </c>
      <c r="D63" s="512" t="s">
        <v>76</v>
      </c>
      <c r="E63" s="513">
        <f t="shared" si="29"/>
        <v>0</v>
      </c>
      <c r="F63" s="514">
        <f t="shared" si="30"/>
        <v>0</v>
      </c>
      <c r="G63" s="1024"/>
      <c r="H63" s="1059"/>
      <c r="I63" s="514"/>
      <c r="J63" s="514">
        <f t="shared" si="31"/>
        <v>0</v>
      </c>
      <c r="K63" s="532"/>
      <c r="L63" s="533"/>
      <c r="M63" s="1062"/>
      <c r="N63" s="516">
        <f>N62</f>
        <v>0</v>
      </c>
      <c r="O63" s="516">
        <f>O62</f>
        <v>0</v>
      </c>
      <c r="P63" s="516">
        <f t="shared" si="34"/>
        <v>0</v>
      </c>
      <c r="Q63" s="516">
        <f t="shared" si="34"/>
        <v>0</v>
      </c>
      <c r="R63" s="534"/>
      <c r="S63" s="1059"/>
      <c r="T63" s="514"/>
      <c r="U63" s="514"/>
      <c r="V63" s="514"/>
      <c r="W63" s="514"/>
      <c r="X63" s="514"/>
      <c r="Y63" s="514"/>
      <c r="Z63" s="428">
        <f t="shared" si="35"/>
        <v>0</v>
      </c>
      <c r="AA63" s="428">
        <f t="shared" si="35"/>
        <v>0</v>
      </c>
      <c r="AB63" s="514"/>
      <c r="AC63" s="428"/>
      <c r="AD63" s="428">
        <f t="shared" si="26"/>
        <v>0</v>
      </c>
      <c r="AE63" s="428"/>
      <c r="AF63" s="428"/>
      <c r="AG63" s="428">
        <f t="shared" si="37"/>
        <v>0</v>
      </c>
      <c r="AH63" s="428"/>
      <c r="AI63" s="513">
        <f t="shared" si="36"/>
        <v>0</v>
      </c>
      <c r="AJ63" s="513">
        <f t="shared" si="36"/>
        <v>0</v>
      </c>
      <c r="AK63" s="513"/>
      <c r="AL63" s="517" t="str">
        <f t="shared" si="3"/>
        <v/>
      </c>
      <c r="AM63" s="518"/>
      <c r="AN63" s="482">
        <f>AN62</f>
        <v>0</v>
      </c>
      <c r="AO63" s="518"/>
      <c r="AP63" s="518"/>
      <c r="AQ63" s="518"/>
      <c r="AR63" s="513">
        <f>I63</f>
        <v>0</v>
      </c>
      <c r="AS63" s="513">
        <f>AR63*1.12</f>
        <v>0</v>
      </c>
      <c r="AT63" s="513"/>
      <c r="AU63" s="513"/>
      <c r="AV63" s="513"/>
      <c r="AW63" s="513"/>
      <c r="AX63" s="513"/>
      <c r="AY63" s="513"/>
      <c r="AZ63" s="513"/>
      <c r="BA63" s="513"/>
      <c r="BB63" s="513"/>
      <c r="BC63" s="513"/>
      <c r="BD63" s="513"/>
      <c r="BE63" s="513"/>
      <c r="BF63" s="513"/>
      <c r="BG63" s="513"/>
      <c r="BH63" s="513"/>
      <c r="BI63" s="1065"/>
      <c r="BJ63" s="519"/>
      <c r="BK63" s="519"/>
      <c r="BL63" s="519"/>
      <c r="BM63" s="519"/>
      <c r="BN63" s="519"/>
      <c r="BO63" s="519"/>
      <c r="BP63" s="519"/>
      <c r="BS63" s="521"/>
      <c r="BT63" s="522"/>
      <c r="BU63" s="1056"/>
    </row>
    <row r="64" spans="1:73" s="529" customFormat="1" ht="12" hidden="1" customHeight="1" outlineLevel="1" x14ac:dyDescent="0.35">
      <c r="A64" s="1000"/>
      <c r="B64" s="976"/>
      <c r="C64" s="523" t="s">
        <v>75</v>
      </c>
      <c r="D64" s="523" t="s">
        <v>77</v>
      </c>
      <c r="E64" s="524">
        <f t="shared" si="29"/>
        <v>0</v>
      </c>
      <c r="F64" s="525">
        <f t="shared" si="30"/>
        <v>0</v>
      </c>
      <c r="G64" s="1024"/>
      <c r="H64" s="1060"/>
      <c r="I64" s="525">
        <f>I63</f>
        <v>0</v>
      </c>
      <c r="J64" s="525">
        <f t="shared" si="31"/>
        <v>0</v>
      </c>
      <c r="K64" s="532"/>
      <c r="L64" s="533"/>
      <c r="M64" s="1063"/>
      <c r="N64" s="526">
        <f>N63</f>
        <v>0</v>
      </c>
      <c r="O64" s="526">
        <f>O63</f>
        <v>0</v>
      </c>
      <c r="P64" s="526">
        <f t="shared" si="34"/>
        <v>0</v>
      </c>
      <c r="Q64" s="526">
        <f t="shared" si="34"/>
        <v>0</v>
      </c>
      <c r="R64" s="534"/>
      <c r="S64" s="1060"/>
      <c r="T64" s="525"/>
      <c r="U64" s="525"/>
      <c r="V64" s="525"/>
      <c r="W64" s="525"/>
      <c r="X64" s="525"/>
      <c r="Y64" s="525"/>
      <c r="Z64" s="499">
        <f t="shared" si="35"/>
        <v>0</v>
      </c>
      <c r="AA64" s="499">
        <f t="shared" si="35"/>
        <v>0</v>
      </c>
      <c r="AB64" s="525"/>
      <c r="AC64" s="499"/>
      <c r="AD64" s="499">
        <f t="shared" si="26"/>
        <v>0</v>
      </c>
      <c r="AE64" s="499"/>
      <c r="AF64" s="499"/>
      <c r="AG64" s="499">
        <f t="shared" si="37"/>
        <v>0</v>
      </c>
      <c r="AH64" s="499"/>
      <c r="AI64" s="524">
        <f t="shared" si="36"/>
        <v>0</v>
      </c>
      <c r="AJ64" s="524">
        <f t="shared" si="36"/>
        <v>0</v>
      </c>
      <c r="AK64" s="524"/>
      <c r="AL64" s="527" t="str">
        <f t="shared" si="3"/>
        <v/>
      </c>
      <c r="AM64" s="528"/>
      <c r="AN64" s="528">
        <f>AF64</f>
        <v>0</v>
      </c>
      <c r="AO64" s="528"/>
      <c r="AP64" s="528"/>
      <c r="AQ64" s="528"/>
      <c r="AR64" s="524">
        <f>AR63</f>
        <v>0</v>
      </c>
      <c r="AS64" s="524">
        <f>AR64*1.12</f>
        <v>0</v>
      </c>
      <c r="AT64" s="524"/>
      <c r="AU64" s="524"/>
      <c r="AV64" s="524"/>
      <c r="AW64" s="524"/>
      <c r="AX64" s="524"/>
      <c r="AY64" s="524"/>
      <c r="AZ64" s="524"/>
      <c r="BA64" s="524"/>
      <c r="BB64" s="524"/>
      <c r="BC64" s="524"/>
      <c r="BD64" s="524"/>
      <c r="BE64" s="524"/>
      <c r="BF64" s="524"/>
      <c r="BG64" s="524"/>
      <c r="BH64" s="524"/>
      <c r="BI64" s="1066"/>
      <c r="BJ64" s="515"/>
      <c r="BK64" s="515"/>
      <c r="BL64" s="515"/>
      <c r="BM64" s="515"/>
      <c r="BN64" s="515"/>
      <c r="BO64" s="515"/>
      <c r="BP64" s="515"/>
      <c r="BS64" s="530"/>
      <c r="BT64" s="531"/>
      <c r="BU64" s="1057"/>
    </row>
    <row r="65" spans="1:73" s="520" customFormat="1" ht="12" hidden="1" customHeight="1" outlineLevel="1" x14ac:dyDescent="0.35">
      <c r="A65" s="1000"/>
      <c r="B65" s="976"/>
      <c r="C65" s="512" t="s">
        <v>73</v>
      </c>
      <c r="D65" s="512" t="s">
        <v>74</v>
      </c>
      <c r="E65" s="513">
        <f t="shared" si="29"/>
        <v>0</v>
      </c>
      <c r="F65" s="514">
        <f t="shared" si="30"/>
        <v>0</v>
      </c>
      <c r="G65" s="1024"/>
      <c r="H65" s="1058"/>
      <c r="I65" s="514"/>
      <c r="J65" s="514">
        <f t="shared" si="31"/>
        <v>0</v>
      </c>
      <c r="K65" s="532"/>
      <c r="L65" s="533"/>
      <c r="M65" s="1061"/>
      <c r="N65" s="516">
        <f>O65/1.12</f>
        <v>0</v>
      </c>
      <c r="O65" s="516"/>
      <c r="P65" s="516">
        <f t="shared" si="34"/>
        <v>0</v>
      </c>
      <c r="Q65" s="516">
        <f t="shared" si="34"/>
        <v>0</v>
      </c>
      <c r="R65" s="534"/>
      <c r="S65" s="1058"/>
      <c r="T65" s="514"/>
      <c r="U65" s="514"/>
      <c r="V65" s="514"/>
      <c r="W65" s="514"/>
      <c r="X65" s="514"/>
      <c r="Y65" s="514"/>
      <c r="Z65" s="428">
        <f t="shared" si="35"/>
        <v>0</v>
      </c>
      <c r="AA65" s="428">
        <f t="shared" si="35"/>
        <v>0</v>
      </c>
      <c r="AB65" s="514"/>
      <c r="AC65" s="428"/>
      <c r="AD65" s="428">
        <f t="shared" si="26"/>
        <v>0</v>
      </c>
      <c r="AE65" s="428"/>
      <c r="AF65" s="428"/>
      <c r="AG65" s="428">
        <f t="shared" si="37"/>
        <v>0</v>
      </c>
      <c r="AH65" s="428"/>
      <c r="AI65" s="513">
        <f t="shared" si="36"/>
        <v>0</v>
      </c>
      <c r="AJ65" s="513">
        <f t="shared" si="36"/>
        <v>0</v>
      </c>
      <c r="AK65" s="513"/>
      <c r="AL65" s="517" t="str">
        <f t="shared" si="3"/>
        <v/>
      </c>
      <c r="AM65" s="518"/>
      <c r="AN65" s="473">
        <f>AF65</f>
        <v>0</v>
      </c>
      <c r="AO65" s="518"/>
      <c r="AP65" s="518"/>
      <c r="AQ65" s="518"/>
      <c r="AR65" s="513">
        <f>I65</f>
        <v>0</v>
      </c>
      <c r="AS65" s="513">
        <f>AR65</f>
        <v>0</v>
      </c>
      <c r="AT65" s="513"/>
      <c r="AU65" s="513"/>
      <c r="AV65" s="472">
        <f>AF65-AC65</f>
        <v>0</v>
      </c>
      <c r="AW65" s="513"/>
      <c r="AX65" s="513"/>
      <c r="AY65" s="513"/>
      <c r="AZ65" s="513"/>
      <c r="BA65" s="513"/>
      <c r="BB65" s="513"/>
      <c r="BC65" s="513"/>
      <c r="BD65" s="513"/>
      <c r="BE65" s="513"/>
      <c r="BF65" s="513"/>
      <c r="BG65" s="513"/>
      <c r="BH65" s="513"/>
      <c r="BI65" s="1064"/>
      <c r="BJ65" s="519"/>
      <c r="BK65" s="519"/>
      <c r="BL65" s="519"/>
      <c r="BM65" s="519"/>
      <c r="BN65" s="519"/>
      <c r="BO65" s="519"/>
      <c r="BP65" s="519"/>
      <c r="BS65" s="521"/>
      <c r="BT65" s="522"/>
      <c r="BU65" s="1055" t="s">
        <v>92</v>
      </c>
    </row>
    <row r="66" spans="1:73" s="520" customFormat="1" ht="12" hidden="1" customHeight="1" outlineLevel="1" x14ac:dyDescent="0.35">
      <c r="A66" s="1000"/>
      <c r="B66" s="976"/>
      <c r="C66" s="512" t="s">
        <v>75</v>
      </c>
      <c r="D66" s="512" t="s">
        <v>76</v>
      </c>
      <c r="E66" s="513">
        <f t="shared" si="29"/>
        <v>0</v>
      </c>
      <c r="F66" s="514">
        <f t="shared" si="30"/>
        <v>0</v>
      </c>
      <c r="G66" s="1024"/>
      <c r="H66" s="1059"/>
      <c r="I66" s="514"/>
      <c r="J66" s="514">
        <f t="shared" si="31"/>
        <v>0</v>
      </c>
      <c r="K66" s="532"/>
      <c r="L66" s="533"/>
      <c r="M66" s="1062"/>
      <c r="N66" s="516">
        <f>N65</f>
        <v>0</v>
      </c>
      <c r="O66" s="516">
        <f>O65</f>
        <v>0</v>
      </c>
      <c r="P66" s="516">
        <f t="shared" si="34"/>
        <v>0</v>
      </c>
      <c r="Q66" s="516">
        <f t="shared" si="34"/>
        <v>0</v>
      </c>
      <c r="R66" s="534"/>
      <c r="S66" s="1059"/>
      <c r="T66" s="514"/>
      <c r="U66" s="514"/>
      <c r="V66" s="514"/>
      <c r="W66" s="514"/>
      <c r="X66" s="514"/>
      <c r="Y66" s="514"/>
      <c r="Z66" s="428">
        <f t="shared" si="35"/>
        <v>0</v>
      </c>
      <c r="AA66" s="428">
        <f t="shared" si="35"/>
        <v>0</v>
      </c>
      <c r="AB66" s="514"/>
      <c r="AC66" s="428"/>
      <c r="AD66" s="428">
        <f t="shared" si="26"/>
        <v>0</v>
      </c>
      <c r="AE66" s="428"/>
      <c r="AF66" s="428"/>
      <c r="AG66" s="428">
        <f t="shared" si="37"/>
        <v>0</v>
      </c>
      <c r="AH66" s="428"/>
      <c r="AI66" s="513">
        <f t="shared" si="36"/>
        <v>0</v>
      </c>
      <c r="AJ66" s="513">
        <f t="shared" si="36"/>
        <v>0</v>
      </c>
      <c r="AK66" s="513"/>
      <c r="AL66" s="517" t="str">
        <f t="shared" si="3"/>
        <v/>
      </c>
      <c r="AM66" s="518"/>
      <c r="AN66" s="482">
        <f>AN65</f>
        <v>0</v>
      </c>
      <c r="AO66" s="518"/>
      <c r="AP66" s="518"/>
      <c r="AQ66" s="518"/>
      <c r="AR66" s="513">
        <f>I66</f>
        <v>0</v>
      </c>
      <c r="AS66" s="513">
        <f>AR66*1.12</f>
        <v>0</v>
      </c>
      <c r="AT66" s="513"/>
      <c r="AU66" s="513"/>
      <c r="AV66" s="513"/>
      <c r="AW66" s="513"/>
      <c r="AX66" s="513"/>
      <c r="AY66" s="513"/>
      <c r="AZ66" s="513"/>
      <c r="BA66" s="513"/>
      <c r="BB66" s="513"/>
      <c r="BC66" s="513"/>
      <c r="BD66" s="513"/>
      <c r="BE66" s="513"/>
      <c r="BF66" s="513"/>
      <c r="BG66" s="513"/>
      <c r="BH66" s="513"/>
      <c r="BI66" s="1065"/>
      <c r="BJ66" s="519"/>
      <c r="BK66" s="519"/>
      <c r="BL66" s="519"/>
      <c r="BM66" s="519"/>
      <c r="BN66" s="519"/>
      <c r="BO66" s="519"/>
      <c r="BP66" s="519"/>
      <c r="BS66" s="521"/>
      <c r="BT66" s="522"/>
      <c r="BU66" s="1056"/>
    </row>
    <row r="67" spans="1:73" s="529" customFormat="1" ht="12" hidden="1" customHeight="1" outlineLevel="1" x14ac:dyDescent="0.35">
      <c r="A67" s="1000"/>
      <c r="B67" s="976"/>
      <c r="C67" s="523" t="s">
        <v>75</v>
      </c>
      <c r="D67" s="523" t="s">
        <v>77</v>
      </c>
      <c r="E67" s="524">
        <f t="shared" si="29"/>
        <v>0</v>
      </c>
      <c r="F67" s="525">
        <f t="shared" si="30"/>
        <v>0</v>
      </c>
      <c r="G67" s="1024"/>
      <c r="H67" s="1060"/>
      <c r="I67" s="525">
        <f>I66</f>
        <v>0</v>
      </c>
      <c r="J67" s="525">
        <f t="shared" si="31"/>
        <v>0</v>
      </c>
      <c r="K67" s="532"/>
      <c r="L67" s="533"/>
      <c r="M67" s="1063"/>
      <c r="N67" s="526">
        <f>N66</f>
        <v>0</v>
      </c>
      <c r="O67" s="526">
        <f>O66</f>
        <v>0</v>
      </c>
      <c r="P67" s="526">
        <f t="shared" si="34"/>
        <v>0</v>
      </c>
      <c r="Q67" s="526">
        <f t="shared" si="34"/>
        <v>0</v>
      </c>
      <c r="R67" s="534"/>
      <c r="S67" s="1060"/>
      <c r="T67" s="525"/>
      <c r="U67" s="525"/>
      <c r="V67" s="525"/>
      <c r="W67" s="525"/>
      <c r="X67" s="525"/>
      <c r="Y67" s="525"/>
      <c r="Z67" s="499">
        <f t="shared" si="35"/>
        <v>0</v>
      </c>
      <c r="AA67" s="499">
        <f t="shared" si="35"/>
        <v>0</v>
      </c>
      <c r="AB67" s="525"/>
      <c r="AC67" s="499"/>
      <c r="AD67" s="499">
        <f t="shared" si="26"/>
        <v>0</v>
      </c>
      <c r="AE67" s="499"/>
      <c r="AF67" s="499"/>
      <c r="AG67" s="499">
        <f t="shared" si="37"/>
        <v>0</v>
      </c>
      <c r="AH67" s="499"/>
      <c r="AI67" s="524">
        <f t="shared" si="36"/>
        <v>0</v>
      </c>
      <c r="AJ67" s="524">
        <f t="shared" si="36"/>
        <v>0</v>
      </c>
      <c r="AK67" s="524"/>
      <c r="AL67" s="527" t="str">
        <f t="shared" si="3"/>
        <v/>
      </c>
      <c r="AM67" s="528"/>
      <c r="AN67" s="528">
        <f>AF67</f>
        <v>0</v>
      </c>
      <c r="AO67" s="528"/>
      <c r="AP67" s="528"/>
      <c r="AQ67" s="528"/>
      <c r="AR67" s="524">
        <f>AR66</f>
        <v>0</v>
      </c>
      <c r="AS67" s="524">
        <f>AR67*1.12</f>
        <v>0</v>
      </c>
      <c r="AT67" s="524"/>
      <c r="AU67" s="524"/>
      <c r="AV67" s="524"/>
      <c r="AW67" s="524"/>
      <c r="AX67" s="524"/>
      <c r="AY67" s="524"/>
      <c r="AZ67" s="524"/>
      <c r="BA67" s="524"/>
      <c r="BB67" s="524"/>
      <c r="BC67" s="524"/>
      <c r="BD67" s="524"/>
      <c r="BE67" s="524"/>
      <c r="BF67" s="524"/>
      <c r="BG67" s="524"/>
      <c r="BH67" s="524"/>
      <c r="BI67" s="1066"/>
      <c r="BJ67" s="515"/>
      <c r="BK67" s="515"/>
      <c r="BL67" s="515"/>
      <c r="BM67" s="515"/>
      <c r="BN67" s="515"/>
      <c r="BO67" s="515"/>
      <c r="BP67" s="515"/>
      <c r="BS67" s="530"/>
      <c r="BT67" s="531"/>
      <c r="BU67" s="1057"/>
    </row>
    <row r="68" spans="1:73" s="520" customFormat="1" ht="12" hidden="1" customHeight="1" outlineLevel="1" x14ac:dyDescent="0.35">
      <c r="A68" s="1000"/>
      <c r="B68" s="976"/>
      <c r="C68" s="512" t="s">
        <v>73</v>
      </c>
      <c r="D68" s="512" t="s">
        <v>74</v>
      </c>
      <c r="E68" s="513">
        <f t="shared" si="29"/>
        <v>0</v>
      </c>
      <c r="F68" s="514">
        <f t="shared" si="30"/>
        <v>0</v>
      </c>
      <c r="G68" s="1024"/>
      <c r="H68" s="1058"/>
      <c r="I68" s="514"/>
      <c r="J68" s="514">
        <f t="shared" si="31"/>
        <v>0</v>
      </c>
      <c r="K68" s="532"/>
      <c r="L68" s="533"/>
      <c r="M68" s="1061"/>
      <c r="N68" s="516">
        <f>O68/1.12</f>
        <v>0</v>
      </c>
      <c r="O68" s="516"/>
      <c r="P68" s="516">
        <f t="shared" si="34"/>
        <v>0</v>
      </c>
      <c r="Q68" s="516">
        <f t="shared" si="34"/>
        <v>0</v>
      </c>
      <c r="R68" s="534"/>
      <c r="S68" s="1058"/>
      <c r="T68" s="514"/>
      <c r="U68" s="514"/>
      <c r="V68" s="514"/>
      <c r="W68" s="514"/>
      <c r="X68" s="514"/>
      <c r="Y68" s="514"/>
      <c r="Z68" s="428">
        <f t="shared" si="35"/>
        <v>0</v>
      </c>
      <c r="AA68" s="428">
        <f t="shared" si="35"/>
        <v>0</v>
      </c>
      <c r="AB68" s="514"/>
      <c r="AC68" s="428"/>
      <c r="AD68" s="428">
        <f t="shared" si="26"/>
        <v>0</v>
      </c>
      <c r="AE68" s="428"/>
      <c r="AF68" s="428"/>
      <c r="AG68" s="428">
        <f t="shared" si="37"/>
        <v>0</v>
      </c>
      <c r="AH68" s="428"/>
      <c r="AI68" s="513">
        <f t="shared" si="36"/>
        <v>0</v>
      </c>
      <c r="AJ68" s="513">
        <f t="shared" si="36"/>
        <v>0</v>
      </c>
      <c r="AK68" s="513"/>
      <c r="AL68" s="517" t="str">
        <f t="shared" si="3"/>
        <v/>
      </c>
      <c r="AM68" s="518"/>
      <c r="AN68" s="473">
        <f>AF68</f>
        <v>0</v>
      </c>
      <c r="AO68" s="518"/>
      <c r="AP68" s="518"/>
      <c r="AQ68" s="518"/>
      <c r="AR68" s="513">
        <f>I68</f>
        <v>0</v>
      </c>
      <c r="AS68" s="513">
        <f>AR68</f>
        <v>0</v>
      </c>
      <c r="AT68" s="513"/>
      <c r="AU68" s="513"/>
      <c r="AV68" s="472">
        <f>AF68-AC68</f>
        <v>0</v>
      </c>
      <c r="AW68" s="513"/>
      <c r="AX68" s="513"/>
      <c r="AY68" s="513"/>
      <c r="AZ68" s="513"/>
      <c r="BA68" s="513"/>
      <c r="BB68" s="513"/>
      <c r="BC68" s="513"/>
      <c r="BD68" s="513"/>
      <c r="BE68" s="513"/>
      <c r="BF68" s="513"/>
      <c r="BG68" s="513"/>
      <c r="BH68" s="513"/>
      <c r="BI68" s="1064"/>
      <c r="BJ68" s="519"/>
      <c r="BK68" s="519"/>
      <c r="BL68" s="519"/>
      <c r="BM68" s="519"/>
      <c r="BN68" s="519"/>
      <c r="BO68" s="519"/>
      <c r="BP68" s="519"/>
      <c r="BS68" s="521"/>
      <c r="BT68" s="522"/>
      <c r="BU68" s="1055" t="s">
        <v>93</v>
      </c>
    </row>
    <row r="69" spans="1:73" s="520" customFormat="1" ht="12" hidden="1" customHeight="1" outlineLevel="1" x14ac:dyDescent="0.35">
      <c r="A69" s="1000"/>
      <c r="B69" s="976"/>
      <c r="C69" s="512" t="s">
        <v>75</v>
      </c>
      <c r="D69" s="512" t="s">
        <v>76</v>
      </c>
      <c r="E69" s="513">
        <f t="shared" si="29"/>
        <v>0</v>
      </c>
      <c r="F69" s="514">
        <f t="shared" si="30"/>
        <v>0</v>
      </c>
      <c r="G69" s="1024"/>
      <c r="H69" s="1059"/>
      <c r="I69" s="514"/>
      <c r="J69" s="514">
        <f t="shared" si="31"/>
        <v>0</v>
      </c>
      <c r="K69" s="532"/>
      <c r="L69" s="533"/>
      <c r="M69" s="1062"/>
      <c r="N69" s="516">
        <f>N68</f>
        <v>0</v>
      </c>
      <c r="O69" s="516">
        <f>O68</f>
        <v>0</v>
      </c>
      <c r="P69" s="516">
        <f t="shared" si="34"/>
        <v>0</v>
      </c>
      <c r="Q69" s="516">
        <f t="shared" si="34"/>
        <v>0</v>
      </c>
      <c r="R69" s="534"/>
      <c r="S69" s="1059"/>
      <c r="T69" s="514"/>
      <c r="U69" s="514"/>
      <c r="V69" s="514"/>
      <c r="W69" s="514"/>
      <c r="X69" s="514"/>
      <c r="Y69" s="514"/>
      <c r="Z69" s="428">
        <f t="shared" si="35"/>
        <v>0</v>
      </c>
      <c r="AA69" s="428">
        <f t="shared" si="35"/>
        <v>0</v>
      </c>
      <c r="AB69" s="514"/>
      <c r="AC69" s="428"/>
      <c r="AD69" s="428">
        <f t="shared" si="26"/>
        <v>0</v>
      </c>
      <c r="AE69" s="428"/>
      <c r="AF69" s="428"/>
      <c r="AG69" s="428">
        <f t="shared" si="37"/>
        <v>0</v>
      </c>
      <c r="AH69" s="428"/>
      <c r="AI69" s="513">
        <f t="shared" si="36"/>
        <v>0</v>
      </c>
      <c r="AJ69" s="513">
        <f t="shared" si="36"/>
        <v>0</v>
      </c>
      <c r="AK69" s="513"/>
      <c r="AL69" s="517" t="str">
        <f t="shared" si="3"/>
        <v/>
      </c>
      <c r="AM69" s="518"/>
      <c r="AN69" s="482">
        <f>AN68</f>
        <v>0</v>
      </c>
      <c r="AO69" s="518"/>
      <c r="AP69" s="518"/>
      <c r="AQ69" s="518"/>
      <c r="AR69" s="513">
        <f>I69</f>
        <v>0</v>
      </c>
      <c r="AS69" s="513">
        <f>AR69*1.12</f>
        <v>0</v>
      </c>
      <c r="AT69" s="513"/>
      <c r="AU69" s="513"/>
      <c r="AV69" s="513"/>
      <c r="AW69" s="513"/>
      <c r="AX69" s="513"/>
      <c r="AY69" s="513"/>
      <c r="AZ69" s="513"/>
      <c r="BA69" s="513"/>
      <c r="BB69" s="513"/>
      <c r="BC69" s="513"/>
      <c r="BD69" s="513"/>
      <c r="BE69" s="513"/>
      <c r="BF69" s="513"/>
      <c r="BG69" s="513"/>
      <c r="BH69" s="513"/>
      <c r="BI69" s="1065"/>
      <c r="BJ69" s="519"/>
      <c r="BK69" s="519"/>
      <c r="BL69" s="519"/>
      <c r="BM69" s="519"/>
      <c r="BN69" s="519"/>
      <c r="BO69" s="519"/>
      <c r="BP69" s="519"/>
      <c r="BS69" s="521"/>
      <c r="BT69" s="522"/>
      <c r="BU69" s="1056"/>
    </row>
    <row r="70" spans="1:73" s="529" customFormat="1" ht="12" hidden="1" customHeight="1" outlineLevel="1" x14ac:dyDescent="0.35">
      <c r="A70" s="1000"/>
      <c r="B70" s="976"/>
      <c r="C70" s="523" t="s">
        <v>75</v>
      </c>
      <c r="D70" s="523" t="s">
        <v>77</v>
      </c>
      <c r="E70" s="524">
        <f t="shared" si="29"/>
        <v>0</v>
      </c>
      <c r="F70" s="525">
        <f t="shared" si="30"/>
        <v>0</v>
      </c>
      <c r="G70" s="1024"/>
      <c r="H70" s="1060"/>
      <c r="I70" s="525">
        <f>I69</f>
        <v>0</v>
      </c>
      <c r="J70" s="525">
        <f t="shared" si="31"/>
        <v>0</v>
      </c>
      <c r="K70" s="532"/>
      <c r="L70" s="533"/>
      <c r="M70" s="1063"/>
      <c r="N70" s="526">
        <f>N69</f>
        <v>0</v>
      </c>
      <c r="O70" s="526">
        <f>O69</f>
        <v>0</v>
      </c>
      <c r="P70" s="526">
        <f t="shared" si="34"/>
        <v>0</v>
      </c>
      <c r="Q70" s="526">
        <f t="shared" si="34"/>
        <v>0</v>
      </c>
      <c r="R70" s="534"/>
      <c r="S70" s="1060"/>
      <c r="T70" s="525"/>
      <c r="U70" s="525"/>
      <c r="V70" s="525"/>
      <c r="W70" s="525"/>
      <c r="X70" s="525"/>
      <c r="Y70" s="525"/>
      <c r="Z70" s="499">
        <f t="shared" si="35"/>
        <v>0</v>
      </c>
      <c r="AA70" s="499">
        <f t="shared" si="35"/>
        <v>0</v>
      </c>
      <c r="AB70" s="525"/>
      <c r="AC70" s="499"/>
      <c r="AD70" s="499">
        <f t="shared" si="26"/>
        <v>0</v>
      </c>
      <c r="AE70" s="499"/>
      <c r="AF70" s="499"/>
      <c r="AG70" s="499">
        <f t="shared" si="37"/>
        <v>0</v>
      </c>
      <c r="AH70" s="499"/>
      <c r="AI70" s="524">
        <f t="shared" si="36"/>
        <v>0</v>
      </c>
      <c r="AJ70" s="524">
        <f t="shared" si="36"/>
        <v>0</v>
      </c>
      <c r="AK70" s="524"/>
      <c r="AL70" s="527" t="str">
        <f t="shared" si="3"/>
        <v/>
      </c>
      <c r="AM70" s="528"/>
      <c r="AN70" s="528">
        <f>AF70</f>
        <v>0</v>
      </c>
      <c r="AO70" s="528"/>
      <c r="AP70" s="528"/>
      <c r="AQ70" s="528"/>
      <c r="AR70" s="524">
        <f>AR69</f>
        <v>0</v>
      </c>
      <c r="AS70" s="524">
        <f>AR70*1.12</f>
        <v>0</v>
      </c>
      <c r="AT70" s="524"/>
      <c r="AU70" s="524"/>
      <c r="AV70" s="524"/>
      <c r="AW70" s="524"/>
      <c r="AX70" s="524"/>
      <c r="AY70" s="524"/>
      <c r="AZ70" s="524"/>
      <c r="BA70" s="524"/>
      <c r="BB70" s="524"/>
      <c r="BC70" s="524"/>
      <c r="BD70" s="524"/>
      <c r="BE70" s="524"/>
      <c r="BF70" s="524"/>
      <c r="BG70" s="524"/>
      <c r="BH70" s="524"/>
      <c r="BI70" s="1066"/>
      <c r="BJ70" s="515"/>
      <c r="BK70" s="515"/>
      <c r="BL70" s="515"/>
      <c r="BM70" s="515"/>
      <c r="BN70" s="515"/>
      <c r="BO70" s="515"/>
      <c r="BP70" s="515"/>
      <c r="BS70" s="530"/>
      <c r="BT70" s="531"/>
      <c r="BU70" s="1057"/>
    </row>
    <row r="71" spans="1:73" s="520" customFormat="1" hidden="1" outlineLevel="1" x14ac:dyDescent="0.35">
      <c r="A71" s="1000"/>
      <c r="B71" s="976"/>
      <c r="C71" s="512" t="s">
        <v>73</v>
      </c>
      <c r="D71" s="512" t="s">
        <v>74</v>
      </c>
      <c r="E71" s="513">
        <f t="shared" si="29"/>
        <v>0</v>
      </c>
      <c r="F71" s="514">
        <f t="shared" si="30"/>
        <v>0</v>
      </c>
      <c r="G71" s="1024"/>
      <c r="H71" s="1058"/>
      <c r="I71" s="514"/>
      <c r="J71" s="514">
        <f t="shared" si="31"/>
        <v>0</v>
      </c>
      <c r="K71" s="532"/>
      <c r="L71" s="533"/>
      <c r="M71" s="1061"/>
      <c r="N71" s="516">
        <f>O71/1.12</f>
        <v>0</v>
      </c>
      <c r="O71" s="516"/>
      <c r="P71" s="516">
        <f t="shared" si="34"/>
        <v>0</v>
      </c>
      <c r="Q71" s="516">
        <f t="shared" si="34"/>
        <v>0</v>
      </c>
      <c r="R71" s="534"/>
      <c r="S71" s="1058"/>
      <c r="T71" s="514"/>
      <c r="U71" s="514"/>
      <c r="V71" s="514"/>
      <c r="W71" s="514"/>
      <c r="X71" s="514"/>
      <c r="Y71" s="514"/>
      <c r="Z71" s="428">
        <f t="shared" si="35"/>
        <v>0</v>
      </c>
      <c r="AA71" s="428">
        <f t="shared" si="35"/>
        <v>0</v>
      </c>
      <c r="AB71" s="514"/>
      <c r="AC71" s="428"/>
      <c r="AD71" s="428">
        <f t="shared" si="26"/>
        <v>0</v>
      </c>
      <c r="AE71" s="428"/>
      <c r="AF71" s="428"/>
      <c r="AG71" s="428">
        <f t="shared" si="37"/>
        <v>0</v>
      </c>
      <c r="AH71" s="428"/>
      <c r="AI71" s="513">
        <f t="shared" si="36"/>
        <v>0</v>
      </c>
      <c r="AJ71" s="513">
        <f t="shared" si="36"/>
        <v>0</v>
      </c>
      <c r="AK71" s="513"/>
      <c r="AL71" s="517" t="str">
        <f t="shared" si="3"/>
        <v/>
      </c>
      <c r="AM71" s="518"/>
      <c r="AN71" s="473">
        <f>AF71</f>
        <v>0</v>
      </c>
      <c r="AO71" s="518"/>
      <c r="AP71" s="518"/>
      <c r="AQ71" s="518"/>
      <c r="AR71" s="513">
        <f>I71</f>
        <v>0</v>
      </c>
      <c r="AS71" s="513">
        <f>AR71</f>
        <v>0</v>
      </c>
      <c r="AT71" s="513"/>
      <c r="AU71" s="513"/>
      <c r="AV71" s="472">
        <f>AF71-AC71</f>
        <v>0</v>
      </c>
      <c r="AW71" s="513"/>
      <c r="AX71" s="513"/>
      <c r="AY71" s="513"/>
      <c r="AZ71" s="513"/>
      <c r="BA71" s="513"/>
      <c r="BB71" s="513"/>
      <c r="BC71" s="513"/>
      <c r="BD71" s="513"/>
      <c r="BE71" s="513"/>
      <c r="BF71" s="513"/>
      <c r="BG71" s="513"/>
      <c r="BH71" s="513"/>
      <c r="BI71" s="1064"/>
      <c r="BJ71" s="519"/>
      <c r="BK71" s="519"/>
      <c r="BL71" s="519"/>
      <c r="BM71" s="519"/>
      <c r="BN71" s="519"/>
      <c r="BO71" s="519"/>
      <c r="BP71" s="519"/>
      <c r="BS71" s="521"/>
      <c r="BT71" s="522"/>
      <c r="BU71" s="1055" t="s">
        <v>94</v>
      </c>
    </row>
    <row r="72" spans="1:73" s="520" customFormat="1" hidden="1" outlineLevel="1" x14ac:dyDescent="0.35">
      <c r="A72" s="1000"/>
      <c r="B72" s="976"/>
      <c r="C72" s="512" t="s">
        <v>75</v>
      </c>
      <c r="D72" s="512" t="s">
        <v>76</v>
      </c>
      <c r="E72" s="513">
        <f t="shared" si="29"/>
        <v>0</v>
      </c>
      <c r="F72" s="514">
        <f t="shared" si="30"/>
        <v>0</v>
      </c>
      <c r="G72" s="1024"/>
      <c r="H72" s="1059"/>
      <c r="I72" s="514"/>
      <c r="J72" s="514">
        <f t="shared" si="31"/>
        <v>0</v>
      </c>
      <c r="K72" s="532"/>
      <c r="L72" s="533"/>
      <c r="M72" s="1062"/>
      <c r="N72" s="516">
        <f>N71</f>
        <v>0</v>
      </c>
      <c r="O72" s="516">
        <f>O71</f>
        <v>0</v>
      </c>
      <c r="P72" s="516">
        <f t="shared" si="34"/>
        <v>0</v>
      </c>
      <c r="Q72" s="516">
        <f t="shared" si="34"/>
        <v>0</v>
      </c>
      <c r="R72" s="534"/>
      <c r="S72" s="1059"/>
      <c r="T72" s="514"/>
      <c r="U72" s="514"/>
      <c r="V72" s="514"/>
      <c r="W72" s="514"/>
      <c r="X72" s="514"/>
      <c r="Y72" s="514"/>
      <c r="Z72" s="428">
        <f t="shared" si="35"/>
        <v>0</v>
      </c>
      <c r="AA72" s="428">
        <f t="shared" si="35"/>
        <v>0</v>
      </c>
      <c r="AB72" s="514"/>
      <c r="AC72" s="428"/>
      <c r="AD72" s="428">
        <f t="shared" si="26"/>
        <v>0</v>
      </c>
      <c r="AE72" s="428"/>
      <c r="AF72" s="428"/>
      <c r="AG72" s="428">
        <f t="shared" si="37"/>
        <v>0</v>
      </c>
      <c r="AH72" s="428"/>
      <c r="AI72" s="513">
        <f t="shared" si="36"/>
        <v>0</v>
      </c>
      <c r="AJ72" s="513">
        <f t="shared" si="36"/>
        <v>0</v>
      </c>
      <c r="AK72" s="513"/>
      <c r="AL72" s="517" t="str">
        <f t="shared" si="3"/>
        <v/>
      </c>
      <c r="AM72" s="518"/>
      <c r="AN72" s="482">
        <f>AN71</f>
        <v>0</v>
      </c>
      <c r="AO72" s="518"/>
      <c r="AP72" s="518"/>
      <c r="AQ72" s="518"/>
      <c r="AR72" s="513">
        <f>I72</f>
        <v>0</v>
      </c>
      <c r="AS72" s="513">
        <f>AR72*1.12</f>
        <v>0</v>
      </c>
      <c r="AT72" s="513"/>
      <c r="AU72" s="513"/>
      <c r="AV72" s="513"/>
      <c r="AW72" s="513"/>
      <c r="AX72" s="513"/>
      <c r="AY72" s="513"/>
      <c r="AZ72" s="513"/>
      <c r="BA72" s="513"/>
      <c r="BB72" s="513"/>
      <c r="BC72" s="513"/>
      <c r="BD72" s="513"/>
      <c r="BE72" s="513"/>
      <c r="BF72" s="513"/>
      <c r="BG72" s="513"/>
      <c r="BH72" s="513"/>
      <c r="BI72" s="1065"/>
      <c r="BJ72" s="519"/>
      <c r="BK72" s="519"/>
      <c r="BL72" s="519"/>
      <c r="BM72" s="519"/>
      <c r="BN72" s="519"/>
      <c r="BO72" s="519"/>
      <c r="BP72" s="519"/>
      <c r="BS72" s="521"/>
      <c r="BT72" s="522"/>
      <c r="BU72" s="1056"/>
    </row>
    <row r="73" spans="1:73" s="529" customFormat="1" hidden="1" outlineLevel="1" x14ac:dyDescent="0.35">
      <c r="A73" s="1000"/>
      <c r="B73" s="976"/>
      <c r="C73" s="523" t="s">
        <v>75</v>
      </c>
      <c r="D73" s="523" t="s">
        <v>77</v>
      </c>
      <c r="E73" s="524">
        <f t="shared" si="29"/>
        <v>0</v>
      </c>
      <c r="F73" s="525">
        <f t="shared" si="30"/>
        <v>0</v>
      </c>
      <c r="G73" s="1024"/>
      <c r="H73" s="1060"/>
      <c r="I73" s="525">
        <f>I72</f>
        <v>0</v>
      </c>
      <c r="J73" s="525">
        <f t="shared" si="31"/>
        <v>0</v>
      </c>
      <c r="K73" s="532"/>
      <c r="L73" s="533"/>
      <c r="M73" s="1063"/>
      <c r="N73" s="526">
        <f>N72</f>
        <v>0</v>
      </c>
      <c r="O73" s="526">
        <f>O72</f>
        <v>0</v>
      </c>
      <c r="P73" s="526">
        <f t="shared" si="34"/>
        <v>0</v>
      </c>
      <c r="Q73" s="526">
        <f t="shared" si="34"/>
        <v>0</v>
      </c>
      <c r="R73" s="534"/>
      <c r="S73" s="1060"/>
      <c r="T73" s="525"/>
      <c r="U73" s="525"/>
      <c r="V73" s="525"/>
      <c r="W73" s="525"/>
      <c r="X73" s="525"/>
      <c r="Y73" s="525"/>
      <c r="Z73" s="499">
        <f t="shared" si="35"/>
        <v>0</v>
      </c>
      <c r="AA73" s="499">
        <f t="shared" si="35"/>
        <v>0</v>
      </c>
      <c r="AB73" s="525"/>
      <c r="AC73" s="499"/>
      <c r="AD73" s="499">
        <f t="shared" si="26"/>
        <v>0</v>
      </c>
      <c r="AE73" s="499"/>
      <c r="AF73" s="499"/>
      <c r="AG73" s="499">
        <f t="shared" si="37"/>
        <v>0</v>
      </c>
      <c r="AH73" s="499"/>
      <c r="AI73" s="524">
        <f t="shared" si="36"/>
        <v>0</v>
      </c>
      <c r="AJ73" s="524">
        <f t="shared" si="36"/>
        <v>0</v>
      </c>
      <c r="AK73" s="524"/>
      <c r="AL73" s="527" t="str">
        <f t="shared" si="3"/>
        <v/>
      </c>
      <c r="AM73" s="528"/>
      <c r="AN73" s="528">
        <f>AF73</f>
        <v>0</v>
      </c>
      <c r="AO73" s="528"/>
      <c r="AP73" s="528"/>
      <c r="AQ73" s="528"/>
      <c r="AR73" s="524">
        <f>AR72</f>
        <v>0</v>
      </c>
      <c r="AS73" s="524">
        <f>AR73*1.12</f>
        <v>0</v>
      </c>
      <c r="AT73" s="524"/>
      <c r="AU73" s="524"/>
      <c r="AV73" s="524"/>
      <c r="AW73" s="524"/>
      <c r="AX73" s="524"/>
      <c r="AY73" s="524"/>
      <c r="AZ73" s="524"/>
      <c r="BA73" s="524"/>
      <c r="BB73" s="524"/>
      <c r="BC73" s="524"/>
      <c r="BD73" s="524"/>
      <c r="BE73" s="524"/>
      <c r="BF73" s="524"/>
      <c r="BG73" s="524"/>
      <c r="BH73" s="524"/>
      <c r="BI73" s="1066"/>
      <c r="BJ73" s="515"/>
      <c r="BK73" s="515"/>
      <c r="BL73" s="515"/>
      <c r="BM73" s="515"/>
      <c r="BN73" s="515"/>
      <c r="BO73" s="515"/>
      <c r="BP73" s="515"/>
      <c r="BS73" s="530"/>
      <c r="BT73" s="531"/>
      <c r="BU73" s="1057"/>
    </row>
    <row r="74" spans="1:73" s="520" customFormat="1" hidden="1" outlineLevel="1" x14ac:dyDescent="0.35">
      <c r="A74" s="1000"/>
      <c r="B74" s="976"/>
      <c r="C74" s="512" t="s">
        <v>73</v>
      </c>
      <c r="D74" s="512" t="s">
        <v>74</v>
      </c>
      <c r="E74" s="513">
        <f t="shared" si="29"/>
        <v>0</v>
      </c>
      <c r="F74" s="514">
        <f t="shared" si="30"/>
        <v>0</v>
      </c>
      <c r="G74" s="1024"/>
      <c r="H74" s="1058"/>
      <c r="I74" s="514"/>
      <c r="J74" s="514">
        <f t="shared" si="31"/>
        <v>0</v>
      </c>
      <c r="K74" s="532"/>
      <c r="L74" s="533"/>
      <c r="M74" s="1061"/>
      <c r="N74" s="516">
        <f>O74/1.12</f>
        <v>0</v>
      </c>
      <c r="O74" s="516"/>
      <c r="P74" s="516">
        <f t="shared" si="34"/>
        <v>0</v>
      </c>
      <c r="Q74" s="516">
        <f t="shared" si="34"/>
        <v>0</v>
      </c>
      <c r="R74" s="534"/>
      <c r="S74" s="1058"/>
      <c r="T74" s="514"/>
      <c r="U74" s="514"/>
      <c r="V74" s="514"/>
      <c r="W74" s="514"/>
      <c r="X74" s="514"/>
      <c r="Y74" s="514"/>
      <c r="Z74" s="428">
        <f t="shared" si="35"/>
        <v>0</v>
      </c>
      <c r="AA74" s="428">
        <f t="shared" si="35"/>
        <v>0</v>
      </c>
      <c r="AB74" s="514"/>
      <c r="AC74" s="428"/>
      <c r="AD74" s="428">
        <f t="shared" si="26"/>
        <v>0</v>
      </c>
      <c r="AE74" s="428"/>
      <c r="AF74" s="428"/>
      <c r="AG74" s="428">
        <f t="shared" si="37"/>
        <v>0</v>
      </c>
      <c r="AH74" s="428"/>
      <c r="AI74" s="513">
        <f t="shared" si="36"/>
        <v>0</v>
      </c>
      <c r="AJ74" s="513">
        <f t="shared" si="36"/>
        <v>0</v>
      </c>
      <c r="AK74" s="513"/>
      <c r="AL74" s="517" t="str">
        <f t="shared" ref="AL74:AL145" si="38">IF(AC74=0,"",AF74/AC74)</f>
        <v/>
      </c>
      <c r="AM74" s="518"/>
      <c r="AN74" s="473">
        <f>AF74</f>
        <v>0</v>
      </c>
      <c r="AO74" s="518"/>
      <c r="AP74" s="518"/>
      <c r="AQ74" s="518"/>
      <c r="AR74" s="513">
        <f>I74</f>
        <v>0</v>
      </c>
      <c r="AS74" s="513">
        <f>AR74</f>
        <v>0</v>
      </c>
      <c r="AT74" s="513"/>
      <c r="AU74" s="513"/>
      <c r="AV74" s="472">
        <f>AF74-AC74</f>
        <v>0</v>
      </c>
      <c r="AW74" s="513"/>
      <c r="AX74" s="513"/>
      <c r="AY74" s="513"/>
      <c r="AZ74" s="513"/>
      <c r="BA74" s="513"/>
      <c r="BB74" s="513"/>
      <c r="BC74" s="513"/>
      <c r="BD74" s="513"/>
      <c r="BE74" s="513"/>
      <c r="BF74" s="513"/>
      <c r="BG74" s="513"/>
      <c r="BH74" s="513"/>
      <c r="BI74" s="1064"/>
      <c r="BJ74" s="519"/>
      <c r="BK74" s="519"/>
      <c r="BL74" s="519"/>
      <c r="BM74" s="519"/>
      <c r="BN74" s="519"/>
      <c r="BO74" s="519"/>
      <c r="BP74" s="519"/>
      <c r="BS74" s="521"/>
      <c r="BT74" s="522"/>
      <c r="BU74" s="1055" t="s">
        <v>95</v>
      </c>
    </row>
    <row r="75" spans="1:73" s="520" customFormat="1" hidden="1" outlineLevel="1" x14ac:dyDescent="0.35">
      <c r="A75" s="1000"/>
      <c r="B75" s="976"/>
      <c r="C75" s="512" t="s">
        <v>75</v>
      </c>
      <c r="D75" s="512" t="s">
        <v>76</v>
      </c>
      <c r="E75" s="513">
        <f t="shared" si="29"/>
        <v>0</v>
      </c>
      <c r="F75" s="514">
        <f t="shared" si="30"/>
        <v>0</v>
      </c>
      <c r="G75" s="1024"/>
      <c r="H75" s="1059"/>
      <c r="I75" s="514"/>
      <c r="J75" s="514">
        <f t="shared" si="31"/>
        <v>0</v>
      </c>
      <c r="K75" s="532"/>
      <c r="L75" s="533"/>
      <c r="M75" s="1062"/>
      <c r="N75" s="516">
        <f>N74</f>
        <v>0</v>
      </c>
      <c r="O75" s="516">
        <f>O74</f>
        <v>0</v>
      </c>
      <c r="P75" s="516">
        <f t="shared" si="34"/>
        <v>0</v>
      </c>
      <c r="Q75" s="516">
        <f t="shared" si="34"/>
        <v>0</v>
      </c>
      <c r="R75" s="534"/>
      <c r="S75" s="1059"/>
      <c r="T75" s="514"/>
      <c r="U75" s="514"/>
      <c r="V75" s="514"/>
      <c r="W75" s="514"/>
      <c r="X75" s="514"/>
      <c r="Y75" s="514"/>
      <c r="Z75" s="428">
        <f t="shared" si="35"/>
        <v>0</v>
      </c>
      <c r="AA75" s="428">
        <f t="shared" si="35"/>
        <v>0</v>
      </c>
      <c r="AB75" s="514"/>
      <c r="AC75" s="428"/>
      <c r="AD75" s="428">
        <f t="shared" si="26"/>
        <v>0</v>
      </c>
      <c r="AE75" s="428"/>
      <c r="AF75" s="428"/>
      <c r="AG75" s="428">
        <f t="shared" si="37"/>
        <v>0</v>
      </c>
      <c r="AH75" s="428"/>
      <c r="AI75" s="513">
        <f t="shared" ref="AI75:AJ98" si="39">AF75-AC75</f>
        <v>0</v>
      </c>
      <c r="AJ75" s="513">
        <f t="shared" si="39"/>
        <v>0</v>
      </c>
      <c r="AK75" s="513"/>
      <c r="AL75" s="517" t="str">
        <f t="shared" si="38"/>
        <v/>
      </c>
      <c r="AM75" s="518"/>
      <c r="AN75" s="482">
        <f>AN74</f>
        <v>0</v>
      </c>
      <c r="AO75" s="518"/>
      <c r="AP75" s="518"/>
      <c r="AQ75" s="518"/>
      <c r="AR75" s="513">
        <f>I75</f>
        <v>0</v>
      </c>
      <c r="AS75" s="513">
        <f>AR75*1.12</f>
        <v>0</v>
      </c>
      <c r="AT75" s="513"/>
      <c r="AU75" s="513"/>
      <c r="AV75" s="513"/>
      <c r="AW75" s="513"/>
      <c r="AX75" s="513"/>
      <c r="AY75" s="513"/>
      <c r="AZ75" s="513"/>
      <c r="BA75" s="513"/>
      <c r="BB75" s="513"/>
      <c r="BC75" s="513"/>
      <c r="BD75" s="513"/>
      <c r="BE75" s="513"/>
      <c r="BF75" s="513"/>
      <c r="BG75" s="513"/>
      <c r="BH75" s="513"/>
      <c r="BI75" s="1065"/>
      <c r="BJ75" s="519"/>
      <c r="BK75" s="519"/>
      <c r="BL75" s="519"/>
      <c r="BM75" s="519"/>
      <c r="BN75" s="519"/>
      <c r="BO75" s="519"/>
      <c r="BP75" s="519"/>
      <c r="BS75" s="521"/>
      <c r="BT75" s="522"/>
      <c r="BU75" s="1056"/>
    </row>
    <row r="76" spans="1:73" s="529" customFormat="1" hidden="1" outlineLevel="1" x14ac:dyDescent="0.35">
      <c r="A76" s="1000"/>
      <c r="B76" s="976"/>
      <c r="C76" s="523" t="s">
        <v>75</v>
      </c>
      <c r="D76" s="523" t="s">
        <v>77</v>
      </c>
      <c r="E76" s="524">
        <f t="shared" si="29"/>
        <v>0</v>
      </c>
      <c r="F76" s="525">
        <f t="shared" si="30"/>
        <v>0</v>
      </c>
      <c r="G76" s="1024"/>
      <c r="H76" s="1060"/>
      <c r="I76" s="525">
        <f>I75</f>
        <v>0</v>
      </c>
      <c r="J76" s="525">
        <f t="shared" si="31"/>
        <v>0</v>
      </c>
      <c r="K76" s="532"/>
      <c r="L76" s="533"/>
      <c r="M76" s="1063"/>
      <c r="N76" s="526">
        <f>N75</f>
        <v>0</v>
      </c>
      <c r="O76" s="526">
        <f>O75</f>
        <v>0</v>
      </c>
      <c r="P76" s="526">
        <f t="shared" si="34"/>
        <v>0</v>
      </c>
      <c r="Q76" s="526">
        <f t="shared" si="34"/>
        <v>0</v>
      </c>
      <c r="R76" s="534"/>
      <c r="S76" s="1060"/>
      <c r="T76" s="525"/>
      <c r="U76" s="525"/>
      <c r="V76" s="525"/>
      <c r="W76" s="525"/>
      <c r="X76" s="525"/>
      <c r="Y76" s="525"/>
      <c r="Z76" s="499">
        <f t="shared" si="35"/>
        <v>0</v>
      </c>
      <c r="AA76" s="499">
        <f t="shared" si="35"/>
        <v>0</v>
      </c>
      <c r="AB76" s="525"/>
      <c r="AC76" s="499"/>
      <c r="AD76" s="499">
        <f t="shared" si="26"/>
        <v>0</v>
      </c>
      <c r="AE76" s="499"/>
      <c r="AF76" s="499"/>
      <c r="AG76" s="499">
        <f t="shared" si="37"/>
        <v>0</v>
      </c>
      <c r="AH76" s="499"/>
      <c r="AI76" s="524">
        <f t="shared" si="39"/>
        <v>0</v>
      </c>
      <c r="AJ76" s="524">
        <f t="shared" si="39"/>
        <v>0</v>
      </c>
      <c r="AK76" s="524"/>
      <c r="AL76" s="527" t="str">
        <f t="shared" si="38"/>
        <v/>
      </c>
      <c r="AM76" s="528"/>
      <c r="AN76" s="528">
        <f>AF76</f>
        <v>0</v>
      </c>
      <c r="AO76" s="528"/>
      <c r="AP76" s="528"/>
      <c r="AQ76" s="528"/>
      <c r="AR76" s="524">
        <f>AR75</f>
        <v>0</v>
      </c>
      <c r="AS76" s="524">
        <f>AR76*1.12</f>
        <v>0</v>
      </c>
      <c r="AT76" s="524"/>
      <c r="AU76" s="524"/>
      <c r="AV76" s="524"/>
      <c r="AW76" s="524"/>
      <c r="AX76" s="524"/>
      <c r="AY76" s="524"/>
      <c r="AZ76" s="524"/>
      <c r="BA76" s="524"/>
      <c r="BB76" s="524"/>
      <c r="BC76" s="524"/>
      <c r="BD76" s="524"/>
      <c r="BE76" s="524"/>
      <c r="BF76" s="524"/>
      <c r="BG76" s="524"/>
      <c r="BH76" s="524"/>
      <c r="BI76" s="1066"/>
      <c r="BJ76" s="515"/>
      <c r="BK76" s="515"/>
      <c r="BL76" s="515"/>
      <c r="BM76" s="515"/>
      <c r="BN76" s="515"/>
      <c r="BO76" s="515"/>
      <c r="BP76" s="515"/>
      <c r="BS76" s="530"/>
      <c r="BT76" s="531"/>
      <c r="BU76" s="1057"/>
    </row>
    <row r="77" spans="1:73" s="520" customFormat="1" hidden="1" outlineLevel="1" x14ac:dyDescent="0.35">
      <c r="A77" s="1000"/>
      <c r="B77" s="976"/>
      <c r="C77" s="512" t="s">
        <v>73</v>
      </c>
      <c r="D77" s="512" t="s">
        <v>74</v>
      </c>
      <c r="E77" s="513">
        <f t="shared" si="29"/>
        <v>0</v>
      </c>
      <c r="F77" s="514">
        <f t="shared" si="30"/>
        <v>0</v>
      </c>
      <c r="G77" s="1024"/>
      <c r="H77" s="1058"/>
      <c r="I77" s="514"/>
      <c r="J77" s="514">
        <f t="shared" si="31"/>
        <v>0</v>
      </c>
      <c r="K77" s="535"/>
      <c r="L77" s="1032"/>
      <c r="M77" s="1061"/>
      <c r="N77" s="516">
        <f>O77/1.12</f>
        <v>0</v>
      </c>
      <c r="O77" s="516"/>
      <c r="P77" s="516">
        <f t="shared" si="34"/>
        <v>0</v>
      </c>
      <c r="Q77" s="516">
        <f t="shared" si="34"/>
        <v>0</v>
      </c>
      <c r="R77" s="1058"/>
      <c r="S77" s="1058"/>
      <c r="T77" s="514"/>
      <c r="U77" s="514"/>
      <c r="V77" s="514"/>
      <c r="W77" s="514"/>
      <c r="X77" s="514"/>
      <c r="Y77" s="514"/>
      <c r="Z77" s="428">
        <f t="shared" si="35"/>
        <v>0</v>
      </c>
      <c r="AA77" s="428">
        <f t="shared" si="35"/>
        <v>0</v>
      </c>
      <c r="AB77" s="514"/>
      <c r="AC77" s="428"/>
      <c r="AD77" s="428">
        <f t="shared" si="26"/>
        <v>0</v>
      </c>
      <c r="AE77" s="428"/>
      <c r="AF77" s="428"/>
      <c r="AG77" s="428">
        <f t="shared" si="37"/>
        <v>0</v>
      </c>
      <c r="AH77" s="428"/>
      <c r="AI77" s="513">
        <f t="shared" si="39"/>
        <v>0</v>
      </c>
      <c r="AJ77" s="513">
        <f t="shared" si="39"/>
        <v>0</v>
      </c>
      <c r="AK77" s="513"/>
      <c r="AL77" s="517" t="str">
        <f t="shared" si="38"/>
        <v/>
      </c>
      <c r="AM77" s="518"/>
      <c r="AN77" s="473">
        <f>AF77</f>
        <v>0</v>
      </c>
      <c r="AO77" s="518"/>
      <c r="AP77" s="518"/>
      <c r="AQ77" s="518"/>
      <c r="AR77" s="513"/>
      <c r="AS77" s="513">
        <f>AR77</f>
        <v>0</v>
      </c>
      <c r="AT77" s="513"/>
      <c r="AU77" s="513"/>
      <c r="AV77" s="472"/>
      <c r="AW77" s="513"/>
      <c r="AX77" s="513">
        <f>AF77-AC77</f>
        <v>0</v>
      </c>
      <c r="AY77" s="513"/>
      <c r="AZ77" s="513"/>
      <c r="BA77" s="513"/>
      <c r="BB77" s="513"/>
      <c r="BC77" s="513"/>
      <c r="BD77" s="513"/>
      <c r="BE77" s="513"/>
      <c r="BF77" s="513"/>
      <c r="BG77" s="513"/>
      <c r="BH77" s="513"/>
      <c r="BI77" s="1064"/>
      <c r="BJ77" s="519"/>
      <c r="BK77" s="519"/>
      <c r="BL77" s="519"/>
      <c r="BM77" s="519"/>
      <c r="BN77" s="519"/>
      <c r="BO77" s="519"/>
      <c r="BP77" s="519"/>
      <c r="BS77" s="521"/>
      <c r="BT77" s="522"/>
      <c r="BU77" s="1055" t="s">
        <v>85</v>
      </c>
    </row>
    <row r="78" spans="1:73" s="520" customFormat="1" hidden="1" outlineLevel="1" x14ac:dyDescent="0.35">
      <c r="A78" s="1000"/>
      <c r="B78" s="976"/>
      <c r="C78" s="512" t="s">
        <v>75</v>
      </c>
      <c r="D78" s="512" t="s">
        <v>76</v>
      </c>
      <c r="E78" s="513">
        <f t="shared" si="29"/>
        <v>0</v>
      </c>
      <c r="F78" s="514">
        <f t="shared" si="30"/>
        <v>0</v>
      </c>
      <c r="G78" s="1024"/>
      <c r="H78" s="1059"/>
      <c r="I78" s="514"/>
      <c r="J78" s="514">
        <f t="shared" si="31"/>
        <v>0</v>
      </c>
      <c r="K78" s="535"/>
      <c r="L78" s="1033"/>
      <c r="M78" s="1062"/>
      <c r="N78" s="516">
        <f>N77</f>
        <v>0</v>
      </c>
      <c r="O78" s="516">
        <f>O77</f>
        <v>0</v>
      </c>
      <c r="P78" s="516">
        <f t="shared" si="34"/>
        <v>0</v>
      </c>
      <c r="Q78" s="516">
        <f t="shared" si="34"/>
        <v>0</v>
      </c>
      <c r="R78" s="1059"/>
      <c r="S78" s="1059"/>
      <c r="T78" s="514"/>
      <c r="U78" s="514"/>
      <c r="V78" s="514"/>
      <c r="W78" s="514"/>
      <c r="X78" s="514"/>
      <c r="Y78" s="514"/>
      <c r="Z78" s="428">
        <f t="shared" si="35"/>
        <v>0</v>
      </c>
      <c r="AA78" s="428">
        <f t="shared" si="35"/>
        <v>0</v>
      </c>
      <c r="AB78" s="514"/>
      <c r="AC78" s="428"/>
      <c r="AD78" s="428">
        <f t="shared" si="26"/>
        <v>0</v>
      </c>
      <c r="AE78" s="428"/>
      <c r="AF78" s="428"/>
      <c r="AG78" s="428">
        <f t="shared" si="37"/>
        <v>0</v>
      </c>
      <c r="AH78" s="428"/>
      <c r="AI78" s="513">
        <f t="shared" si="39"/>
        <v>0</v>
      </c>
      <c r="AJ78" s="513">
        <f t="shared" si="39"/>
        <v>0</v>
      </c>
      <c r="AK78" s="513"/>
      <c r="AL78" s="517" t="str">
        <f t="shared" si="38"/>
        <v/>
      </c>
      <c r="AM78" s="518"/>
      <c r="AN78" s="482">
        <f>AN77</f>
        <v>0</v>
      </c>
      <c r="AO78" s="518"/>
      <c r="AP78" s="518"/>
      <c r="AQ78" s="518"/>
      <c r="AR78" s="513">
        <f>AR77</f>
        <v>0</v>
      </c>
      <c r="AS78" s="513">
        <f>AR78*1.12</f>
        <v>0</v>
      </c>
      <c r="AT78" s="513"/>
      <c r="AU78" s="513"/>
      <c r="AV78" s="513"/>
      <c r="AW78" s="513"/>
      <c r="AX78" s="513"/>
      <c r="AY78" s="513"/>
      <c r="AZ78" s="513"/>
      <c r="BA78" s="513"/>
      <c r="BB78" s="513"/>
      <c r="BC78" s="513"/>
      <c r="BD78" s="513"/>
      <c r="BE78" s="513"/>
      <c r="BF78" s="513"/>
      <c r="BG78" s="513"/>
      <c r="BH78" s="513"/>
      <c r="BI78" s="1065"/>
      <c r="BJ78" s="519"/>
      <c r="BK78" s="519"/>
      <c r="BL78" s="519"/>
      <c r="BM78" s="519"/>
      <c r="BN78" s="519"/>
      <c r="BO78" s="519"/>
      <c r="BP78" s="519"/>
      <c r="BS78" s="521"/>
      <c r="BT78" s="522"/>
      <c r="BU78" s="1056"/>
    </row>
    <row r="79" spans="1:73" s="529" customFormat="1" hidden="1" outlineLevel="1" x14ac:dyDescent="0.35">
      <c r="A79" s="1000"/>
      <c r="B79" s="976"/>
      <c r="C79" s="523" t="s">
        <v>75</v>
      </c>
      <c r="D79" s="523" t="s">
        <v>77</v>
      </c>
      <c r="E79" s="524">
        <f t="shared" si="29"/>
        <v>0</v>
      </c>
      <c r="F79" s="525">
        <f t="shared" si="30"/>
        <v>0</v>
      </c>
      <c r="G79" s="1024"/>
      <c r="H79" s="1060"/>
      <c r="I79" s="525">
        <f>I78</f>
        <v>0</v>
      </c>
      <c r="J79" s="525">
        <f t="shared" si="31"/>
        <v>0</v>
      </c>
      <c r="K79" s="535"/>
      <c r="L79" s="1034"/>
      <c r="M79" s="1063"/>
      <c r="N79" s="526">
        <f>N78</f>
        <v>0</v>
      </c>
      <c r="O79" s="526">
        <f>O78</f>
        <v>0</v>
      </c>
      <c r="P79" s="526">
        <f t="shared" si="34"/>
        <v>0</v>
      </c>
      <c r="Q79" s="526">
        <f t="shared" si="34"/>
        <v>0</v>
      </c>
      <c r="R79" s="1060"/>
      <c r="S79" s="1060"/>
      <c r="T79" s="525"/>
      <c r="U79" s="525"/>
      <c r="V79" s="525"/>
      <c r="W79" s="525"/>
      <c r="X79" s="525"/>
      <c r="Y79" s="525"/>
      <c r="Z79" s="499">
        <f t="shared" si="35"/>
        <v>0</v>
      </c>
      <c r="AA79" s="499">
        <f t="shared" si="35"/>
        <v>0</v>
      </c>
      <c r="AB79" s="525"/>
      <c r="AC79" s="499"/>
      <c r="AD79" s="499">
        <f t="shared" si="26"/>
        <v>0</v>
      </c>
      <c r="AE79" s="499"/>
      <c r="AF79" s="499"/>
      <c r="AG79" s="499">
        <f t="shared" si="37"/>
        <v>0</v>
      </c>
      <c r="AH79" s="499"/>
      <c r="AI79" s="524">
        <f t="shared" si="39"/>
        <v>0</v>
      </c>
      <c r="AJ79" s="524">
        <f t="shared" si="39"/>
        <v>0</v>
      </c>
      <c r="AK79" s="524"/>
      <c r="AL79" s="527" t="str">
        <f t="shared" si="38"/>
        <v/>
      </c>
      <c r="AM79" s="528"/>
      <c r="AN79" s="528">
        <f>AF79</f>
        <v>0</v>
      </c>
      <c r="AO79" s="528"/>
      <c r="AP79" s="528"/>
      <c r="AQ79" s="528"/>
      <c r="AR79" s="524">
        <f>AR78</f>
        <v>0</v>
      </c>
      <c r="AS79" s="524">
        <f>AR79*1.12</f>
        <v>0</v>
      </c>
      <c r="AT79" s="524"/>
      <c r="AU79" s="524"/>
      <c r="AV79" s="524"/>
      <c r="AW79" s="524"/>
      <c r="AX79" s="524"/>
      <c r="AY79" s="524"/>
      <c r="AZ79" s="524"/>
      <c r="BA79" s="524"/>
      <c r="BB79" s="524"/>
      <c r="BC79" s="524"/>
      <c r="BD79" s="524"/>
      <c r="BE79" s="524"/>
      <c r="BF79" s="524"/>
      <c r="BG79" s="524"/>
      <c r="BH79" s="524"/>
      <c r="BI79" s="1066"/>
      <c r="BJ79" s="515"/>
      <c r="BK79" s="515"/>
      <c r="BL79" s="515"/>
      <c r="BM79" s="515"/>
      <c r="BN79" s="515"/>
      <c r="BO79" s="515"/>
      <c r="BP79" s="515"/>
      <c r="BS79" s="530"/>
      <c r="BT79" s="531"/>
      <c r="BU79" s="1057"/>
    </row>
    <row r="80" spans="1:73" s="520" customFormat="1" hidden="1" outlineLevel="1" x14ac:dyDescent="0.35">
      <c r="A80" s="1000"/>
      <c r="B80" s="976"/>
      <c r="C80" s="512" t="s">
        <v>73</v>
      </c>
      <c r="D80" s="512" t="s">
        <v>74</v>
      </c>
      <c r="E80" s="513">
        <f t="shared" si="29"/>
        <v>0</v>
      </c>
      <c r="F80" s="514">
        <f t="shared" si="30"/>
        <v>0</v>
      </c>
      <c r="G80" s="1024"/>
      <c r="H80" s="1058"/>
      <c r="I80" s="514"/>
      <c r="J80" s="514">
        <f t="shared" si="31"/>
        <v>0</v>
      </c>
      <c r="K80" s="535"/>
      <c r="L80" s="1032"/>
      <c r="M80" s="1061"/>
      <c r="N80" s="516">
        <f>O80/1.12</f>
        <v>0</v>
      </c>
      <c r="O80" s="516"/>
      <c r="P80" s="516">
        <f t="shared" si="34"/>
        <v>0</v>
      </c>
      <c r="Q80" s="516">
        <f t="shared" si="34"/>
        <v>0</v>
      </c>
      <c r="R80" s="1058"/>
      <c r="S80" s="1058"/>
      <c r="T80" s="514"/>
      <c r="U80" s="514"/>
      <c r="V80" s="514"/>
      <c r="W80" s="514"/>
      <c r="X80" s="514"/>
      <c r="Y80" s="514"/>
      <c r="Z80" s="428">
        <f t="shared" si="35"/>
        <v>0</v>
      </c>
      <c r="AA80" s="428">
        <f t="shared" si="35"/>
        <v>0</v>
      </c>
      <c r="AB80" s="514"/>
      <c r="AC80" s="428"/>
      <c r="AD80" s="428">
        <f t="shared" si="26"/>
        <v>0</v>
      </c>
      <c r="AE80" s="428"/>
      <c r="AF80" s="428"/>
      <c r="AG80" s="428">
        <f t="shared" si="37"/>
        <v>0</v>
      </c>
      <c r="AH80" s="428"/>
      <c r="AI80" s="513">
        <f t="shared" si="39"/>
        <v>0</v>
      </c>
      <c r="AJ80" s="513">
        <f t="shared" si="39"/>
        <v>0</v>
      </c>
      <c r="AK80" s="513"/>
      <c r="AL80" s="517" t="str">
        <f t="shared" si="38"/>
        <v/>
      </c>
      <c r="AM80" s="518"/>
      <c r="AN80" s="473">
        <f>AF80</f>
        <v>0</v>
      </c>
      <c r="AO80" s="518"/>
      <c r="AP80" s="518"/>
      <c r="AQ80" s="518"/>
      <c r="AR80" s="513"/>
      <c r="AS80" s="513">
        <f>AR80</f>
        <v>0</v>
      </c>
      <c r="AT80" s="513"/>
      <c r="AU80" s="513"/>
      <c r="AV80" s="472"/>
      <c r="AW80" s="513"/>
      <c r="AX80" s="513">
        <f>AF80-AC80</f>
        <v>0</v>
      </c>
      <c r="AY80" s="513"/>
      <c r="AZ80" s="513"/>
      <c r="BA80" s="513"/>
      <c r="BB80" s="513"/>
      <c r="BC80" s="513"/>
      <c r="BD80" s="513"/>
      <c r="BE80" s="513"/>
      <c r="BF80" s="513"/>
      <c r="BG80" s="513"/>
      <c r="BH80" s="513"/>
      <c r="BI80" s="1064"/>
      <c r="BJ80" s="519"/>
      <c r="BK80" s="519"/>
      <c r="BL80" s="519"/>
      <c r="BM80" s="519"/>
      <c r="BN80" s="519"/>
      <c r="BO80" s="519"/>
      <c r="BP80" s="519"/>
      <c r="BS80" s="521"/>
      <c r="BT80" s="522"/>
      <c r="BU80" s="1055" t="s">
        <v>88</v>
      </c>
    </row>
    <row r="81" spans="1:73" s="520" customFormat="1" hidden="1" outlineLevel="1" x14ac:dyDescent="0.35">
      <c r="A81" s="1000"/>
      <c r="B81" s="976"/>
      <c r="C81" s="512" t="s">
        <v>75</v>
      </c>
      <c r="D81" s="512" t="s">
        <v>76</v>
      </c>
      <c r="E81" s="513">
        <f t="shared" si="29"/>
        <v>0</v>
      </c>
      <c r="F81" s="514">
        <f t="shared" si="30"/>
        <v>0</v>
      </c>
      <c r="G81" s="1024"/>
      <c r="H81" s="1059"/>
      <c r="I81" s="514"/>
      <c r="J81" s="514">
        <f t="shared" si="31"/>
        <v>0</v>
      </c>
      <c r="K81" s="535"/>
      <c r="L81" s="1033"/>
      <c r="M81" s="1062"/>
      <c r="N81" s="516">
        <f>N80</f>
        <v>0</v>
      </c>
      <c r="O81" s="516">
        <f>O80</f>
        <v>0</v>
      </c>
      <c r="P81" s="516">
        <f t="shared" si="34"/>
        <v>0</v>
      </c>
      <c r="Q81" s="516">
        <f t="shared" si="34"/>
        <v>0</v>
      </c>
      <c r="R81" s="1059"/>
      <c r="S81" s="1059"/>
      <c r="T81" s="514"/>
      <c r="U81" s="514"/>
      <c r="V81" s="514"/>
      <c r="W81" s="514"/>
      <c r="X81" s="514"/>
      <c r="Y81" s="514"/>
      <c r="Z81" s="428">
        <f t="shared" si="35"/>
        <v>0</v>
      </c>
      <c r="AA81" s="428">
        <f t="shared" si="35"/>
        <v>0</v>
      </c>
      <c r="AB81" s="514"/>
      <c r="AC81" s="428"/>
      <c r="AD81" s="428">
        <f t="shared" si="26"/>
        <v>0</v>
      </c>
      <c r="AE81" s="428"/>
      <c r="AF81" s="428"/>
      <c r="AG81" s="428">
        <f t="shared" si="37"/>
        <v>0</v>
      </c>
      <c r="AH81" s="428"/>
      <c r="AI81" s="513">
        <f t="shared" si="39"/>
        <v>0</v>
      </c>
      <c r="AJ81" s="513">
        <f t="shared" si="39"/>
        <v>0</v>
      </c>
      <c r="AK81" s="513"/>
      <c r="AL81" s="517" t="str">
        <f t="shared" si="38"/>
        <v/>
      </c>
      <c r="AM81" s="518"/>
      <c r="AN81" s="482">
        <f>AN80</f>
        <v>0</v>
      </c>
      <c r="AO81" s="518"/>
      <c r="AP81" s="518"/>
      <c r="AQ81" s="518"/>
      <c r="AR81" s="513">
        <f>AR80</f>
        <v>0</v>
      </c>
      <c r="AS81" s="513">
        <f>AR81*1.12</f>
        <v>0</v>
      </c>
      <c r="AT81" s="513"/>
      <c r="AU81" s="513"/>
      <c r="AV81" s="513"/>
      <c r="AW81" s="513"/>
      <c r="AX81" s="513"/>
      <c r="AY81" s="513"/>
      <c r="AZ81" s="513"/>
      <c r="BA81" s="513"/>
      <c r="BB81" s="513"/>
      <c r="BC81" s="513"/>
      <c r="BD81" s="513"/>
      <c r="BE81" s="513"/>
      <c r="BF81" s="513"/>
      <c r="BG81" s="513"/>
      <c r="BH81" s="513"/>
      <c r="BI81" s="1065"/>
      <c r="BJ81" s="519"/>
      <c r="BK81" s="519"/>
      <c r="BL81" s="519"/>
      <c r="BM81" s="519"/>
      <c r="BN81" s="519"/>
      <c r="BO81" s="519"/>
      <c r="BP81" s="519"/>
      <c r="BS81" s="521"/>
      <c r="BT81" s="522"/>
      <c r="BU81" s="1056"/>
    </row>
    <row r="82" spans="1:73" s="529" customFormat="1" hidden="1" outlineLevel="1" x14ac:dyDescent="0.35">
      <c r="A82" s="1000"/>
      <c r="B82" s="976"/>
      <c r="C82" s="523" t="s">
        <v>75</v>
      </c>
      <c r="D82" s="523" t="s">
        <v>77</v>
      </c>
      <c r="E82" s="524">
        <f t="shared" si="29"/>
        <v>0</v>
      </c>
      <c r="F82" s="525">
        <f t="shared" si="30"/>
        <v>0</v>
      </c>
      <c r="G82" s="1024"/>
      <c r="H82" s="1060"/>
      <c r="I82" s="525">
        <f>I81</f>
        <v>0</v>
      </c>
      <c r="J82" s="525">
        <f t="shared" si="31"/>
        <v>0</v>
      </c>
      <c r="K82" s="535"/>
      <c r="L82" s="1034"/>
      <c r="M82" s="1063"/>
      <c r="N82" s="526">
        <f>N81</f>
        <v>0</v>
      </c>
      <c r="O82" s="526">
        <f>O81</f>
        <v>0</v>
      </c>
      <c r="P82" s="526">
        <f t="shared" si="34"/>
        <v>0</v>
      </c>
      <c r="Q82" s="526">
        <f t="shared" si="34"/>
        <v>0</v>
      </c>
      <c r="R82" s="1060"/>
      <c r="S82" s="1060"/>
      <c r="T82" s="525"/>
      <c r="U82" s="525"/>
      <c r="V82" s="525"/>
      <c r="W82" s="525"/>
      <c r="X82" s="525"/>
      <c r="Y82" s="525"/>
      <c r="Z82" s="499">
        <f t="shared" si="35"/>
        <v>0</v>
      </c>
      <c r="AA82" s="499">
        <f t="shared" si="35"/>
        <v>0</v>
      </c>
      <c r="AB82" s="525"/>
      <c r="AC82" s="499"/>
      <c r="AD82" s="499">
        <f t="shared" si="26"/>
        <v>0</v>
      </c>
      <c r="AE82" s="499"/>
      <c r="AF82" s="499"/>
      <c r="AG82" s="499">
        <f t="shared" si="37"/>
        <v>0</v>
      </c>
      <c r="AH82" s="499"/>
      <c r="AI82" s="524">
        <f t="shared" si="39"/>
        <v>0</v>
      </c>
      <c r="AJ82" s="524">
        <f t="shared" si="39"/>
        <v>0</v>
      </c>
      <c r="AK82" s="524"/>
      <c r="AL82" s="527" t="str">
        <f t="shared" si="38"/>
        <v/>
      </c>
      <c r="AM82" s="528"/>
      <c r="AN82" s="528">
        <f>AF82</f>
        <v>0</v>
      </c>
      <c r="AO82" s="528"/>
      <c r="AP82" s="528"/>
      <c r="AQ82" s="528"/>
      <c r="AR82" s="524">
        <f>AR81</f>
        <v>0</v>
      </c>
      <c r="AS82" s="524">
        <f>AR82*1.12</f>
        <v>0</v>
      </c>
      <c r="AT82" s="524"/>
      <c r="AU82" s="524"/>
      <c r="AV82" s="524"/>
      <c r="AW82" s="524"/>
      <c r="AX82" s="524"/>
      <c r="AY82" s="524"/>
      <c r="AZ82" s="524"/>
      <c r="BA82" s="524"/>
      <c r="BB82" s="524"/>
      <c r="BC82" s="524"/>
      <c r="BD82" s="524"/>
      <c r="BE82" s="524"/>
      <c r="BF82" s="524"/>
      <c r="BG82" s="524"/>
      <c r="BH82" s="524"/>
      <c r="BI82" s="1066"/>
      <c r="BJ82" s="515"/>
      <c r="BK82" s="515"/>
      <c r="BL82" s="515"/>
      <c r="BM82" s="515"/>
      <c r="BN82" s="515"/>
      <c r="BO82" s="515"/>
      <c r="BP82" s="515"/>
      <c r="BS82" s="530"/>
      <c r="BT82" s="531"/>
      <c r="BU82" s="1057"/>
    </row>
    <row r="83" spans="1:73" s="520" customFormat="1" ht="12" hidden="1" customHeight="1" outlineLevel="1" x14ac:dyDescent="0.35">
      <c r="A83" s="1000"/>
      <c r="B83" s="976"/>
      <c r="C83" s="512" t="s">
        <v>73</v>
      </c>
      <c r="D83" s="512" t="s">
        <v>74</v>
      </c>
      <c r="E83" s="513">
        <f t="shared" si="29"/>
        <v>0</v>
      </c>
      <c r="F83" s="514">
        <f t="shared" si="30"/>
        <v>0</v>
      </c>
      <c r="G83" s="1024"/>
      <c r="H83" s="1058"/>
      <c r="I83" s="514"/>
      <c r="J83" s="514">
        <f t="shared" si="31"/>
        <v>0</v>
      </c>
      <c r="K83" s="535"/>
      <c r="L83" s="1032"/>
      <c r="M83" s="1061"/>
      <c r="N83" s="516">
        <f>O83/1.12</f>
        <v>0</v>
      </c>
      <c r="O83" s="516"/>
      <c r="P83" s="516">
        <f t="shared" si="34"/>
        <v>0</v>
      </c>
      <c r="Q83" s="516">
        <f t="shared" si="34"/>
        <v>0</v>
      </c>
      <c r="R83" s="1058"/>
      <c r="S83" s="1058"/>
      <c r="T83" s="514"/>
      <c r="U83" s="514"/>
      <c r="V83" s="514"/>
      <c r="W83" s="514"/>
      <c r="X83" s="514"/>
      <c r="Y83" s="514"/>
      <c r="Z83" s="428">
        <f t="shared" si="35"/>
        <v>0</v>
      </c>
      <c r="AA83" s="428">
        <f t="shared" si="35"/>
        <v>0</v>
      </c>
      <c r="AB83" s="514"/>
      <c r="AC83" s="428"/>
      <c r="AD83" s="428">
        <f t="shared" si="26"/>
        <v>0</v>
      </c>
      <c r="AE83" s="428"/>
      <c r="AF83" s="428"/>
      <c r="AG83" s="428">
        <f t="shared" si="37"/>
        <v>0</v>
      </c>
      <c r="AH83" s="428"/>
      <c r="AI83" s="513">
        <f t="shared" si="39"/>
        <v>0</v>
      </c>
      <c r="AJ83" s="513">
        <f t="shared" si="39"/>
        <v>0</v>
      </c>
      <c r="AK83" s="513"/>
      <c r="AL83" s="517" t="str">
        <f t="shared" si="38"/>
        <v/>
      </c>
      <c r="AM83" s="518"/>
      <c r="AN83" s="473">
        <f>AF83</f>
        <v>0</v>
      </c>
      <c r="AO83" s="518"/>
      <c r="AP83" s="518"/>
      <c r="AQ83" s="518"/>
      <c r="AR83" s="513"/>
      <c r="AS83" s="513">
        <f>AR83</f>
        <v>0</v>
      </c>
      <c r="AT83" s="513"/>
      <c r="AU83" s="513"/>
      <c r="AV83" s="472"/>
      <c r="AW83" s="513"/>
      <c r="AX83" s="513">
        <f>AF83-AC83</f>
        <v>0</v>
      </c>
      <c r="AY83" s="513"/>
      <c r="AZ83" s="513"/>
      <c r="BA83" s="513"/>
      <c r="BB83" s="513"/>
      <c r="BC83" s="513"/>
      <c r="BD83" s="513"/>
      <c r="BE83" s="513"/>
      <c r="BF83" s="513"/>
      <c r="BG83" s="513"/>
      <c r="BH83" s="513"/>
      <c r="BI83" s="1064"/>
      <c r="BJ83" s="519"/>
      <c r="BK83" s="519"/>
      <c r="BL83" s="519"/>
      <c r="BM83" s="519"/>
      <c r="BN83" s="519"/>
      <c r="BO83" s="519"/>
      <c r="BP83" s="519"/>
      <c r="BS83" s="521"/>
      <c r="BT83" s="522"/>
      <c r="BU83" s="1055" t="s">
        <v>89</v>
      </c>
    </row>
    <row r="84" spans="1:73" s="520" customFormat="1" ht="12" hidden="1" customHeight="1" outlineLevel="1" x14ac:dyDescent="0.35">
      <c r="A84" s="1000"/>
      <c r="B84" s="976"/>
      <c r="C84" s="512" t="s">
        <v>75</v>
      </c>
      <c r="D84" s="512" t="s">
        <v>76</v>
      </c>
      <c r="E84" s="513">
        <f t="shared" si="29"/>
        <v>0</v>
      </c>
      <c r="F84" s="514">
        <f t="shared" si="30"/>
        <v>0</v>
      </c>
      <c r="G84" s="1024"/>
      <c r="H84" s="1059"/>
      <c r="I84" s="514"/>
      <c r="J84" s="514">
        <f t="shared" si="31"/>
        <v>0</v>
      </c>
      <c r="K84" s="535"/>
      <c r="L84" s="1033"/>
      <c r="M84" s="1062"/>
      <c r="N84" s="516">
        <f>N83</f>
        <v>0</v>
      </c>
      <c r="O84" s="516">
        <f>O83</f>
        <v>0</v>
      </c>
      <c r="P84" s="516">
        <f t="shared" si="34"/>
        <v>0</v>
      </c>
      <c r="Q84" s="516">
        <f t="shared" si="34"/>
        <v>0</v>
      </c>
      <c r="R84" s="1059"/>
      <c r="S84" s="1059"/>
      <c r="T84" s="514"/>
      <c r="U84" s="514"/>
      <c r="V84" s="514"/>
      <c r="W84" s="514"/>
      <c r="X84" s="514"/>
      <c r="Y84" s="514"/>
      <c r="Z84" s="428">
        <f t="shared" si="35"/>
        <v>0</v>
      </c>
      <c r="AA84" s="428">
        <f t="shared" si="35"/>
        <v>0</v>
      </c>
      <c r="AB84" s="514"/>
      <c r="AC84" s="428"/>
      <c r="AD84" s="428">
        <f t="shared" si="26"/>
        <v>0</v>
      </c>
      <c r="AE84" s="428"/>
      <c r="AF84" s="428"/>
      <c r="AG84" s="428">
        <f t="shared" si="37"/>
        <v>0</v>
      </c>
      <c r="AH84" s="428"/>
      <c r="AI84" s="513">
        <f t="shared" si="39"/>
        <v>0</v>
      </c>
      <c r="AJ84" s="513">
        <f t="shared" si="39"/>
        <v>0</v>
      </c>
      <c r="AK84" s="513"/>
      <c r="AL84" s="517" t="str">
        <f t="shared" si="38"/>
        <v/>
      </c>
      <c r="AM84" s="518"/>
      <c r="AN84" s="482">
        <f>AN83</f>
        <v>0</v>
      </c>
      <c r="AO84" s="518"/>
      <c r="AP84" s="518"/>
      <c r="AQ84" s="518"/>
      <c r="AR84" s="513">
        <f>AR83</f>
        <v>0</v>
      </c>
      <c r="AS84" s="513">
        <f>AR84*1.12</f>
        <v>0</v>
      </c>
      <c r="AT84" s="513"/>
      <c r="AU84" s="513"/>
      <c r="AV84" s="513"/>
      <c r="AW84" s="513"/>
      <c r="AX84" s="513"/>
      <c r="AY84" s="513"/>
      <c r="AZ84" s="513"/>
      <c r="BA84" s="513"/>
      <c r="BB84" s="513"/>
      <c r="BC84" s="513"/>
      <c r="BD84" s="513"/>
      <c r="BE84" s="513"/>
      <c r="BF84" s="513"/>
      <c r="BG84" s="513"/>
      <c r="BH84" s="513"/>
      <c r="BI84" s="1065"/>
      <c r="BJ84" s="519"/>
      <c r="BK84" s="519"/>
      <c r="BL84" s="519"/>
      <c r="BM84" s="519"/>
      <c r="BN84" s="519"/>
      <c r="BO84" s="519"/>
      <c r="BP84" s="519"/>
      <c r="BS84" s="521"/>
      <c r="BT84" s="522"/>
      <c r="BU84" s="1056"/>
    </row>
    <row r="85" spans="1:73" s="529" customFormat="1" ht="12" hidden="1" customHeight="1" outlineLevel="1" x14ac:dyDescent="0.35">
      <c r="A85" s="1000"/>
      <c r="B85" s="976"/>
      <c r="C85" s="523" t="s">
        <v>75</v>
      </c>
      <c r="D85" s="523" t="s">
        <v>77</v>
      </c>
      <c r="E85" s="524">
        <f t="shared" si="29"/>
        <v>0</v>
      </c>
      <c r="F85" s="525">
        <f t="shared" si="30"/>
        <v>0</v>
      </c>
      <c r="G85" s="1024"/>
      <c r="H85" s="1060"/>
      <c r="I85" s="525">
        <f>I84</f>
        <v>0</v>
      </c>
      <c r="J85" s="525">
        <f t="shared" si="31"/>
        <v>0</v>
      </c>
      <c r="K85" s="535"/>
      <c r="L85" s="1034"/>
      <c r="M85" s="1063"/>
      <c r="N85" s="526">
        <f>N84</f>
        <v>0</v>
      </c>
      <c r="O85" s="526">
        <f>O84</f>
        <v>0</v>
      </c>
      <c r="P85" s="526">
        <f t="shared" si="34"/>
        <v>0</v>
      </c>
      <c r="Q85" s="526">
        <f t="shared" si="34"/>
        <v>0</v>
      </c>
      <c r="R85" s="1060"/>
      <c r="S85" s="1060"/>
      <c r="T85" s="525"/>
      <c r="U85" s="525"/>
      <c r="V85" s="525"/>
      <c r="W85" s="525"/>
      <c r="X85" s="525"/>
      <c r="Y85" s="525"/>
      <c r="Z85" s="499">
        <f t="shared" si="35"/>
        <v>0</v>
      </c>
      <c r="AA85" s="499">
        <f t="shared" si="35"/>
        <v>0</v>
      </c>
      <c r="AB85" s="525"/>
      <c r="AC85" s="499"/>
      <c r="AD85" s="499">
        <f t="shared" si="26"/>
        <v>0</v>
      </c>
      <c r="AE85" s="499"/>
      <c r="AF85" s="499"/>
      <c r="AG85" s="499">
        <f t="shared" si="37"/>
        <v>0</v>
      </c>
      <c r="AH85" s="499"/>
      <c r="AI85" s="524">
        <f t="shared" si="39"/>
        <v>0</v>
      </c>
      <c r="AJ85" s="524">
        <f t="shared" si="39"/>
        <v>0</v>
      </c>
      <c r="AK85" s="524"/>
      <c r="AL85" s="527" t="str">
        <f t="shared" si="38"/>
        <v/>
      </c>
      <c r="AM85" s="528"/>
      <c r="AN85" s="528">
        <f>AF85</f>
        <v>0</v>
      </c>
      <c r="AO85" s="528"/>
      <c r="AP85" s="528"/>
      <c r="AQ85" s="528"/>
      <c r="AR85" s="524">
        <f>AR84</f>
        <v>0</v>
      </c>
      <c r="AS85" s="524">
        <f>AR85*1.12</f>
        <v>0</v>
      </c>
      <c r="AT85" s="524"/>
      <c r="AU85" s="524"/>
      <c r="AV85" s="524"/>
      <c r="AW85" s="524"/>
      <c r="AX85" s="524"/>
      <c r="AY85" s="524"/>
      <c r="AZ85" s="524"/>
      <c r="BA85" s="524"/>
      <c r="BB85" s="524"/>
      <c r="BC85" s="524"/>
      <c r="BD85" s="524"/>
      <c r="BE85" s="524"/>
      <c r="BF85" s="524"/>
      <c r="BG85" s="524"/>
      <c r="BH85" s="524"/>
      <c r="BI85" s="1066"/>
      <c r="BJ85" s="515"/>
      <c r="BK85" s="515"/>
      <c r="BL85" s="515"/>
      <c r="BM85" s="515"/>
      <c r="BN85" s="515"/>
      <c r="BO85" s="515"/>
      <c r="BP85" s="515"/>
      <c r="BS85" s="530"/>
      <c r="BT85" s="531"/>
      <c r="BU85" s="1057"/>
    </row>
    <row r="86" spans="1:73" s="520" customFormat="1" ht="12" hidden="1" customHeight="1" outlineLevel="1" x14ac:dyDescent="0.35">
      <c r="A86" s="1000"/>
      <c r="B86" s="976"/>
      <c r="C86" s="512" t="s">
        <v>73</v>
      </c>
      <c r="D86" s="512" t="s">
        <v>74</v>
      </c>
      <c r="E86" s="513">
        <f t="shared" si="29"/>
        <v>0</v>
      </c>
      <c r="F86" s="514">
        <f t="shared" si="30"/>
        <v>0</v>
      </c>
      <c r="G86" s="1024"/>
      <c r="H86" s="1058"/>
      <c r="I86" s="514"/>
      <c r="J86" s="514">
        <f t="shared" si="31"/>
        <v>0</v>
      </c>
      <c r="K86" s="535"/>
      <c r="L86" s="1032"/>
      <c r="M86" s="1061"/>
      <c r="N86" s="516">
        <f>O86/1.12</f>
        <v>0</v>
      </c>
      <c r="O86" s="516"/>
      <c r="P86" s="516">
        <f t="shared" si="34"/>
        <v>0</v>
      </c>
      <c r="Q86" s="516">
        <f t="shared" si="34"/>
        <v>0</v>
      </c>
      <c r="R86" s="1058"/>
      <c r="S86" s="1058"/>
      <c r="T86" s="514"/>
      <c r="U86" s="514"/>
      <c r="V86" s="514"/>
      <c r="W86" s="514"/>
      <c r="X86" s="514"/>
      <c r="Y86" s="514"/>
      <c r="Z86" s="428">
        <f t="shared" si="35"/>
        <v>0</v>
      </c>
      <c r="AA86" s="428">
        <f t="shared" si="35"/>
        <v>0</v>
      </c>
      <c r="AB86" s="514"/>
      <c r="AC86" s="428"/>
      <c r="AD86" s="428">
        <f t="shared" si="26"/>
        <v>0</v>
      </c>
      <c r="AE86" s="428"/>
      <c r="AF86" s="428"/>
      <c r="AG86" s="428">
        <f t="shared" si="37"/>
        <v>0</v>
      </c>
      <c r="AH86" s="428"/>
      <c r="AI86" s="513">
        <f t="shared" si="39"/>
        <v>0</v>
      </c>
      <c r="AJ86" s="513">
        <f t="shared" si="39"/>
        <v>0</v>
      </c>
      <c r="AK86" s="513"/>
      <c r="AL86" s="517" t="str">
        <f t="shared" si="38"/>
        <v/>
      </c>
      <c r="AM86" s="518"/>
      <c r="AN86" s="473">
        <f>AF86</f>
        <v>0</v>
      </c>
      <c r="AO86" s="518"/>
      <c r="AP86" s="518"/>
      <c r="AQ86" s="518"/>
      <c r="AR86" s="513"/>
      <c r="AS86" s="513">
        <f>AR86</f>
        <v>0</v>
      </c>
      <c r="AT86" s="513"/>
      <c r="AU86" s="513"/>
      <c r="AV86" s="472"/>
      <c r="AW86" s="513"/>
      <c r="AX86" s="513">
        <f>AF86-AC86</f>
        <v>0</v>
      </c>
      <c r="AY86" s="513"/>
      <c r="AZ86" s="513"/>
      <c r="BA86" s="513"/>
      <c r="BB86" s="513"/>
      <c r="BC86" s="513"/>
      <c r="BD86" s="513"/>
      <c r="BE86" s="513"/>
      <c r="BF86" s="513"/>
      <c r="BG86" s="513"/>
      <c r="BH86" s="513"/>
      <c r="BI86" s="1064"/>
      <c r="BJ86" s="519"/>
      <c r="BK86" s="519"/>
      <c r="BL86" s="519"/>
      <c r="BM86" s="519"/>
      <c r="BN86" s="519"/>
      <c r="BO86" s="519"/>
      <c r="BP86" s="519"/>
      <c r="BS86" s="521"/>
      <c r="BT86" s="522"/>
      <c r="BU86" s="1055" t="s">
        <v>91</v>
      </c>
    </row>
    <row r="87" spans="1:73" s="520" customFormat="1" ht="12" hidden="1" customHeight="1" outlineLevel="1" x14ac:dyDescent="0.35">
      <c r="A87" s="1000"/>
      <c r="B87" s="976"/>
      <c r="C87" s="512" t="s">
        <v>75</v>
      </c>
      <c r="D87" s="512" t="s">
        <v>76</v>
      </c>
      <c r="E87" s="513">
        <f t="shared" si="29"/>
        <v>0</v>
      </c>
      <c r="F87" s="514">
        <f t="shared" si="30"/>
        <v>0</v>
      </c>
      <c r="G87" s="1024"/>
      <c r="H87" s="1059"/>
      <c r="I87" s="514"/>
      <c r="J87" s="514">
        <f t="shared" si="31"/>
        <v>0</v>
      </c>
      <c r="K87" s="535"/>
      <c r="L87" s="1033"/>
      <c r="M87" s="1062"/>
      <c r="N87" s="516">
        <f>N86</f>
        <v>0</v>
      </c>
      <c r="O87" s="516">
        <f>O86</f>
        <v>0</v>
      </c>
      <c r="P87" s="516">
        <f t="shared" si="34"/>
        <v>0</v>
      </c>
      <c r="Q87" s="516">
        <f t="shared" si="34"/>
        <v>0</v>
      </c>
      <c r="R87" s="1059"/>
      <c r="S87" s="1059"/>
      <c r="T87" s="514"/>
      <c r="U87" s="514"/>
      <c r="V87" s="514"/>
      <c r="W87" s="514"/>
      <c r="X87" s="514"/>
      <c r="Y87" s="514"/>
      <c r="Z87" s="428">
        <f t="shared" si="35"/>
        <v>0</v>
      </c>
      <c r="AA87" s="428">
        <f t="shared" si="35"/>
        <v>0</v>
      </c>
      <c r="AB87" s="514"/>
      <c r="AC87" s="428"/>
      <c r="AD87" s="428">
        <f t="shared" si="26"/>
        <v>0</v>
      </c>
      <c r="AE87" s="428"/>
      <c r="AF87" s="428"/>
      <c r="AG87" s="428">
        <f t="shared" si="37"/>
        <v>0</v>
      </c>
      <c r="AH87" s="428"/>
      <c r="AI87" s="513">
        <f t="shared" si="39"/>
        <v>0</v>
      </c>
      <c r="AJ87" s="513">
        <f t="shared" si="39"/>
        <v>0</v>
      </c>
      <c r="AK87" s="513"/>
      <c r="AL87" s="517" t="str">
        <f t="shared" si="38"/>
        <v/>
      </c>
      <c r="AM87" s="518"/>
      <c r="AN87" s="482">
        <f>AN86</f>
        <v>0</v>
      </c>
      <c r="AO87" s="518"/>
      <c r="AP87" s="518"/>
      <c r="AQ87" s="518"/>
      <c r="AR87" s="513">
        <f>AR86</f>
        <v>0</v>
      </c>
      <c r="AS87" s="513">
        <f>AR87*1.12</f>
        <v>0</v>
      </c>
      <c r="AT87" s="513"/>
      <c r="AU87" s="513"/>
      <c r="AV87" s="513"/>
      <c r="AW87" s="513"/>
      <c r="AX87" s="513"/>
      <c r="AY87" s="513"/>
      <c r="AZ87" s="513"/>
      <c r="BA87" s="513"/>
      <c r="BB87" s="513"/>
      <c r="BC87" s="513"/>
      <c r="BD87" s="513"/>
      <c r="BE87" s="513"/>
      <c r="BF87" s="513"/>
      <c r="BG87" s="513"/>
      <c r="BH87" s="513"/>
      <c r="BI87" s="1065"/>
      <c r="BJ87" s="519"/>
      <c r="BK87" s="519"/>
      <c r="BL87" s="519"/>
      <c r="BM87" s="519"/>
      <c r="BN87" s="519"/>
      <c r="BO87" s="519"/>
      <c r="BP87" s="519"/>
      <c r="BS87" s="521"/>
      <c r="BT87" s="522"/>
      <c r="BU87" s="1056"/>
    </row>
    <row r="88" spans="1:73" s="529" customFormat="1" ht="12" hidden="1" customHeight="1" outlineLevel="1" x14ac:dyDescent="0.35">
      <c r="A88" s="1000"/>
      <c r="B88" s="976"/>
      <c r="C88" s="523" t="s">
        <v>75</v>
      </c>
      <c r="D88" s="523" t="s">
        <v>77</v>
      </c>
      <c r="E88" s="524">
        <f t="shared" si="29"/>
        <v>0</v>
      </c>
      <c r="F88" s="525">
        <f t="shared" si="30"/>
        <v>0</v>
      </c>
      <c r="G88" s="1024"/>
      <c r="H88" s="1060"/>
      <c r="I88" s="525">
        <f>I87</f>
        <v>0</v>
      </c>
      <c r="J88" s="525">
        <f t="shared" si="31"/>
        <v>0</v>
      </c>
      <c r="K88" s="535"/>
      <c r="L88" s="1034"/>
      <c r="M88" s="1063"/>
      <c r="N88" s="526">
        <f>N87</f>
        <v>0</v>
      </c>
      <c r="O88" s="526">
        <f>O87</f>
        <v>0</v>
      </c>
      <c r="P88" s="526">
        <f t="shared" si="34"/>
        <v>0</v>
      </c>
      <c r="Q88" s="526">
        <f t="shared" si="34"/>
        <v>0</v>
      </c>
      <c r="R88" s="1060"/>
      <c r="S88" s="1060"/>
      <c r="T88" s="525"/>
      <c r="U88" s="525"/>
      <c r="V88" s="525"/>
      <c r="W88" s="525"/>
      <c r="X88" s="525"/>
      <c r="Y88" s="525"/>
      <c r="Z88" s="499">
        <f t="shared" si="35"/>
        <v>0</v>
      </c>
      <c r="AA88" s="499">
        <f t="shared" si="35"/>
        <v>0</v>
      </c>
      <c r="AB88" s="525"/>
      <c r="AC88" s="499"/>
      <c r="AD88" s="499">
        <f t="shared" si="26"/>
        <v>0</v>
      </c>
      <c r="AE88" s="499"/>
      <c r="AF88" s="499"/>
      <c r="AG88" s="499">
        <f t="shared" si="37"/>
        <v>0</v>
      </c>
      <c r="AH88" s="499"/>
      <c r="AI88" s="524">
        <f t="shared" si="39"/>
        <v>0</v>
      </c>
      <c r="AJ88" s="524">
        <f t="shared" si="39"/>
        <v>0</v>
      </c>
      <c r="AK88" s="524"/>
      <c r="AL88" s="527" t="str">
        <f t="shared" si="38"/>
        <v/>
      </c>
      <c r="AM88" s="528"/>
      <c r="AN88" s="528">
        <f>AF88</f>
        <v>0</v>
      </c>
      <c r="AO88" s="528"/>
      <c r="AP88" s="528"/>
      <c r="AQ88" s="528"/>
      <c r="AR88" s="524">
        <f>AR87</f>
        <v>0</v>
      </c>
      <c r="AS88" s="524">
        <f>AR88*1.12</f>
        <v>0</v>
      </c>
      <c r="AT88" s="524"/>
      <c r="AU88" s="524"/>
      <c r="AV88" s="524"/>
      <c r="AW88" s="524"/>
      <c r="AX88" s="524"/>
      <c r="AY88" s="524"/>
      <c r="AZ88" s="524"/>
      <c r="BA88" s="524"/>
      <c r="BB88" s="524"/>
      <c r="BC88" s="524"/>
      <c r="BD88" s="524"/>
      <c r="BE88" s="524"/>
      <c r="BF88" s="524"/>
      <c r="BG88" s="524"/>
      <c r="BH88" s="524"/>
      <c r="BI88" s="1066"/>
      <c r="BJ88" s="515"/>
      <c r="BK88" s="515"/>
      <c r="BL88" s="515"/>
      <c r="BM88" s="515"/>
      <c r="BN88" s="515"/>
      <c r="BO88" s="515"/>
      <c r="BP88" s="515"/>
      <c r="BS88" s="530"/>
      <c r="BT88" s="531"/>
      <c r="BU88" s="1057"/>
    </row>
    <row r="89" spans="1:73" s="520" customFormat="1" hidden="1" outlineLevel="1" x14ac:dyDescent="0.35">
      <c r="A89" s="1000"/>
      <c r="B89" s="976"/>
      <c r="C89" s="512" t="s">
        <v>73</v>
      </c>
      <c r="D89" s="512" t="s">
        <v>74</v>
      </c>
      <c r="E89" s="513">
        <f t="shared" si="29"/>
        <v>0</v>
      </c>
      <c r="F89" s="514">
        <f t="shared" si="30"/>
        <v>0</v>
      </c>
      <c r="G89" s="1024"/>
      <c r="H89" s="1058"/>
      <c r="I89" s="514"/>
      <c r="J89" s="514">
        <f t="shared" si="31"/>
        <v>0</v>
      </c>
      <c r="K89" s="535"/>
      <c r="L89" s="1032"/>
      <c r="M89" s="1061"/>
      <c r="N89" s="516">
        <f>O89/1.12</f>
        <v>0</v>
      </c>
      <c r="O89" s="516"/>
      <c r="P89" s="516">
        <f t="shared" si="34"/>
        <v>0</v>
      </c>
      <c r="Q89" s="516">
        <f t="shared" si="34"/>
        <v>0</v>
      </c>
      <c r="R89" s="1058"/>
      <c r="S89" s="1058"/>
      <c r="T89" s="514"/>
      <c r="U89" s="514"/>
      <c r="V89" s="514"/>
      <c r="W89" s="514"/>
      <c r="X89" s="514"/>
      <c r="Y89" s="514"/>
      <c r="Z89" s="428">
        <f t="shared" si="35"/>
        <v>0</v>
      </c>
      <c r="AA89" s="428">
        <f t="shared" si="35"/>
        <v>0</v>
      </c>
      <c r="AB89" s="514"/>
      <c r="AC89" s="428"/>
      <c r="AD89" s="428">
        <f t="shared" si="26"/>
        <v>0</v>
      </c>
      <c r="AE89" s="428"/>
      <c r="AF89" s="428"/>
      <c r="AG89" s="428">
        <f t="shared" si="37"/>
        <v>0</v>
      </c>
      <c r="AH89" s="428"/>
      <c r="AI89" s="513">
        <f t="shared" si="39"/>
        <v>0</v>
      </c>
      <c r="AJ89" s="513">
        <f t="shared" si="39"/>
        <v>0</v>
      </c>
      <c r="AK89" s="513"/>
      <c r="AL89" s="517" t="str">
        <f t="shared" si="38"/>
        <v/>
      </c>
      <c r="AM89" s="518"/>
      <c r="AN89" s="473">
        <f>AF89</f>
        <v>0</v>
      </c>
      <c r="AO89" s="518"/>
      <c r="AP89" s="518"/>
      <c r="AQ89" s="518"/>
      <c r="AR89" s="513"/>
      <c r="AS89" s="513">
        <f>AR89</f>
        <v>0</v>
      </c>
      <c r="AT89" s="513"/>
      <c r="AU89" s="513"/>
      <c r="AV89" s="472"/>
      <c r="AW89" s="513"/>
      <c r="AX89" s="513">
        <f>AF89-AC89</f>
        <v>0</v>
      </c>
      <c r="AY89" s="513"/>
      <c r="AZ89" s="513"/>
      <c r="BA89" s="513"/>
      <c r="BB89" s="513"/>
      <c r="BC89" s="513"/>
      <c r="BD89" s="513"/>
      <c r="BE89" s="513"/>
      <c r="BF89" s="513"/>
      <c r="BG89" s="513"/>
      <c r="BH89" s="513"/>
      <c r="BI89" s="1064"/>
      <c r="BJ89" s="519"/>
      <c r="BK89" s="519"/>
      <c r="BL89" s="519"/>
      <c r="BM89" s="519"/>
      <c r="BN89" s="519"/>
      <c r="BO89" s="519"/>
      <c r="BP89" s="519"/>
      <c r="BS89" s="521"/>
      <c r="BT89" s="522"/>
      <c r="BU89" s="1055" t="s">
        <v>92</v>
      </c>
    </row>
    <row r="90" spans="1:73" s="520" customFormat="1" hidden="1" outlineLevel="1" x14ac:dyDescent="0.35">
      <c r="A90" s="1000"/>
      <c r="B90" s="976"/>
      <c r="C90" s="512" t="s">
        <v>75</v>
      </c>
      <c r="D90" s="512" t="s">
        <v>76</v>
      </c>
      <c r="E90" s="513">
        <f t="shared" si="29"/>
        <v>0</v>
      </c>
      <c r="F90" s="514">
        <f t="shared" si="30"/>
        <v>0</v>
      </c>
      <c r="G90" s="1024"/>
      <c r="H90" s="1059"/>
      <c r="I90" s="514"/>
      <c r="J90" s="514">
        <f t="shared" si="31"/>
        <v>0</v>
      </c>
      <c r="K90" s="535"/>
      <c r="L90" s="1033"/>
      <c r="M90" s="1062"/>
      <c r="N90" s="516">
        <f>N89</f>
        <v>0</v>
      </c>
      <c r="O90" s="516">
        <f>O89</f>
        <v>0</v>
      </c>
      <c r="P90" s="516">
        <f t="shared" si="34"/>
        <v>0</v>
      </c>
      <c r="Q90" s="516">
        <f t="shared" si="34"/>
        <v>0</v>
      </c>
      <c r="R90" s="1059"/>
      <c r="S90" s="1059"/>
      <c r="T90" s="514"/>
      <c r="U90" s="514"/>
      <c r="V90" s="514"/>
      <c r="W90" s="514"/>
      <c r="X90" s="514"/>
      <c r="Y90" s="514"/>
      <c r="Z90" s="428">
        <f t="shared" si="35"/>
        <v>0</v>
      </c>
      <c r="AA90" s="428">
        <f t="shared" si="35"/>
        <v>0</v>
      </c>
      <c r="AB90" s="514"/>
      <c r="AC90" s="428"/>
      <c r="AD90" s="428">
        <f t="shared" si="26"/>
        <v>0</v>
      </c>
      <c r="AE90" s="428"/>
      <c r="AF90" s="428"/>
      <c r="AG90" s="428">
        <f t="shared" si="37"/>
        <v>0</v>
      </c>
      <c r="AH90" s="428"/>
      <c r="AI90" s="513">
        <f t="shared" si="39"/>
        <v>0</v>
      </c>
      <c r="AJ90" s="513">
        <f t="shared" si="39"/>
        <v>0</v>
      </c>
      <c r="AK90" s="513"/>
      <c r="AL90" s="517" t="str">
        <f t="shared" si="38"/>
        <v/>
      </c>
      <c r="AM90" s="518"/>
      <c r="AN90" s="482">
        <f>AN89</f>
        <v>0</v>
      </c>
      <c r="AO90" s="518"/>
      <c r="AP90" s="518"/>
      <c r="AQ90" s="518"/>
      <c r="AR90" s="513">
        <f>AR89</f>
        <v>0</v>
      </c>
      <c r="AS90" s="513">
        <f>AR90*1.12</f>
        <v>0</v>
      </c>
      <c r="AT90" s="513"/>
      <c r="AU90" s="513"/>
      <c r="AV90" s="513"/>
      <c r="AW90" s="513"/>
      <c r="AX90" s="513"/>
      <c r="AY90" s="513"/>
      <c r="AZ90" s="513"/>
      <c r="BA90" s="513"/>
      <c r="BB90" s="513"/>
      <c r="BC90" s="513"/>
      <c r="BD90" s="513"/>
      <c r="BE90" s="513"/>
      <c r="BF90" s="513"/>
      <c r="BG90" s="513"/>
      <c r="BH90" s="513"/>
      <c r="BI90" s="1065"/>
      <c r="BJ90" s="519"/>
      <c r="BK90" s="519"/>
      <c r="BL90" s="519"/>
      <c r="BM90" s="519"/>
      <c r="BN90" s="519"/>
      <c r="BO90" s="519"/>
      <c r="BP90" s="519"/>
      <c r="BS90" s="521"/>
      <c r="BT90" s="522"/>
      <c r="BU90" s="1056"/>
    </row>
    <row r="91" spans="1:73" s="529" customFormat="1" hidden="1" outlineLevel="1" x14ac:dyDescent="0.35">
      <c r="A91" s="1000"/>
      <c r="B91" s="976"/>
      <c r="C91" s="523" t="s">
        <v>75</v>
      </c>
      <c r="D91" s="523" t="s">
        <v>77</v>
      </c>
      <c r="E91" s="524">
        <f t="shared" si="29"/>
        <v>0</v>
      </c>
      <c r="F91" s="525">
        <f t="shared" si="30"/>
        <v>0</v>
      </c>
      <c r="G91" s="1024"/>
      <c r="H91" s="1060"/>
      <c r="I91" s="525">
        <f>I90</f>
        <v>0</v>
      </c>
      <c r="J91" s="525">
        <f t="shared" si="31"/>
        <v>0</v>
      </c>
      <c r="K91" s="535"/>
      <c r="L91" s="1034"/>
      <c r="M91" s="1063"/>
      <c r="N91" s="526">
        <f>N90</f>
        <v>0</v>
      </c>
      <c r="O91" s="526">
        <f>O90</f>
        <v>0</v>
      </c>
      <c r="P91" s="526">
        <f t="shared" si="34"/>
        <v>0</v>
      </c>
      <c r="Q91" s="526">
        <f t="shared" si="34"/>
        <v>0</v>
      </c>
      <c r="R91" s="1060"/>
      <c r="S91" s="1060"/>
      <c r="T91" s="525"/>
      <c r="U91" s="525"/>
      <c r="V91" s="525"/>
      <c r="W91" s="525"/>
      <c r="X91" s="525"/>
      <c r="Y91" s="525"/>
      <c r="Z91" s="499">
        <f t="shared" si="35"/>
        <v>0</v>
      </c>
      <c r="AA91" s="499">
        <f t="shared" si="35"/>
        <v>0</v>
      </c>
      <c r="AB91" s="525"/>
      <c r="AC91" s="499"/>
      <c r="AD91" s="499">
        <f t="shared" si="26"/>
        <v>0</v>
      </c>
      <c r="AE91" s="499"/>
      <c r="AF91" s="499"/>
      <c r="AG91" s="499">
        <f t="shared" si="37"/>
        <v>0</v>
      </c>
      <c r="AH91" s="499"/>
      <c r="AI91" s="524">
        <f t="shared" si="39"/>
        <v>0</v>
      </c>
      <c r="AJ91" s="524">
        <f t="shared" si="39"/>
        <v>0</v>
      </c>
      <c r="AK91" s="524"/>
      <c r="AL91" s="527" t="str">
        <f t="shared" si="38"/>
        <v/>
      </c>
      <c r="AM91" s="528"/>
      <c r="AN91" s="528">
        <f>AF91</f>
        <v>0</v>
      </c>
      <c r="AO91" s="528"/>
      <c r="AP91" s="528"/>
      <c r="AQ91" s="528"/>
      <c r="AR91" s="524">
        <f>AR90</f>
        <v>0</v>
      </c>
      <c r="AS91" s="524">
        <f>AR91*1.12</f>
        <v>0</v>
      </c>
      <c r="AT91" s="524"/>
      <c r="AU91" s="524"/>
      <c r="AV91" s="524"/>
      <c r="AW91" s="524"/>
      <c r="AX91" s="524"/>
      <c r="AY91" s="524"/>
      <c r="AZ91" s="524"/>
      <c r="BA91" s="524"/>
      <c r="BB91" s="524"/>
      <c r="BC91" s="524"/>
      <c r="BD91" s="524"/>
      <c r="BE91" s="524"/>
      <c r="BF91" s="524"/>
      <c r="BG91" s="524"/>
      <c r="BH91" s="524"/>
      <c r="BI91" s="1066"/>
      <c r="BJ91" s="515"/>
      <c r="BK91" s="515"/>
      <c r="BL91" s="515"/>
      <c r="BM91" s="515"/>
      <c r="BN91" s="515"/>
      <c r="BO91" s="515"/>
      <c r="BP91" s="515"/>
      <c r="BS91" s="530"/>
      <c r="BT91" s="531"/>
      <c r="BU91" s="1057"/>
    </row>
    <row r="92" spans="1:73" s="520" customFormat="1" hidden="1" outlineLevel="1" x14ac:dyDescent="0.35">
      <c r="A92" s="1000"/>
      <c r="B92" s="976"/>
      <c r="C92" s="512" t="s">
        <v>73</v>
      </c>
      <c r="D92" s="512" t="s">
        <v>74</v>
      </c>
      <c r="E92" s="513">
        <f t="shared" si="29"/>
        <v>0</v>
      </c>
      <c r="F92" s="514">
        <f t="shared" si="30"/>
        <v>0</v>
      </c>
      <c r="G92" s="1024"/>
      <c r="H92" s="1058"/>
      <c r="I92" s="514"/>
      <c r="J92" s="514">
        <f t="shared" si="31"/>
        <v>0</v>
      </c>
      <c r="K92" s="535"/>
      <c r="L92" s="1032"/>
      <c r="M92" s="1061"/>
      <c r="N92" s="516">
        <f>O92/1.12</f>
        <v>0</v>
      </c>
      <c r="O92" s="516"/>
      <c r="P92" s="516">
        <f t="shared" si="34"/>
        <v>0</v>
      </c>
      <c r="Q92" s="516">
        <f t="shared" si="34"/>
        <v>0</v>
      </c>
      <c r="R92" s="1058"/>
      <c r="S92" s="1058"/>
      <c r="T92" s="514"/>
      <c r="U92" s="514"/>
      <c r="V92" s="514"/>
      <c r="W92" s="514"/>
      <c r="X92" s="514"/>
      <c r="Y92" s="514"/>
      <c r="Z92" s="428">
        <f t="shared" si="35"/>
        <v>0</v>
      </c>
      <c r="AA92" s="428">
        <f t="shared" si="35"/>
        <v>0</v>
      </c>
      <c r="AB92" s="514"/>
      <c r="AC92" s="428"/>
      <c r="AD92" s="428">
        <f t="shared" si="26"/>
        <v>0</v>
      </c>
      <c r="AE92" s="428"/>
      <c r="AF92" s="428"/>
      <c r="AG92" s="428">
        <f t="shared" si="37"/>
        <v>0</v>
      </c>
      <c r="AH92" s="428"/>
      <c r="AI92" s="513">
        <f t="shared" si="39"/>
        <v>0</v>
      </c>
      <c r="AJ92" s="513">
        <f t="shared" si="39"/>
        <v>0</v>
      </c>
      <c r="AK92" s="513"/>
      <c r="AL92" s="517" t="str">
        <f t="shared" si="38"/>
        <v/>
      </c>
      <c r="AM92" s="518"/>
      <c r="AN92" s="473">
        <f>AF92</f>
        <v>0</v>
      </c>
      <c r="AO92" s="518"/>
      <c r="AP92" s="518"/>
      <c r="AQ92" s="518"/>
      <c r="AR92" s="513"/>
      <c r="AS92" s="513">
        <f>AR92</f>
        <v>0</v>
      </c>
      <c r="AT92" s="513"/>
      <c r="AU92" s="513"/>
      <c r="AV92" s="472"/>
      <c r="AW92" s="513"/>
      <c r="AX92" s="513">
        <f>AF92-AC92</f>
        <v>0</v>
      </c>
      <c r="AY92" s="513"/>
      <c r="AZ92" s="513"/>
      <c r="BA92" s="513"/>
      <c r="BB92" s="513"/>
      <c r="BC92" s="513"/>
      <c r="BD92" s="513"/>
      <c r="BE92" s="513"/>
      <c r="BF92" s="513"/>
      <c r="BG92" s="513"/>
      <c r="BH92" s="513"/>
      <c r="BI92" s="1064"/>
      <c r="BJ92" s="519"/>
      <c r="BK92" s="519"/>
      <c r="BL92" s="519"/>
      <c r="BM92" s="519"/>
      <c r="BN92" s="519"/>
      <c r="BO92" s="519"/>
      <c r="BP92" s="519"/>
      <c r="BS92" s="521"/>
      <c r="BT92" s="522"/>
      <c r="BU92" s="1055" t="s">
        <v>95</v>
      </c>
    </row>
    <row r="93" spans="1:73" s="520" customFormat="1" hidden="1" outlineLevel="1" x14ac:dyDescent="0.35">
      <c r="A93" s="1000"/>
      <c r="B93" s="976"/>
      <c r="C93" s="512" t="s">
        <v>75</v>
      </c>
      <c r="D93" s="512" t="s">
        <v>76</v>
      </c>
      <c r="E93" s="513">
        <f t="shared" si="29"/>
        <v>0</v>
      </c>
      <c r="F93" s="514">
        <f t="shared" si="30"/>
        <v>0</v>
      </c>
      <c r="G93" s="1024"/>
      <c r="H93" s="1059"/>
      <c r="I93" s="514"/>
      <c r="J93" s="514">
        <f t="shared" si="31"/>
        <v>0</v>
      </c>
      <c r="K93" s="535"/>
      <c r="L93" s="1033"/>
      <c r="M93" s="1062"/>
      <c r="N93" s="516">
        <f>N92</f>
        <v>0</v>
      </c>
      <c r="O93" s="516">
        <f>O92</f>
        <v>0</v>
      </c>
      <c r="P93" s="516">
        <f t="shared" si="34"/>
        <v>0</v>
      </c>
      <c r="Q93" s="516">
        <f t="shared" si="34"/>
        <v>0</v>
      </c>
      <c r="R93" s="1059"/>
      <c r="S93" s="1059"/>
      <c r="T93" s="514"/>
      <c r="U93" s="514"/>
      <c r="V93" s="514"/>
      <c r="W93" s="514"/>
      <c r="X93" s="514"/>
      <c r="Y93" s="514"/>
      <c r="Z93" s="428">
        <f t="shared" si="35"/>
        <v>0</v>
      </c>
      <c r="AA93" s="428">
        <f t="shared" si="35"/>
        <v>0</v>
      </c>
      <c r="AB93" s="514"/>
      <c r="AC93" s="428"/>
      <c r="AD93" s="428">
        <f t="shared" si="26"/>
        <v>0</v>
      </c>
      <c r="AE93" s="428"/>
      <c r="AF93" s="428"/>
      <c r="AG93" s="428">
        <f t="shared" si="37"/>
        <v>0</v>
      </c>
      <c r="AH93" s="428"/>
      <c r="AI93" s="513">
        <f t="shared" si="39"/>
        <v>0</v>
      </c>
      <c r="AJ93" s="513">
        <f t="shared" si="39"/>
        <v>0</v>
      </c>
      <c r="AK93" s="513"/>
      <c r="AL93" s="517" t="str">
        <f t="shared" si="38"/>
        <v/>
      </c>
      <c r="AM93" s="518"/>
      <c r="AN93" s="482">
        <f>AN92</f>
        <v>0</v>
      </c>
      <c r="AO93" s="518"/>
      <c r="AP93" s="518"/>
      <c r="AQ93" s="518"/>
      <c r="AR93" s="513">
        <f>AR92</f>
        <v>0</v>
      </c>
      <c r="AS93" s="513">
        <f>AR93*1.12</f>
        <v>0</v>
      </c>
      <c r="AT93" s="513"/>
      <c r="AU93" s="513"/>
      <c r="AV93" s="513"/>
      <c r="AW93" s="513"/>
      <c r="AX93" s="513"/>
      <c r="AY93" s="513"/>
      <c r="AZ93" s="513"/>
      <c r="BA93" s="513"/>
      <c r="BB93" s="513"/>
      <c r="BC93" s="513"/>
      <c r="BD93" s="513"/>
      <c r="BE93" s="513"/>
      <c r="BF93" s="513"/>
      <c r="BG93" s="513"/>
      <c r="BH93" s="513"/>
      <c r="BI93" s="1065"/>
      <c r="BJ93" s="519"/>
      <c r="BK93" s="519"/>
      <c r="BL93" s="519"/>
      <c r="BM93" s="519"/>
      <c r="BN93" s="519"/>
      <c r="BO93" s="519"/>
      <c r="BP93" s="519"/>
      <c r="BS93" s="521"/>
      <c r="BT93" s="522"/>
      <c r="BU93" s="1056"/>
    </row>
    <row r="94" spans="1:73" s="529" customFormat="1" hidden="1" outlineLevel="1" x14ac:dyDescent="0.35">
      <c r="A94" s="1000"/>
      <c r="B94" s="976"/>
      <c r="C94" s="523" t="s">
        <v>75</v>
      </c>
      <c r="D94" s="523" t="s">
        <v>77</v>
      </c>
      <c r="E94" s="524">
        <f t="shared" si="29"/>
        <v>0</v>
      </c>
      <c r="F94" s="525">
        <f t="shared" si="30"/>
        <v>0</v>
      </c>
      <c r="G94" s="1024"/>
      <c r="H94" s="1060"/>
      <c r="I94" s="525">
        <f>I93</f>
        <v>0</v>
      </c>
      <c r="J94" s="525">
        <f t="shared" si="31"/>
        <v>0</v>
      </c>
      <c r="K94" s="535"/>
      <c r="L94" s="1034"/>
      <c r="M94" s="1063"/>
      <c r="N94" s="526">
        <f>N93</f>
        <v>0</v>
      </c>
      <c r="O94" s="526">
        <f>O93</f>
        <v>0</v>
      </c>
      <c r="P94" s="526">
        <f t="shared" si="34"/>
        <v>0</v>
      </c>
      <c r="Q94" s="526">
        <f t="shared" si="34"/>
        <v>0</v>
      </c>
      <c r="R94" s="1060"/>
      <c r="S94" s="1060"/>
      <c r="T94" s="525"/>
      <c r="U94" s="525"/>
      <c r="V94" s="525"/>
      <c r="W94" s="525"/>
      <c r="X94" s="525"/>
      <c r="Y94" s="525"/>
      <c r="Z94" s="499">
        <f t="shared" ref="Z94:AA118" si="40">T94+W94</f>
        <v>0</v>
      </c>
      <c r="AA94" s="499">
        <f t="shared" si="40"/>
        <v>0</v>
      </c>
      <c r="AB94" s="525"/>
      <c r="AC94" s="499"/>
      <c r="AD94" s="499">
        <f t="shared" si="26"/>
        <v>0</v>
      </c>
      <c r="AE94" s="499"/>
      <c r="AF94" s="499"/>
      <c r="AG94" s="499">
        <f t="shared" si="37"/>
        <v>0</v>
      </c>
      <c r="AH94" s="499"/>
      <c r="AI94" s="524">
        <f t="shared" si="39"/>
        <v>0</v>
      </c>
      <c r="AJ94" s="524">
        <f t="shared" si="39"/>
        <v>0</v>
      </c>
      <c r="AK94" s="524"/>
      <c r="AL94" s="527" t="str">
        <f t="shared" si="38"/>
        <v/>
      </c>
      <c r="AM94" s="528"/>
      <c r="AN94" s="528">
        <f>AF94</f>
        <v>0</v>
      </c>
      <c r="AO94" s="528"/>
      <c r="AP94" s="528"/>
      <c r="AQ94" s="528"/>
      <c r="AR94" s="524">
        <f>AR93</f>
        <v>0</v>
      </c>
      <c r="AS94" s="524">
        <f>AR94*1.12</f>
        <v>0</v>
      </c>
      <c r="AT94" s="524"/>
      <c r="AU94" s="524"/>
      <c r="AV94" s="524"/>
      <c r="AW94" s="524"/>
      <c r="AX94" s="524"/>
      <c r="AY94" s="524"/>
      <c r="AZ94" s="524"/>
      <c r="BA94" s="524"/>
      <c r="BB94" s="524"/>
      <c r="BC94" s="524"/>
      <c r="BD94" s="524"/>
      <c r="BE94" s="524"/>
      <c r="BF94" s="524"/>
      <c r="BG94" s="524"/>
      <c r="BH94" s="524"/>
      <c r="BI94" s="1066"/>
      <c r="BJ94" s="515"/>
      <c r="BK94" s="515"/>
      <c r="BL94" s="515"/>
      <c r="BM94" s="515"/>
      <c r="BN94" s="515"/>
      <c r="BO94" s="515"/>
      <c r="BP94" s="515"/>
      <c r="BS94" s="530"/>
      <c r="BT94" s="531"/>
      <c r="BU94" s="1057"/>
    </row>
    <row r="95" spans="1:73" s="520" customFormat="1" ht="13" hidden="1" customHeight="1" outlineLevel="1" x14ac:dyDescent="0.35">
      <c r="A95" s="1000"/>
      <c r="B95" s="976"/>
      <c r="C95" s="512" t="s">
        <v>73</v>
      </c>
      <c r="D95" s="512" t="s">
        <v>74</v>
      </c>
      <c r="E95" s="513">
        <f t="shared" si="29"/>
        <v>0</v>
      </c>
      <c r="F95" s="514">
        <f t="shared" si="30"/>
        <v>0</v>
      </c>
      <c r="G95" s="1024"/>
      <c r="H95" s="1058"/>
      <c r="I95" s="514"/>
      <c r="J95" s="514">
        <f t="shared" si="31"/>
        <v>0</v>
      </c>
      <c r="K95" s="1049"/>
      <c r="L95" s="1032"/>
      <c r="M95" s="1061"/>
      <c r="N95" s="516">
        <f>O95/1.12</f>
        <v>0</v>
      </c>
      <c r="O95" s="516"/>
      <c r="P95" s="516">
        <f t="shared" si="34"/>
        <v>0</v>
      </c>
      <c r="Q95" s="516">
        <f t="shared" si="34"/>
        <v>0</v>
      </c>
      <c r="R95" s="536"/>
      <c r="S95" s="1058"/>
      <c r="T95" s="514"/>
      <c r="U95" s="514"/>
      <c r="V95" s="514"/>
      <c r="W95" s="514"/>
      <c r="X95" s="514"/>
      <c r="Y95" s="514"/>
      <c r="Z95" s="428">
        <f t="shared" si="40"/>
        <v>0</v>
      </c>
      <c r="AA95" s="428">
        <f t="shared" si="40"/>
        <v>0</v>
      </c>
      <c r="AB95" s="514"/>
      <c r="AC95" s="428"/>
      <c r="AD95" s="428">
        <f t="shared" si="26"/>
        <v>0</v>
      </c>
      <c r="AE95" s="428"/>
      <c r="AF95" s="428"/>
      <c r="AG95" s="428">
        <f t="shared" si="37"/>
        <v>0</v>
      </c>
      <c r="AH95" s="428"/>
      <c r="AI95" s="513">
        <f t="shared" si="39"/>
        <v>0</v>
      </c>
      <c r="AJ95" s="513">
        <f t="shared" si="39"/>
        <v>0</v>
      </c>
      <c r="AK95" s="513"/>
      <c r="AL95" s="517" t="str">
        <f t="shared" si="38"/>
        <v/>
      </c>
      <c r="AM95" s="518"/>
      <c r="AN95" s="473">
        <f>AF95</f>
        <v>0</v>
      </c>
      <c r="AO95" s="518"/>
      <c r="AP95" s="518"/>
      <c r="AQ95" s="518"/>
      <c r="AR95" s="513"/>
      <c r="AS95" s="513">
        <f>AR95</f>
        <v>0</v>
      </c>
      <c r="AT95" s="513"/>
      <c r="AU95" s="513"/>
      <c r="AV95" s="472">
        <f>-AC95+N95/1000</f>
        <v>0</v>
      </c>
      <c r="AW95" s="513"/>
      <c r="AX95" s="513"/>
      <c r="AY95" s="513">
        <f>-N95/1000</f>
        <v>0</v>
      </c>
      <c r="AZ95" s="513"/>
      <c r="BA95" s="513"/>
      <c r="BB95" s="513"/>
      <c r="BC95" s="513"/>
      <c r="BD95" s="513"/>
      <c r="BE95" s="513"/>
      <c r="BF95" s="513"/>
      <c r="BG95" s="513"/>
      <c r="BH95" s="513"/>
      <c r="BI95" s="1064"/>
      <c r="BJ95" s="519"/>
      <c r="BK95" s="519"/>
      <c r="BL95" s="519"/>
      <c r="BM95" s="519"/>
      <c r="BN95" s="519"/>
      <c r="BO95" s="519"/>
      <c r="BP95" s="519"/>
      <c r="BS95" s="521"/>
      <c r="BT95" s="522"/>
      <c r="BU95" s="1055" t="s">
        <v>86</v>
      </c>
    </row>
    <row r="96" spans="1:73" s="520" customFormat="1" ht="13" hidden="1" customHeight="1" outlineLevel="1" x14ac:dyDescent="0.35">
      <c r="A96" s="1000"/>
      <c r="B96" s="976"/>
      <c r="C96" s="512" t="s">
        <v>75</v>
      </c>
      <c r="D96" s="512" t="s">
        <v>76</v>
      </c>
      <c r="E96" s="513">
        <f t="shared" si="29"/>
        <v>0</v>
      </c>
      <c r="F96" s="514">
        <f t="shared" si="30"/>
        <v>0</v>
      </c>
      <c r="G96" s="1024"/>
      <c r="H96" s="1059"/>
      <c r="I96" s="514"/>
      <c r="J96" s="514">
        <f t="shared" si="31"/>
        <v>0</v>
      </c>
      <c r="K96" s="1050"/>
      <c r="L96" s="1033"/>
      <c r="M96" s="1062"/>
      <c r="N96" s="516">
        <f>N95</f>
        <v>0</v>
      </c>
      <c r="O96" s="516">
        <f>O95</f>
        <v>0</v>
      </c>
      <c r="P96" s="516">
        <f t="shared" si="34"/>
        <v>0</v>
      </c>
      <c r="Q96" s="516">
        <f t="shared" si="34"/>
        <v>0</v>
      </c>
      <c r="R96" s="537"/>
      <c r="S96" s="1059"/>
      <c r="T96" s="514"/>
      <c r="U96" s="514"/>
      <c r="V96" s="514"/>
      <c r="W96" s="514"/>
      <c r="X96" s="514"/>
      <c r="Y96" s="514"/>
      <c r="Z96" s="428">
        <f t="shared" si="40"/>
        <v>0</v>
      </c>
      <c r="AA96" s="428">
        <f t="shared" si="40"/>
        <v>0</v>
      </c>
      <c r="AB96" s="514"/>
      <c r="AC96" s="428"/>
      <c r="AD96" s="428">
        <f t="shared" si="26"/>
        <v>0</v>
      </c>
      <c r="AE96" s="428"/>
      <c r="AF96" s="428"/>
      <c r="AG96" s="428">
        <f t="shared" si="37"/>
        <v>0</v>
      </c>
      <c r="AH96" s="428"/>
      <c r="AI96" s="513">
        <f t="shared" si="39"/>
        <v>0</v>
      </c>
      <c r="AJ96" s="513">
        <f t="shared" si="39"/>
        <v>0</v>
      </c>
      <c r="AK96" s="513"/>
      <c r="AL96" s="517" t="str">
        <f t="shared" si="38"/>
        <v/>
      </c>
      <c r="AM96" s="518"/>
      <c r="AN96" s="482">
        <f>AN95</f>
        <v>0</v>
      </c>
      <c r="AO96" s="518"/>
      <c r="AP96" s="518"/>
      <c r="AQ96" s="518"/>
      <c r="AR96" s="513">
        <f>AR95</f>
        <v>0</v>
      </c>
      <c r="AS96" s="513">
        <f>AR96*1.12</f>
        <v>0</v>
      </c>
      <c r="AT96" s="513"/>
      <c r="AU96" s="513"/>
      <c r="AV96" s="513"/>
      <c r="AW96" s="513"/>
      <c r="AX96" s="513"/>
      <c r="AY96" s="513"/>
      <c r="AZ96" s="513"/>
      <c r="BA96" s="513"/>
      <c r="BB96" s="513"/>
      <c r="BC96" s="513"/>
      <c r="BD96" s="513"/>
      <c r="BE96" s="513"/>
      <c r="BF96" s="513"/>
      <c r="BG96" s="513"/>
      <c r="BH96" s="513"/>
      <c r="BI96" s="1065"/>
      <c r="BJ96" s="519"/>
      <c r="BK96" s="519"/>
      <c r="BL96" s="519"/>
      <c r="BM96" s="519"/>
      <c r="BN96" s="519"/>
      <c r="BO96" s="519"/>
      <c r="BP96" s="519"/>
      <c r="BS96" s="521"/>
      <c r="BT96" s="522"/>
      <c r="BU96" s="1056"/>
    </row>
    <row r="97" spans="1:73" s="529" customFormat="1" ht="13" hidden="1" customHeight="1" outlineLevel="1" x14ac:dyDescent="0.35">
      <c r="A97" s="1000"/>
      <c r="B97" s="976"/>
      <c r="C97" s="523" t="s">
        <v>75</v>
      </c>
      <c r="D97" s="523" t="s">
        <v>77</v>
      </c>
      <c r="E97" s="524">
        <f t="shared" si="29"/>
        <v>0</v>
      </c>
      <c r="F97" s="525">
        <f t="shared" si="30"/>
        <v>0</v>
      </c>
      <c r="G97" s="1024"/>
      <c r="H97" s="1060"/>
      <c r="I97" s="525">
        <f>I96</f>
        <v>0</v>
      </c>
      <c r="J97" s="525">
        <f t="shared" si="31"/>
        <v>0</v>
      </c>
      <c r="K97" s="1051"/>
      <c r="L97" s="1034"/>
      <c r="M97" s="1063"/>
      <c r="N97" s="526">
        <f>N96</f>
        <v>0</v>
      </c>
      <c r="O97" s="526">
        <f>O96</f>
        <v>0</v>
      </c>
      <c r="P97" s="526">
        <f t="shared" si="34"/>
        <v>0</v>
      </c>
      <c r="Q97" s="526">
        <f t="shared" si="34"/>
        <v>0</v>
      </c>
      <c r="R97" s="538"/>
      <c r="S97" s="1060"/>
      <c r="T97" s="525"/>
      <c r="U97" s="525"/>
      <c r="V97" s="525"/>
      <c r="W97" s="525"/>
      <c r="X97" s="525"/>
      <c r="Y97" s="525"/>
      <c r="Z97" s="499">
        <f t="shared" si="40"/>
        <v>0</v>
      </c>
      <c r="AA97" s="499">
        <f t="shared" si="40"/>
        <v>0</v>
      </c>
      <c r="AB97" s="525"/>
      <c r="AC97" s="499"/>
      <c r="AD97" s="499">
        <f t="shared" si="26"/>
        <v>0</v>
      </c>
      <c r="AE97" s="499"/>
      <c r="AF97" s="499"/>
      <c r="AG97" s="499">
        <f t="shared" si="37"/>
        <v>0</v>
      </c>
      <c r="AH97" s="499"/>
      <c r="AI97" s="524">
        <f t="shared" si="39"/>
        <v>0</v>
      </c>
      <c r="AJ97" s="524">
        <f t="shared" si="39"/>
        <v>0</v>
      </c>
      <c r="AK97" s="524"/>
      <c r="AL97" s="527" t="str">
        <f t="shared" si="38"/>
        <v/>
      </c>
      <c r="AM97" s="528"/>
      <c r="AN97" s="528">
        <f>AF97</f>
        <v>0</v>
      </c>
      <c r="AO97" s="528"/>
      <c r="AP97" s="528"/>
      <c r="AQ97" s="528"/>
      <c r="AR97" s="524">
        <f>AR96</f>
        <v>0</v>
      </c>
      <c r="AS97" s="524">
        <f>AR97*1.12</f>
        <v>0</v>
      </c>
      <c r="AT97" s="524"/>
      <c r="AU97" s="524"/>
      <c r="AV97" s="524"/>
      <c r="AW97" s="524"/>
      <c r="AX97" s="524"/>
      <c r="AY97" s="524"/>
      <c r="AZ97" s="524"/>
      <c r="BA97" s="524"/>
      <c r="BB97" s="524"/>
      <c r="BC97" s="524"/>
      <c r="BD97" s="524"/>
      <c r="BE97" s="524"/>
      <c r="BF97" s="524"/>
      <c r="BG97" s="524"/>
      <c r="BH97" s="524"/>
      <c r="BI97" s="1066"/>
      <c r="BJ97" s="515"/>
      <c r="BK97" s="515"/>
      <c r="BL97" s="515"/>
      <c r="BM97" s="515"/>
      <c r="BN97" s="515"/>
      <c r="BO97" s="515"/>
      <c r="BP97" s="515"/>
      <c r="BS97" s="530"/>
      <c r="BT97" s="531"/>
      <c r="BU97" s="1057"/>
    </row>
    <row r="98" spans="1:73" s="520" customFormat="1" ht="13" hidden="1" customHeight="1" outlineLevel="1" x14ac:dyDescent="0.35">
      <c r="A98" s="1000"/>
      <c r="B98" s="976"/>
      <c r="C98" s="512" t="s">
        <v>73</v>
      </c>
      <c r="D98" s="512" t="s">
        <v>74</v>
      </c>
      <c r="E98" s="513">
        <f t="shared" si="29"/>
        <v>0</v>
      </c>
      <c r="F98" s="514">
        <f t="shared" si="30"/>
        <v>0</v>
      </c>
      <c r="G98" s="1024"/>
      <c r="H98" s="1058"/>
      <c r="I98" s="514"/>
      <c r="J98" s="514">
        <f t="shared" si="31"/>
        <v>0</v>
      </c>
      <c r="K98" s="1049"/>
      <c r="L98" s="1032"/>
      <c r="M98" s="1061"/>
      <c r="N98" s="516">
        <f>O98/1.12</f>
        <v>0</v>
      </c>
      <c r="O98" s="516"/>
      <c r="P98" s="516">
        <f t="shared" si="34"/>
        <v>0</v>
      </c>
      <c r="Q98" s="516">
        <f t="shared" si="34"/>
        <v>0</v>
      </c>
      <c r="R98" s="536"/>
      <c r="S98" s="1058"/>
      <c r="T98" s="514"/>
      <c r="U98" s="514"/>
      <c r="V98" s="514"/>
      <c r="W98" s="514"/>
      <c r="X98" s="514"/>
      <c r="Y98" s="514"/>
      <c r="Z98" s="428">
        <f t="shared" si="40"/>
        <v>0</v>
      </c>
      <c r="AA98" s="428">
        <f t="shared" si="40"/>
        <v>0</v>
      </c>
      <c r="AB98" s="514"/>
      <c r="AC98" s="428"/>
      <c r="AD98" s="428">
        <f t="shared" si="26"/>
        <v>0</v>
      </c>
      <c r="AE98" s="428"/>
      <c r="AF98" s="428"/>
      <c r="AG98" s="428">
        <f t="shared" si="37"/>
        <v>0</v>
      </c>
      <c r="AH98" s="428"/>
      <c r="AI98" s="513">
        <f t="shared" si="39"/>
        <v>0</v>
      </c>
      <c r="AJ98" s="513">
        <f t="shared" si="39"/>
        <v>0</v>
      </c>
      <c r="AK98" s="513"/>
      <c r="AL98" s="517" t="str">
        <f t="shared" si="38"/>
        <v/>
      </c>
      <c r="AM98" s="518"/>
      <c r="AN98" s="473">
        <f>AF98</f>
        <v>0</v>
      </c>
      <c r="AO98" s="518"/>
      <c r="AP98" s="518"/>
      <c r="AQ98" s="518"/>
      <c r="AR98" s="472">
        <f>AF98</f>
        <v>0</v>
      </c>
      <c r="AS98" s="539">
        <f t="shared" ref="AS98:AS103" si="41">AR98</f>
        <v>0</v>
      </c>
      <c r="AT98" s="513"/>
      <c r="AU98" s="513"/>
      <c r="AV98" s="472">
        <f>AF98-AC98</f>
        <v>0</v>
      </c>
      <c r="AW98" s="513"/>
      <c r="AX98" s="513"/>
      <c r="AY98" s="513"/>
      <c r="AZ98" s="513"/>
      <c r="BA98" s="513"/>
      <c r="BB98" s="513"/>
      <c r="BC98" s="513"/>
      <c r="BD98" s="513"/>
      <c r="BE98" s="513"/>
      <c r="BF98" s="513"/>
      <c r="BG98" s="513"/>
      <c r="BH98" s="513"/>
      <c r="BI98" s="1064"/>
      <c r="BJ98" s="519"/>
      <c r="BK98" s="519"/>
      <c r="BL98" s="519"/>
      <c r="BM98" s="519"/>
      <c r="BN98" s="519"/>
      <c r="BO98" s="519"/>
      <c r="BP98" s="519"/>
      <c r="BS98" s="521"/>
      <c r="BT98" s="522"/>
      <c r="BU98" s="1055" t="s">
        <v>87</v>
      </c>
    </row>
    <row r="99" spans="1:73" s="520" customFormat="1" ht="13" hidden="1" customHeight="1" outlineLevel="1" x14ac:dyDescent="0.35">
      <c r="A99" s="1000"/>
      <c r="B99" s="976"/>
      <c r="C99" s="512" t="s">
        <v>75</v>
      </c>
      <c r="D99" s="512" t="s">
        <v>76</v>
      </c>
      <c r="E99" s="513">
        <f t="shared" si="29"/>
        <v>0</v>
      </c>
      <c r="F99" s="514">
        <f t="shared" si="30"/>
        <v>0</v>
      </c>
      <c r="G99" s="1024"/>
      <c r="H99" s="1059"/>
      <c r="I99" s="514"/>
      <c r="J99" s="514">
        <f t="shared" si="31"/>
        <v>0</v>
      </c>
      <c r="K99" s="1050"/>
      <c r="L99" s="1033"/>
      <c r="M99" s="1062"/>
      <c r="N99" s="516">
        <f>N98</f>
        <v>0</v>
      </c>
      <c r="O99" s="516">
        <f>O98</f>
        <v>0</v>
      </c>
      <c r="P99" s="516">
        <f t="shared" si="34"/>
        <v>0</v>
      </c>
      <c r="Q99" s="516">
        <f t="shared" si="34"/>
        <v>0</v>
      </c>
      <c r="R99" s="537"/>
      <c r="S99" s="1059"/>
      <c r="T99" s="514"/>
      <c r="U99" s="514"/>
      <c r="V99" s="514"/>
      <c r="W99" s="514"/>
      <c r="X99" s="514"/>
      <c r="Y99" s="514"/>
      <c r="Z99" s="428">
        <f t="shared" si="40"/>
        <v>0</v>
      </c>
      <c r="AA99" s="428">
        <f t="shared" si="40"/>
        <v>0</v>
      </c>
      <c r="AB99" s="514"/>
      <c r="AC99" s="428"/>
      <c r="AD99" s="428">
        <f t="shared" si="26"/>
        <v>0</v>
      </c>
      <c r="AE99" s="428"/>
      <c r="AF99" s="428"/>
      <c r="AG99" s="428">
        <f t="shared" si="37"/>
        <v>0</v>
      </c>
      <c r="AH99" s="428"/>
      <c r="AI99" s="513">
        <f t="shared" ref="AI99:AJ114" si="42">AF99-AC99</f>
        <v>0</v>
      </c>
      <c r="AJ99" s="513">
        <f t="shared" si="42"/>
        <v>0</v>
      </c>
      <c r="AK99" s="513"/>
      <c r="AL99" s="517" t="str">
        <f t="shared" si="38"/>
        <v/>
      </c>
      <c r="AM99" s="518"/>
      <c r="AN99" s="482">
        <f>AN98</f>
        <v>0</v>
      </c>
      <c r="AO99" s="518"/>
      <c r="AP99" s="518"/>
      <c r="AQ99" s="518"/>
      <c r="AR99" s="472">
        <f>AR98</f>
        <v>0</v>
      </c>
      <c r="AS99" s="539">
        <f t="shared" si="41"/>
        <v>0</v>
      </c>
      <c r="AT99" s="513"/>
      <c r="AU99" s="513"/>
      <c r="AV99" s="513"/>
      <c r="AW99" s="513"/>
      <c r="AX99" s="513"/>
      <c r="AY99" s="513"/>
      <c r="AZ99" s="513"/>
      <c r="BA99" s="513"/>
      <c r="BB99" s="513"/>
      <c r="BC99" s="513"/>
      <c r="BD99" s="513"/>
      <c r="BE99" s="513"/>
      <c r="BF99" s="513"/>
      <c r="BG99" s="513"/>
      <c r="BH99" s="513"/>
      <c r="BI99" s="1065"/>
      <c r="BJ99" s="519"/>
      <c r="BK99" s="519"/>
      <c r="BL99" s="519"/>
      <c r="BM99" s="519"/>
      <c r="BN99" s="519"/>
      <c r="BO99" s="519"/>
      <c r="BP99" s="519"/>
      <c r="BS99" s="521"/>
      <c r="BT99" s="522"/>
      <c r="BU99" s="1056"/>
    </row>
    <row r="100" spans="1:73" s="529" customFormat="1" ht="13" hidden="1" customHeight="1" outlineLevel="1" x14ac:dyDescent="0.35">
      <c r="A100" s="1000"/>
      <c r="B100" s="976"/>
      <c r="C100" s="523" t="s">
        <v>75</v>
      </c>
      <c r="D100" s="523" t="s">
        <v>77</v>
      </c>
      <c r="E100" s="524">
        <f t="shared" si="29"/>
        <v>0</v>
      </c>
      <c r="F100" s="525">
        <f t="shared" si="30"/>
        <v>0</v>
      </c>
      <c r="G100" s="1024"/>
      <c r="H100" s="1060"/>
      <c r="I100" s="525">
        <f>I99</f>
        <v>0</v>
      </c>
      <c r="J100" s="525">
        <f t="shared" si="31"/>
        <v>0</v>
      </c>
      <c r="K100" s="1051"/>
      <c r="L100" s="1034"/>
      <c r="M100" s="1063"/>
      <c r="N100" s="526">
        <f>N99</f>
        <v>0</v>
      </c>
      <c r="O100" s="526">
        <f>O99</f>
        <v>0</v>
      </c>
      <c r="P100" s="526">
        <f t="shared" si="34"/>
        <v>0</v>
      </c>
      <c r="Q100" s="526">
        <f t="shared" si="34"/>
        <v>0</v>
      </c>
      <c r="R100" s="538"/>
      <c r="S100" s="1060"/>
      <c r="T100" s="525"/>
      <c r="U100" s="525"/>
      <c r="V100" s="525"/>
      <c r="W100" s="525"/>
      <c r="X100" s="525"/>
      <c r="Y100" s="525"/>
      <c r="Z100" s="499">
        <f t="shared" si="40"/>
        <v>0</v>
      </c>
      <c r="AA100" s="499">
        <f t="shared" si="40"/>
        <v>0</v>
      </c>
      <c r="AB100" s="525"/>
      <c r="AC100" s="499"/>
      <c r="AD100" s="499">
        <f t="shared" si="26"/>
        <v>0</v>
      </c>
      <c r="AE100" s="499"/>
      <c r="AF100" s="499"/>
      <c r="AG100" s="499">
        <f t="shared" si="37"/>
        <v>0</v>
      </c>
      <c r="AH100" s="499"/>
      <c r="AI100" s="524">
        <f t="shared" si="42"/>
        <v>0</v>
      </c>
      <c r="AJ100" s="524">
        <f t="shared" si="42"/>
        <v>0</v>
      </c>
      <c r="AK100" s="524"/>
      <c r="AL100" s="527" t="str">
        <f t="shared" si="38"/>
        <v/>
      </c>
      <c r="AM100" s="528"/>
      <c r="AN100" s="528">
        <f>AF100</f>
        <v>0</v>
      </c>
      <c r="AO100" s="528"/>
      <c r="AP100" s="528"/>
      <c r="AQ100" s="528"/>
      <c r="AR100" s="481">
        <f>AR99</f>
        <v>0</v>
      </c>
      <c r="AS100" s="540">
        <f t="shared" si="41"/>
        <v>0</v>
      </c>
      <c r="AT100" s="524"/>
      <c r="AU100" s="524"/>
      <c r="AV100" s="524"/>
      <c r="AW100" s="524"/>
      <c r="AX100" s="524"/>
      <c r="AY100" s="524"/>
      <c r="AZ100" s="524"/>
      <c r="BA100" s="524"/>
      <c r="BB100" s="524"/>
      <c r="BC100" s="524"/>
      <c r="BD100" s="524"/>
      <c r="BE100" s="524"/>
      <c r="BF100" s="524"/>
      <c r="BG100" s="524"/>
      <c r="BH100" s="524"/>
      <c r="BI100" s="1066"/>
      <c r="BJ100" s="515"/>
      <c r="BK100" s="515"/>
      <c r="BL100" s="515"/>
      <c r="BM100" s="515"/>
      <c r="BN100" s="515"/>
      <c r="BO100" s="515"/>
      <c r="BP100" s="515"/>
      <c r="BS100" s="530"/>
      <c r="BT100" s="531"/>
      <c r="BU100" s="1057"/>
    </row>
    <row r="101" spans="1:73" s="495" customFormat="1" ht="12.75" hidden="1" customHeight="1" outlineLevel="1" x14ac:dyDescent="0.35">
      <c r="A101" s="1000"/>
      <c r="B101" s="976"/>
      <c r="C101" s="471" t="s">
        <v>73</v>
      </c>
      <c r="D101" s="471" t="s">
        <v>74</v>
      </c>
      <c r="E101" s="513">
        <f t="shared" si="29"/>
        <v>0</v>
      </c>
      <c r="F101" s="514">
        <f t="shared" si="30"/>
        <v>0</v>
      </c>
      <c r="G101" s="1024"/>
      <c r="H101" s="1004"/>
      <c r="I101" s="514"/>
      <c r="J101" s="514">
        <f>I101*1.12</f>
        <v>0</v>
      </c>
      <c r="K101" s="1049"/>
      <c r="L101" s="1032"/>
      <c r="M101" s="1017"/>
      <c r="N101" s="507">
        <f>O101/1.12</f>
        <v>0</v>
      </c>
      <c r="O101" s="493"/>
      <c r="P101" s="507">
        <f>N101</f>
        <v>0</v>
      </c>
      <c r="Q101" s="507">
        <f>O101</f>
        <v>0</v>
      </c>
      <c r="R101" s="536"/>
      <c r="S101" s="969"/>
      <c r="T101" s="428"/>
      <c r="U101" s="428"/>
      <c r="V101" s="428"/>
      <c r="W101" s="428"/>
      <c r="X101" s="428"/>
      <c r="Y101" s="428"/>
      <c r="Z101" s="428">
        <f t="shared" si="40"/>
        <v>0</v>
      </c>
      <c r="AA101" s="428">
        <f t="shared" si="40"/>
        <v>0</v>
      </c>
      <c r="AB101" s="428"/>
      <c r="AC101" s="428"/>
      <c r="AD101" s="428">
        <f t="shared" si="26"/>
        <v>0</v>
      </c>
      <c r="AE101" s="428"/>
      <c r="AF101" s="428"/>
      <c r="AG101" s="428">
        <f t="shared" si="37"/>
        <v>0</v>
      </c>
      <c r="AH101" s="428"/>
      <c r="AI101" s="542">
        <f t="shared" si="42"/>
        <v>0</v>
      </c>
      <c r="AJ101" s="542">
        <f t="shared" si="42"/>
        <v>0</v>
      </c>
      <c r="AK101" s="542"/>
      <c r="AL101" s="543">
        <f>AF101/101</f>
        <v>0</v>
      </c>
      <c r="AM101" s="473"/>
      <c r="AN101" s="473">
        <f>AF101</f>
        <v>0</v>
      </c>
      <c r="AO101" s="473"/>
      <c r="AP101" s="473"/>
      <c r="AQ101" s="473"/>
      <c r="AR101" s="472">
        <f>AF101</f>
        <v>0</v>
      </c>
      <c r="AS101" s="539">
        <f t="shared" si="41"/>
        <v>0</v>
      </c>
      <c r="AT101" s="472"/>
      <c r="AU101" s="472"/>
      <c r="AV101" s="472">
        <f>AF101-AC101</f>
        <v>0</v>
      </c>
      <c r="AW101" s="472"/>
      <c r="AX101" s="472"/>
      <c r="AY101" s="472"/>
      <c r="AZ101" s="472"/>
      <c r="BA101" s="472"/>
      <c r="BB101" s="542"/>
      <c r="BC101" s="472"/>
      <c r="BD101" s="472"/>
      <c r="BE101" s="472"/>
      <c r="BF101" s="472"/>
      <c r="BG101" s="472"/>
      <c r="BH101" s="472"/>
      <c r="BI101" s="1020"/>
      <c r="BJ101" s="476"/>
      <c r="BK101" s="476"/>
      <c r="BL101" s="476"/>
      <c r="BM101" s="476"/>
      <c r="BN101" s="476"/>
      <c r="BO101" s="476"/>
      <c r="BP101" s="476"/>
      <c r="BS101" s="459"/>
      <c r="BT101" s="497"/>
      <c r="BU101" s="1055" t="s">
        <v>89</v>
      </c>
    </row>
    <row r="102" spans="1:73" s="495" customFormat="1" ht="13" hidden="1" customHeight="1" outlineLevel="1" x14ac:dyDescent="0.35">
      <c r="A102" s="1000"/>
      <c r="B102" s="976"/>
      <c r="C102" s="471" t="s">
        <v>75</v>
      </c>
      <c r="D102" s="471" t="s">
        <v>76</v>
      </c>
      <c r="E102" s="513">
        <f t="shared" si="29"/>
        <v>0</v>
      </c>
      <c r="F102" s="514">
        <f t="shared" si="30"/>
        <v>0</v>
      </c>
      <c r="G102" s="1024"/>
      <c r="H102" s="1005"/>
      <c r="I102" s="514"/>
      <c r="J102" s="514">
        <f>I102*1.12</f>
        <v>0</v>
      </c>
      <c r="K102" s="1050"/>
      <c r="L102" s="1033"/>
      <c r="M102" s="1018"/>
      <c r="N102" s="493">
        <f>N101</f>
        <v>0</v>
      </c>
      <c r="O102" s="493">
        <f>O101</f>
        <v>0</v>
      </c>
      <c r="P102" s="493">
        <f t="shared" si="34"/>
        <v>0</v>
      </c>
      <c r="Q102" s="493">
        <f t="shared" si="34"/>
        <v>0</v>
      </c>
      <c r="R102" s="537"/>
      <c r="S102" s="993"/>
      <c r="T102" s="428"/>
      <c r="U102" s="428"/>
      <c r="V102" s="428"/>
      <c r="W102" s="428"/>
      <c r="X102" s="428"/>
      <c r="Y102" s="428"/>
      <c r="Z102" s="428">
        <f t="shared" si="40"/>
        <v>0</v>
      </c>
      <c r="AA102" s="428">
        <f t="shared" si="40"/>
        <v>0</v>
      </c>
      <c r="AB102" s="428"/>
      <c r="AC102" s="428"/>
      <c r="AD102" s="428">
        <f t="shared" si="26"/>
        <v>0</v>
      </c>
      <c r="AE102" s="428"/>
      <c r="AF102" s="428"/>
      <c r="AG102" s="428">
        <f t="shared" si="37"/>
        <v>0</v>
      </c>
      <c r="AH102" s="428"/>
      <c r="AI102" s="542">
        <f t="shared" si="42"/>
        <v>0</v>
      </c>
      <c r="AJ102" s="542">
        <f t="shared" si="42"/>
        <v>0</v>
      </c>
      <c r="AK102" s="542"/>
      <c r="AL102" s="543">
        <f>AF102/101</f>
        <v>0</v>
      </c>
      <c r="AM102" s="473"/>
      <c r="AN102" s="482">
        <f>AN101</f>
        <v>0</v>
      </c>
      <c r="AO102" s="473"/>
      <c r="AP102" s="473"/>
      <c r="AQ102" s="473"/>
      <c r="AR102" s="472">
        <f>AR101</f>
        <v>0</v>
      </c>
      <c r="AS102" s="539">
        <f t="shared" si="41"/>
        <v>0</v>
      </c>
      <c r="AT102" s="472"/>
      <c r="AU102" s="472"/>
      <c r="AV102" s="513"/>
      <c r="AW102" s="472"/>
      <c r="AX102" s="472"/>
      <c r="AY102" s="472"/>
      <c r="AZ102" s="472"/>
      <c r="BA102" s="472"/>
      <c r="BB102" s="542"/>
      <c r="BC102" s="472"/>
      <c r="BD102" s="472"/>
      <c r="BE102" s="472"/>
      <c r="BF102" s="472"/>
      <c r="BG102" s="472"/>
      <c r="BH102" s="472"/>
      <c r="BI102" s="1021"/>
      <c r="BJ102" s="476"/>
      <c r="BK102" s="476"/>
      <c r="BL102" s="476"/>
      <c r="BM102" s="476"/>
      <c r="BN102" s="476"/>
      <c r="BO102" s="476"/>
      <c r="BP102" s="476"/>
      <c r="BS102" s="459"/>
      <c r="BT102" s="497"/>
      <c r="BU102" s="1056"/>
    </row>
    <row r="103" spans="1:73" ht="13" hidden="1" customHeight="1" outlineLevel="1" x14ac:dyDescent="0.35">
      <c r="A103" s="1000"/>
      <c r="B103" s="976"/>
      <c r="C103" s="480" t="s">
        <v>75</v>
      </c>
      <c r="D103" s="480" t="s">
        <v>77</v>
      </c>
      <c r="E103" s="524">
        <f t="shared" si="29"/>
        <v>0</v>
      </c>
      <c r="F103" s="525">
        <f t="shared" si="30"/>
        <v>0</v>
      </c>
      <c r="G103" s="1024"/>
      <c r="H103" s="1006"/>
      <c r="I103" s="525">
        <f>I102</f>
        <v>0</v>
      </c>
      <c r="J103" s="525">
        <f>J102</f>
        <v>0</v>
      </c>
      <c r="K103" s="1051"/>
      <c r="L103" s="1034"/>
      <c r="M103" s="1019"/>
      <c r="N103" s="503">
        <f>N102</f>
        <v>0</v>
      </c>
      <c r="O103" s="503">
        <f>O102</f>
        <v>0</v>
      </c>
      <c r="P103" s="503">
        <f t="shared" si="34"/>
        <v>0</v>
      </c>
      <c r="Q103" s="503">
        <f t="shared" si="34"/>
        <v>0</v>
      </c>
      <c r="R103" s="538"/>
      <c r="S103" s="970"/>
      <c r="T103" s="499"/>
      <c r="U103" s="499"/>
      <c r="V103" s="499"/>
      <c r="W103" s="499"/>
      <c r="X103" s="499"/>
      <c r="Y103" s="499"/>
      <c r="Z103" s="499">
        <f t="shared" si="40"/>
        <v>0</v>
      </c>
      <c r="AA103" s="499">
        <f t="shared" si="40"/>
        <v>0</v>
      </c>
      <c r="AB103" s="499"/>
      <c r="AC103" s="499"/>
      <c r="AD103" s="499">
        <f t="shared" si="26"/>
        <v>0</v>
      </c>
      <c r="AE103" s="499"/>
      <c r="AF103" s="499"/>
      <c r="AG103" s="499">
        <f t="shared" si="37"/>
        <v>0</v>
      </c>
      <c r="AH103" s="499"/>
      <c r="AI103" s="544">
        <f t="shared" si="42"/>
        <v>0</v>
      </c>
      <c r="AJ103" s="544">
        <f t="shared" si="42"/>
        <v>0</v>
      </c>
      <c r="AK103" s="544"/>
      <c r="AL103" s="545">
        <f>AF103/101</f>
        <v>0</v>
      </c>
      <c r="AM103" s="482"/>
      <c r="AN103" s="528">
        <f>AF103</f>
        <v>0</v>
      </c>
      <c r="AO103" s="482"/>
      <c r="AP103" s="482"/>
      <c r="AQ103" s="482"/>
      <c r="AR103" s="481">
        <f>AR102</f>
        <v>0</v>
      </c>
      <c r="AS103" s="540">
        <f t="shared" si="41"/>
        <v>0</v>
      </c>
      <c r="AT103" s="481"/>
      <c r="AU103" s="481"/>
      <c r="AV103" s="524"/>
      <c r="AW103" s="481"/>
      <c r="AX103" s="481"/>
      <c r="AY103" s="481"/>
      <c r="AZ103" s="481"/>
      <c r="BA103" s="481"/>
      <c r="BB103" s="544"/>
      <c r="BC103" s="481"/>
      <c r="BD103" s="481"/>
      <c r="BE103" s="481"/>
      <c r="BF103" s="481"/>
      <c r="BG103" s="481"/>
      <c r="BH103" s="481"/>
      <c r="BI103" s="1022"/>
      <c r="BJ103" s="485"/>
      <c r="BK103" s="485"/>
      <c r="BL103" s="485"/>
      <c r="BM103" s="485"/>
      <c r="BN103" s="485"/>
      <c r="BO103" s="485"/>
      <c r="BP103" s="485"/>
      <c r="BS103" s="457"/>
      <c r="BT103" s="458"/>
      <c r="BU103" s="1057"/>
    </row>
    <row r="104" spans="1:73" s="495" customFormat="1" ht="12.75" hidden="1" customHeight="1" outlineLevel="1" x14ac:dyDescent="0.35">
      <c r="A104" s="1000"/>
      <c r="B104" s="976"/>
      <c r="C104" s="471" t="s">
        <v>73</v>
      </c>
      <c r="D104" s="471" t="s">
        <v>74</v>
      </c>
      <c r="E104" s="513">
        <f t="shared" si="29"/>
        <v>0</v>
      </c>
      <c r="F104" s="514">
        <f t="shared" si="30"/>
        <v>0</v>
      </c>
      <c r="G104" s="1024"/>
      <c r="H104" s="1004"/>
      <c r="I104" s="514"/>
      <c r="J104" s="514">
        <f>I104*1.12</f>
        <v>0</v>
      </c>
      <c r="K104" s="1049"/>
      <c r="L104" s="1032"/>
      <c r="M104" s="1017"/>
      <c r="N104" s="493">
        <f>O104/1.12</f>
        <v>0</v>
      </c>
      <c r="O104" s="493"/>
      <c r="P104" s="493">
        <f t="shared" si="34"/>
        <v>0</v>
      </c>
      <c r="Q104" s="493">
        <f t="shared" si="34"/>
        <v>0</v>
      </c>
      <c r="R104" s="536"/>
      <c r="S104" s="969"/>
      <c r="T104" s="428"/>
      <c r="U104" s="428"/>
      <c r="V104" s="428"/>
      <c r="W104" s="428"/>
      <c r="X104" s="428"/>
      <c r="Y104" s="428"/>
      <c r="Z104" s="428">
        <f t="shared" si="40"/>
        <v>0</v>
      </c>
      <c r="AA104" s="428">
        <f t="shared" si="40"/>
        <v>0</v>
      </c>
      <c r="AB104" s="428"/>
      <c r="AC104" s="428"/>
      <c r="AD104" s="428">
        <f t="shared" si="26"/>
        <v>0</v>
      </c>
      <c r="AE104" s="428"/>
      <c r="AF104" s="428"/>
      <c r="AG104" s="428">
        <f t="shared" si="37"/>
        <v>0</v>
      </c>
      <c r="AH104" s="428"/>
      <c r="AI104" s="542">
        <f t="shared" si="42"/>
        <v>0</v>
      </c>
      <c r="AJ104" s="542">
        <f t="shared" si="42"/>
        <v>0</v>
      </c>
      <c r="AK104" s="542"/>
      <c r="AL104" s="543">
        <f>AF104/34</f>
        <v>0</v>
      </c>
      <c r="AM104" s="473"/>
      <c r="AN104" s="473">
        <f>AF104</f>
        <v>0</v>
      </c>
      <c r="AO104" s="473"/>
      <c r="AP104" s="473"/>
      <c r="AQ104" s="473"/>
      <c r="AR104" s="472">
        <f>AF104</f>
        <v>0</v>
      </c>
      <c r="AS104" s="472">
        <f t="shared" ref="AS104:AS115" si="43">AR104*1.12</f>
        <v>0</v>
      </c>
      <c r="AT104" s="472"/>
      <c r="AU104" s="472"/>
      <c r="AV104" s="472">
        <f>AF104-AC104</f>
        <v>0</v>
      </c>
      <c r="AW104" s="472"/>
      <c r="AX104" s="472"/>
      <c r="AY104" s="472"/>
      <c r="AZ104" s="472"/>
      <c r="BA104" s="472"/>
      <c r="BB104" s="542"/>
      <c r="BC104" s="472"/>
      <c r="BD104" s="472"/>
      <c r="BE104" s="472"/>
      <c r="BF104" s="472"/>
      <c r="BG104" s="472"/>
      <c r="BH104" s="472"/>
      <c r="BI104" s="1020"/>
      <c r="BJ104" s="476"/>
      <c r="BK104" s="476"/>
      <c r="BL104" s="476"/>
      <c r="BM104" s="476"/>
      <c r="BN104" s="476"/>
      <c r="BO104" s="476"/>
      <c r="BP104" s="476"/>
      <c r="BS104" s="459"/>
      <c r="BT104" s="497"/>
      <c r="BU104" s="1055" t="s">
        <v>91</v>
      </c>
    </row>
    <row r="105" spans="1:73" s="495" customFormat="1" ht="13" hidden="1" customHeight="1" outlineLevel="1" x14ac:dyDescent="0.35">
      <c r="A105" s="1000"/>
      <c r="B105" s="976"/>
      <c r="C105" s="471" t="s">
        <v>75</v>
      </c>
      <c r="D105" s="471" t="s">
        <v>76</v>
      </c>
      <c r="E105" s="513">
        <f>I105</f>
        <v>0</v>
      </c>
      <c r="F105" s="514">
        <f>E105*1.12</f>
        <v>0</v>
      </c>
      <c r="G105" s="1024"/>
      <c r="H105" s="1005"/>
      <c r="I105" s="514"/>
      <c r="J105" s="514">
        <f>I105*1.12</f>
        <v>0</v>
      </c>
      <c r="K105" s="1050"/>
      <c r="L105" s="1033"/>
      <c r="M105" s="1018"/>
      <c r="N105" s="493">
        <f>N104</f>
        <v>0</v>
      </c>
      <c r="O105" s="493">
        <f>O104</f>
        <v>0</v>
      </c>
      <c r="P105" s="493">
        <f t="shared" si="34"/>
        <v>0</v>
      </c>
      <c r="Q105" s="493">
        <f t="shared" si="34"/>
        <v>0</v>
      </c>
      <c r="R105" s="537"/>
      <c r="S105" s="993"/>
      <c r="T105" s="428"/>
      <c r="U105" s="428"/>
      <c r="V105" s="428"/>
      <c r="W105" s="428"/>
      <c r="X105" s="428"/>
      <c r="Y105" s="428"/>
      <c r="Z105" s="428">
        <f t="shared" si="40"/>
        <v>0</v>
      </c>
      <c r="AA105" s="428">
        <f t="shared" si="40"/>
        <v>0</v>
      </c>
      <c r="AB105" s="428"/>
      <c r="AC105" s="428"/>
      <c r="AD105" s="428">
        <f t="shared" si="26"/>
        <v>0</v>
      </c>
      <c r="AE105" s="428"/>
      <c r="AF105" s="428"/>
      <c r="AG105" s="428">
        <f t="shared" si="37"/>
        <v>0</v>
      </c>
      <c r="AH105" s="428"/>
      <c r="AI105" s="542">
        <f t="shared" si="42"/>
        <v>0</v>
      </c>
      <c r="AJ105" s="542">
        <f t="shared" si="42"/>
        <v>0</v>
      </c>
      <c r="AK105" s="542"/>
      <c r="AL105" s="543">
        <f>AF105/33.898</f>
        <v>0</v>
      </c>
      <c r="AM105" s="473"/>
      <c r="AN105" s="482">
        <f>AN104</f>
        <v>0</v>
      </c>
      <c r="AO105" s="473"/>
      <c r="AP105" s="473"/>
      <c r="AQ105" s="473"/>
      <c r="AR105" s="472">
        <f>AR104</f>
        <v>0</v>
      </c>
      <c r="AS105" s="472">
        <f t="shared" si="43"/>
        <v>0</v>
      </c>
      <c r="AT105" s="472"/>
      <c r="AU105" s="472"/>
      <c r="AV105" s="513"/>
      <c r="AW105" s="472"/>
      <c r="AX105" s="472"/>
      <c r="AY105" s="472"/>
      <c r="AZ105" s="472"/>
      <c r="BA105" s="472"/>
      <c r="BB105" s="542"/>
      <c r="BC105" s="472"/>
      <c r="BD105" s="472"/>
      <c r="BE105" s="472"/>
      <c r="BF105" s="472"/>
      <c r="BG105" s="472"/>
      <c r="BH105" s="472"/>
      <c r="BI105" s="1021"/>
      <c r="BJ105" s="476"/>
      <c r="BK105" s="476"/>
      <c r="BL105" s="476"/>
      <c r="BM105" s="476"/>
      <c r="BN105" s="476"/>
      <c r="BO105" s="476"/>
      <c r="BP105" s="476"/>
      <c r="BS105" s="459"/>
      <c r="BT105" s="497"/>
      <c r="BU105" s="1056"/>
    </row>
    <row r="106" spans="1:73" ht="13" hidden="1" customHeight="1" outlineLevel="1" x14ac:dyDescent="0.35">
      <c r="A106" s="1000"/>
      <c r="B106" s="976"/>
      <c r="C106" s="480" t="s">
        <v>75</v>
      </c>
      <c r="D106" s="480" t="s">
        <v>77</v>
      </c>
      <c r="E106" s="524">
        <f>I106</f>
        <v>0</v>
      </c>
      <c r="F106" s="525">
        <f>E106*1.12</f>
        <v>0</v>
      </c>
      <c r="G106" s="1024"/>
      <c r="H106" s="1006"/>
      <c r="I106" s="525">
        <f>I105</f>
        <v>0</v>
      </c>
      <c r="J106" s="525">
        <f>J105</f>
        <v>0</v>
      </c>
      <c r="K106" s="1051"/>
      <c r="L106" s="1034"/>
      <c r="M106" s="1019"/>
      <c r="N106" s="503">
        <f>N105</f>
        <v>0</v>
      </c>
      <c r="O106" s="503">
        <f>O105</f>
        <v>0</v>
      </c>
      <c r="P106" s="503">
        <f t="shared" si="34"/>
        <v>0</v>
      </c>
      <c r="Q106" s="503">
        <f t="shared" si="34"/>
        <v>0</v>
      </c>
      <c r="R106" s="538"/>
      <c r="S106" s="970"/>
      <c r="T106" s="499"/>
      <c r="U106" s="499"/>
      <c r="V106" s="499"/>
      <c r="W106" s="499"/>
      <c r="X106" s="499"/>
      <c r="Y106" s="499"/>
      <c r="Z106" s="499">
        <f t="shared" si="40"/>
        <v>0</v>
      </c>
      <c r="AA106" s="499">
        <f t="shared" si="40"/>
        <v>0</v>
      </c>
      <c r="AB106" s="499"/>
      <c r="AC106" s="499"/>
      <c r="AD106" s="499">
        <f t="shared" si="26"/>
        <v>0</v>
      </c>
      <c r="AE106" s="499"/>
      <c r="AF106" s="499"/>
      <c r="AG106" s="499">
        <f t="shared" si="37"/>
        <v>0</v>
      </c>
      <c r="AH106" s="499"/>
      <c r="AI106" s="544">
        <f t="shared" si="42"/>
        <v>0</v>
      </c>
      <c r="AJ106" s="544">
        <f t="shared" si="42"/>
        <v>0</v>
      </c>
      <c r="AK106" s="544"/>
      <c r="AL106" s="545">
        <f>AF106/34</f>
        <v>0</v>
      </c>
      <c r="AM106" s="482"/>
      <c r="AN106" s="528">
        <f>AF106</f>
        <v>0</v>
      </c>
      <c r="AO106" s="482"/>
      <c r="AP106" s="482"/>
      <c r="AQ106" s="482"/>
      <c r="AR106" s="481">
        <f>AR105</f>
        <v>0</v>
      </c>
      <c r="AS106" s="481">
        <f t="shared" si="43"/>
        <v>0</v>
      </c>
      <c r="AT106" s="481"/>
      <c r="AU106" s="481"/>
      <c r="AV106" s="524"/>
      <c r="AW106" s="481"/>
      <c r="AX106" s="481"/>
      <c r="AY106" s="481"/>
      <c r="AZ106" s="481"/>
      <c r="BA106" s="481"/>
      <c r="BB106" s="544"/>
      <c r="BC106" s="481"/>
      <c r="BD106" s="481"/>
      <c r="BE106" s="481"/>
      <c r="BF106" s="481"/>
      <c r="BG106" s="481"/>
      <c r="BH106" s="481"/>
      <c r="BI106" s="1022"/>
      <c r="BJ106" s="485"/>
      <c r="BK106" s="485"/>
      <c r="BL106" s="485"/>
      <c r="BM106" s="485"/>
      <c r="BN106" s="485"/>
      <c r="BO106" s="485"/>
      <c r="BP106" s="485"/>
      <c r="BS106" s="457"/>
      <c r="BT106" s="458"/>
      <c r="BU106" s="1057"/>
    </row>
    <row r="107" spans="1:73" s="495" customFormat="1" hidden="1" outlineLevel="1" x14ac:dyDescent="0.35">
      <c r="A107" s="1000"/>
      <c r="B107" s="976"/>
      <c r="C107" s="471" t="s">
        <v>73</v>
      </c>
      <c r="D107" s="471" t="s">
        <v>74</v>
      </c>
      <c r="E107" s="513">
        <f t="shared" ref="E107:F118" si="44">I107</f>
        <v>0</v>
      </c>
      <c r="F107" s="514">
        <f t="shared" ref="F107:F115" si="45">E107*1.12</f>
        <v>0</v>
      </c>
      <c r="G107" s="1024"/>
      <c r="H107" s="472"/>
      <c r="I107" s="514"/>
      <c r="J107" s="514">
        <f t="shared" ref="J107:J108" si="46">I107*1.12</f>
        <v>0</v>
      </c>
      <c r="K107" s="1026"/>
      <c r="L107" s="927"/>
      <c r="M107" s="1017"/>
      <c r="N107" s="493">
        <f>O107/1.12</f>
        <v>0</v>
      </c>
      <c r="O107" s="493"/>
      <c r="P107" s="493">
        <f t="shared" si="34"/>
        <v>0</v>
      </c>
      <c r="Q107" s="493">
        <f t="shared" si="34"/>
        <v>0</v>
      </c>
      <c r="R107" s="1020"/>
      <c r="S107" s="969"/>
      <c r="T107" s="428"/>
      <c r="U107" s="428"/>
      <c r="V107" s="428"/>
      <c r="W107" s="428"/>
      <c r="X107" s="428"/>
      <c r="Y107" s="428"/>
      <c r="Z107" s="428">
        <f t="shared" si="40"/>
        <v>0</v>
      </c>
      <c r="AA107" s="428">
        <f t="shared" si="40"/>
        <v>0</v>
      </c>
      <c r="AB107" s="428"/>
      <c r="AC107" s="428"/>
      <c r="AD107" s="428">
        <f t="shared" si="26"/>
        <v>0</v>
      </c>
      <c r="AE107" s="428"/>
      <c r="AF107" s="428"/>
      <c r="AG107" s="472">
        <f t="shared" si="37"/>
        <v>0</v>
      </c>
      <c r="AH107" s="428"/>
      <c r="AI107" s="542">
        <f t="shared" si="42"/>
        <v>0</v>
      </c>
      <c r="AJ107" s="542">
        <f t="shared" si="42"/>
        <v>0</v>
      </c>
      <c r="AK107" s="472"/>
      <c r="AL107" s="543">
        <f>AF107/34</f>
        <v>0</v>
      </c>
      <c r="AM107" s="473"/>
      <c r="AN107" s="473"/>
      <c r="AO107" s="473"/>
      <c r="AP107" s="473"/>
      <c r="AQ107" s="473"/>
      <c r="AR107" s="472">
        <f>AF107</f>
        <v>0</v>
      </c>
      <c r="AS107" s="472">
        <f t="shared" si="43"/>
        <v>0</v>
      </c>
      <c r="AT107" s="472"/>
      <c r="AU107" s="472"/>
      <c r="AV107" s="472"/>
      <c r="AW107" s="472"/>
      <c r="AX107" s="472"/>
      <c r="AY107" s="472"/>
      <c r="AZ107" s="472"/>
      <c r="BA107" s="472"/>
      <c r="BB107" s="542"/>
      <c r="BC107" s="472"/>
      <c r="BD107" s="472"/>
      <c r="BE107" s="472"/>
      <c r="BF107" s="472"/>
      <c r="BG107" s="472"/>
      <c r="BH107" s="472"/>
      <c r="BI107" s="1020"/>
      <c r="BJ107" s="476"/>
      <c r="BK107" s="476"/>
      <c r="BL107" s="476"/>
      <c r="BM107" s="476"/>
      <c r="BN107" s="476"/>
      <c r="BO107" s="476"/>
      <c r="BP107" s="476"/>
      <c r="BS107" s="459"/>
      <c r="BT107" s="497"/>
      <c r="BU107" s="496"/>
    </row>
    <row r="108" spans="1:73" s="495" customFormat="1" hidden="1" outlineLevel="1" x14ac:dyDescent="0.35">
      <c r="A108" s="1000"/>
      <c r="B108" s="976"/>
      <c r="C108" s="471" t="s">
        <v>75</v>
      </c>
      <c r="D108" s="471" t="s">
        <v>76</v>
      </c>
      <c r="E108" s="513">
        <f t="shared" si="44"/>
        <v>0</v>
      </c>
      <c r="F108" s="514">
        <f t="shared" si="45"/>
        <v>0</v>
      </c>
      <c r="G108" s="1024"/>
      <c r="H108" s="472"/>
      <c r="I108" s="514"/>
      <c r="J108" s="514">
        <f t="shared" si="46"/>
        <v>0</v>
      </c>
      <c r="K108" s="1027"/>
      <c r="L108" s="928"/>
      <c r="M108" s="1018"/>
      <c r="N108" s="493">
        <f>N107</f>
        <v>0</v>
      </c>
      <c r="O108" s="493">
        <f>O107</f>
        <v>0</v>
      </c>
      <c r="P108" s="493">
        <f t="shared" si="34"/>
        <v>0</v>
      </c>
      <c r="Q108" s="493">
        <f t="shared" si="34"/>
        <v>0</v>
      </c>
      <c r="R108" s="1021"/>
      <c r="S108" s="993"/>
      <c r="T108" s="428"/>
      <c r="U108" s="428"/>
      <c r="V108" s="428"/>
      <c r="W108" s="428"/>
      <c r="X108" s="428"/>
      <c r="Y108" s="428"/>
      <c r="Z108" s="428">
        <f t="shared" si="40"/>
        <v>0</v>
      </c>
      <c r="AA108" s="428">
        <f t="shared" si="40"/>
        <v>0</v>
      </c>
      <c r="AB108" s="428"/>
      <c r="AC108" s="428"/>
      <c r="AD108" s="428">
        <f t="shared" si="26"/>
        <v>0</v>
      </c>
      <c r="AE108" s="428"/>
      <c r="AF108" s="428"/>
      <c r="AG108" s="472">
        <f t="shared" ref="AG108:AG115" si="47">AF108*1.12</f>
        <v>0</v>
      </c>
      <c r="AH108" s="428"/>
      <c r="AI108" s="542">
        <f t="shared" si="42"/>
        <v>0</v>
      </c>
      <c r="AJ108" s="542">
        <f t="shared" si="42"/>
        <v>0</v>
      </c>
      <c r="AK108" s="472"/>
      <c r="AL108" s="543">
        <f>AF108/33.828</f>
        <v>0</v>
      </c>
      <c r="AM108" s="473"/>
      <c r="AN108" s="473">
        <f>AF108</f>
        <v>0</v>
      </c>
      <c r="AO108" s="473"/>
      <c r="AP108" s="473"/>
      <c r="AQ108" s="473"/>
      <c r="AR108" s="472">
        <f>AR107</f>
        <v>0</v>
      </c>
      <c r="AS108" s="472">
        <f t="shared" si="43"/>
        <v>0</v>
      </c>
      <c r="AT108" s="472"/>
      <c r="AU108" s="472"/>
      <c r="AV108" s="472"/>
      <c r="AW108" s="472"/>
      <c r="AX108" s="472"/>
      <c r="AY108" s="472"/>
      <c r="AZ108" s="472"/>
      <c r="BA108" s="472"/>
      <c r="BB108" s="472"/>
      <c r="BC108" s="472"/>
      <c r="BD108" s="472"/>
      <c r="BE108" s="472"/>
      <c r="BF108" s="472"/>
      <c r="BG108" s="472"/>
      <c r="BH108" s="472"/>
      <c r="BI108" s="1021"/>
      <c r="BJ108" s="476"/>
      <c r="BK108" s="476"/>
      <c r="BL108" s="476"/>
      <c r="BM108" s="476"/>
      <c r="BN108" s="476"/>
      <c r="BO108" s="476"/>
      <c r="BP108" s="476"/>
      <c r="BS108" s="459"/>
      <c r="BT108" s="497"/>
      <c r="BU108" s="496"/>
    </row>
    <row r="109" spans="1:73" hidden="1" outlineLevel="1" x14ac:dyDescent="0.35">
      <c r="A109" s="1000"/>
      <c r="B109" s="976"/>
      <c r="C109" s="480" t="s">
        <v>75</v>
      </c>
      <c r="D109" s="480" t="s">
        <v>77</v>
      </c>
      <c r="E109" s="524">
        <f t="shared" si="44"/>
        <v>0</v>
      </c>
      <c r="F109" s="525">
        <f t="shared" si="45"/>
        <v>0</v>
      </c>
      <c r="G109" s="1024"/>
      <c r="H109" s="481"/>
      <c r="I109" s="525">
        <f t="shared" ref="I109:J109" si="48">I108</f>
        <v>0</v>
      </c>
      <c r="J109" s="525">
        <f t="shared" si="48"/>
        <v>0</v>
      </c>
      <c r="K109" s="1028"/>
      <c r="L109" s="929"/>
      <c r="M109" s="1019"/>
      <c r="N109" s="503">
        <f>N108</f>
        <v>0</v>
      </c>
      <c r="O109" s="503">
        <f>O108</f>
        <v>0</v>
      </c>
      <c r="P109" s="503">
        <f t="shared" si="34"/>
        <v>0</v>
      </c>
      <c r="Q109" s="503">
        <f t="shared" si="34"/>
        <v>0</v>
      </c>
      <c r="R109" s="1022"/>
      <c r="S109" s="970"/>
      <c r="T109" s="499"/>
      <c r="U109" s="499"/>
      <c r="V109" s="499"/>
      <c r="W109" s="499"/>
      <c r="X109" s="499"/>
      <c r="Y109" s="499"/>
      <c r="Z109" s="499">
        <f t="shared" si="40"/>
        <v>0</v>
      </c>
      <c r="AA109" s="499">
        <f t="shared" si="40"/>
        <v>0</v>
      </c>
      <c r="AB109" s="499"/>
      <c r="AC109" s="499"/>
      <c r="AD109" s="499">
        <f t="shared" si="26"/>
        <v>0</v>
      </c>
      <c r="AE109" s="499"/>
      <c r="AF109" s="499">
        <f>AF108</f>
        <v>0</v>
      </c>
      <c r="AG109" s="481">
        <f t="shared" si="47"/>
        <v>0</v>
      </c>
      <c r="AH109" s="499"/>
      <c r="AI109" s="544">
        <f t="shared" si="42"/>
        <v>0</v>
      </c>
      <c r="AJ109" s="544">
        <f t="shared" si="42"/>
        <v>0</v>
      </c>
      <c r="AK109" s="481"/>
      <c r="AL109" s="545">
        <f>AF109/33.898</f>
        <v>0</v>
      </c>
      <c r="AM109" s="482"/>
      <c r="AN109" s="482">
        <f>AN108</f>
        <v>0</v>
      </c>
      <c r="AO109" s="482"/>
      <c r="AP109" s="482"/>
      <c r="AQ109" s="482"/>
      <c r="AR109" s="481">
        <f>AR108</f>
        <v>0</v>
      </c>
      <c r="AS109" s="481">
        <f t="shared" si="43"/>
        <v>0</v>
      </c>
      <c r="AT109" s="481"/>
      <c r="AU109" s="481"/>
      <c r="AV109" s="481"/>
      <c r="AW109" s="481"/>
      <c r="AX109" s="481"/>
      <c r="AY109" s="481"/>
      <c r="AZ109" s="481"/>
      <c r="BA109" s="481"/>
      <c r="BB109" s="481"/>
      <c r="BC109" s="481"/>
      <c r="BD109" s="481"/>
      <c r="BE109" s="481"/>
      <c r="BF109" s="481"/>
      <c r="BG109" s="481"/>
      <c r="BH109" s="481"/>
      <c r="BI109" s="1022"/>
      <c r="BJ109" s="485"/>
      <c r="BK109" s="485"/>
      <c r="BL109" s="485"/>
      <c r="BM109" s="485"/>
      <c r="BN109" s="485"/>
      <c r="BO109" s="485"/>
      <c r="BP109" s="485"/>
      <c r="BS109" s="457"/>
      <c r="BT109" s="458"/>
      <c r="BU109" s="460"/>
    </row>
    <row r="110" spans="1:73" s="495" customFormat="1" hidden="1" outlineLevel="1" x14ac:dyDescent="0.35">
      <c r="A110" s="1000"/>
      <c r="B110" s="976"/>
      <c r="C110" s="471" t="s">
        <v>73</v>
      </c>
      <c r="D110" s="471" t="s">
        <v>74</v>
      </c>
      <c r="E110" s="513">
        <f t="shared" si="44"/>
        <v>0</v>
      </c>
      <c r="F110" s="514">
        <f t="shared" si="45"/>
        <v>0</v>
      </c>
      <c r="G110" s="1024"/>
      <c r="H110" s="472"/>
      <c r="I110" s="514"/>
      <c r="J110" s="514">
        <f t="shared" ref="J110:J111" si="49">I110*1.12</f>
        <v>0</v>
      </c>
      <c r="K110" s="1026"/>
      <c r="L110" s="927"/>
      <c r="M110" s="1017"/>
      <c r="N110" s="493">
        <f>O110/1.12</f>
        <v>0</v>
      </c>
      <c r="O110" s="493"/>
      <c r="P110" s="493">
        <f t="shared" si="34"/>
        <v>0</v>
      </c>
      <c r="Q110" s="493">
        <f t="shared" si="34"/>
        <v>0</v>
      </c>
      <c r="R110" s="1020"/>
      <c r="S110" s="969"/>
      <c r="T110" s="428"/>
      <c r="U110" s="428"/>
      <c r="V110" s="428"/>
      <c r="W110" s="428"/>
      <c r="X110" s="428"/>
      <c r="Y110" s="428"/>
      <c r="Z110" s="428">
        <f t="shared" si="40"/>
        <v>0</v>
      </c>
      <c r="AA110" s="428">
        <f t="shared" si="40"/>
        <v>0</v>
      </c>
      <c r="AB110" s="428"/>
      <c r="AC110" s="428"/>
      <c r="AD110" s="428">
        <f t="shared" si="26"/>
        <v>0</v>
      </c>
      <c r="AE110" s="428"/>
      <c r="AF110" s="428">
        <f>ROUND(P110/1000,0)</f>
        <v>0</v>
      </c>
      <c r="AG110" s="472">
        <f t="shared" si="47"/>
        <v>0</v>
      </c>
      <c r="AH110" s="428"/>
      <c r="AI110" s="542">
        <f t="shared" si="42"/>
        <v>0</v>
      </c>
      <c r="AJ110" s="542">
        <f t="shared" si="42"/>
        <v>0</v>
      </c>
      <c r="AK110" s="472"/>
      <c r="AL110" s="543">
        <f>AF110/34</f>
        <v>0</v>
      </c>
      <c r="AM110" s="473"/>
      <c r="AN110" s="473"/>
      <c r="AO110" s="473"/>
      <c r="AP110" s="473"/>
      <c r="AQ110" s="473"/>
      <c r="AR110" s="472">
        <f>ROUND(P110/1000,0)</f>
        <v>0</v>
      </c>
      <c r="AS110" s="472">
        <f t="shared" si="43"/>
        <v>0</v>
      </c>
      <c r="AT110" s="472"/>
      <c r="AU110" s="472"/>
      <c r="AV110" s="472"/>
      <c r="AW110" s="472"/>
      <c r="AX110" s="472"/>
      <c r="AY110" s="472"/>
      <c r="AZ110" s="472"/>
      <c r="BA110" s="472"/>
      <c r="BB110" s="472"/>
      <c r="BC110" s="472"/>
      <c r="BD110" s="472"/>
      <c r="BE110" s="472"/>
      <c r="BF110" s="472"/>
      <c r="BG110" s="472"/>
      <c r="BH110" s="472">
        <f>AF110-AC110</f>
        <v>0</v>
      </c>
      <c r="BI110" s="1020"/>
      <c r="BJ110" s="476"/>
      <c r="BK110" s="476"/>
      <c r="BL110" s="476"/>
      <c r="BM110" s="476"/>
      <c r="BN110" s="476"/>
      <c r="BO110" s="476"/>
      <c r="BP110" s="476"/>
      <c r="BS110" s="459"/>
      <c r="BT110" s="497"/>
      <c r="BU110" s="496"/>
    </row>
    <row r="111" spans="1:73" s="495" customFormat="1" hidden="1" outlineLevel="1" x14ac:dyDescent="0.35">
      <c r="A111" s="1000"/>
      <c r="B111" s="976"/>
      <c r="C111" s="471" t="s">
        <v>75</v>
      </c>
      <c r="D111" s="471" t="s">
        <v>76</v>
      </c>
      <c r="E111" s="513">
        <f t="shared" si="44"/>
        <v>0</v>
      </c>
      <c r="F111" s="514">
        <f t="shared" si="45"/>
        <v>0</v>
      </c>
      <c r="G111" s="1024"/>
      <c r="H111" s="472"/>
      <c r="I111" s="514"/>
      <c r="J111" s="514">
        <f t="shared" si="49"/>
        <v>0</v>
      </c>
      <c r="K111" s="1027"/>
      <c r="L111" s="928"/>
      <c r="M111" s="1018"/>
      <c r="N111" s="493">
        <f>N110</f>
        <v>0</v>
      </c>
      <c r="O111" s="493">
        <f>O110</f>
        <v>0</v>
      </c>
      <c r="P111" s="493">
        <f t="shared" si="34"/>
        <v>0</v>
      </c>
      <c r="Q111" s="493">
        <f t="shared" si="34"/>
        <v>0</v>
      </c>
      <c r="R111" s="1021"/>
      <c r="S111" s="993"/>
      <c r="T111" s="428"/>
      <c r="U111" s="428"/>
      <c r="V111" s="428"/>
      <c r="W111" s="428"/>
      <c r="X111" s="428"/>
      <c r="Y111" s="428"/>
      <c r="Z111" s="428">
        <f t="shared" si="40"/>
        <v>0</v>
      </c>
      <c r="AA111" s="428">
        <f t="shared" si="40"/>
        <v>0</v>
      </c>
      <c r="AB111" s="428"/>
      <c r="AC111" s="428"/>
      <c r="AD111" s="428">
        <f t="shared" si="26"/>
        <v>0</v>
      </c>
      <c r="AE111" s="428"/>
      <c r="AF111" s="428"/>
      <c r="AG111" s="472">
        <f t="shared" si="47"/>
        <v>0</v>
      </c>
      <c r="AH111" s="428"/>
      <c r="AI111" s="542">
        <f t="shared" si="42"/>
        <v>0</v>
      </c>
      <c r="AJ111" s="542">
        <f t="shared" si="42"/>
        <v>0</v>
      </c>
      <c r="AK111" s="472"/>
      <c r="AL111" s="543">
        <f>AF111/34</f>
        <v>0</v>
      </c>
      <c r="AM111" s="473"/>
      <c r="AN111" s="473">
        <f>AF111</f>
        <v>0</v>
      </c>
      <c r="AO111" s="473"/>
      <c r="AP111" s="473"/>
      <c r="AQ111" s="473"/>
      <c r="AR111" s="472">
        <f>AR110</f>
        <v>0</v>
      </c>
      <c r="AS111" s="472">
        <f t="shared" si="43"/>
        <v>0</v>
      </c>
      <c r="AT111" s="472"/>
      <c r="AU111" s="472"/>
      <c r="AV111" s="472"/>
      <c r="AW111" s="472"/>
      <c r="AX111" s="472"/>
      <c r="AY111" s="472"/>
      <c r="AZ111" s="472"/>
      <c r="BA111" s="472"/>
      <c r="BB111" s="472"/>
      <c r="BC111" s="472"/>
      <c r="BD111" s="472"/>
      <c r="BE111" s="472"/>
      <c r="BF111" s="472"/>
      <c r="BG111" s="472"/>
      <c r="BH111" s="472"/>
      <c r="BI111" s="1021"/>
      <c r="BJ111" s="476"/>
      <c r="BK111" s="476"/>
      <c r="BL111" s="476"/>
      <c r="BM111" s="476"/>
      <c r="BN111" s="476"/>
      <c r="BO111" s="476"/>
      <c r="BP111" s="476"/>
      <c r="BS111" s="459"/>
      <c r="BT111" s="497"/>
      <c r="BU111" s="496"/>
    </row>
    <row r="112" spans="1:73" hidden="1" outlineLevel="1" x14ac:dyDescent="0.35">
      <c r="A112" s="1000"/>
      <c r="B112" s="976"/>
      <c r="C112" s="480" t="s">
        <v>75</v>
      </c>
      <c r="D112" s="480" t="s">
        <v>77</v>
      </c>
      <c r="E112" s="524">
        <f t="shared" si="44"/>
        <v>0</v>
      </c>
      <c r="F112" s="525">
        <f t="shared" si="45"/>
        <v>0</v>
      </c>
      <c r="G112" s="1024"/>
      <c r="H112" s="481"/>
      <c r="I112" s="525">
        <f t="shared" ref="I112:J112" si="50">I111</f>
        <v>0</v>
      </c>
      <c r="J112" s="525">
        <f t="shared" si="50"/>
        <v>0</v>
      </c>
      <c r="K112" s="1028"/>
      <c r="L112" s="928"/>
      <c r="M112" s="1019"/>
      <c r="N112" s="503">
        <f>N111</f>
        <v>0</v>
      </c>
      <c r="O112" s="503">
        <f>O111</f>
        <v>0</v>
      </c>
      <c r="P112" s="503">
        <f t="shared" si="34"/>
        <v>0</v>
      </c>
      <c r="Q112" s="503">
        <f t="shared" si="34"/>
        <v>0</v>
      </c>
      <c r="R112" s="1021"/>
      <c r="S112" s="970"/>
      <c r="T112" s="499"/>
      <c r="U112" s="499"/>
      <c r="V112" s="499"/>
      <c r="W112" s="499"/>
      <c r="X112" s="499"/>
      <c r="Y112" s="499"/>
      <c r="Z112" s="499">
        <f t="shared" si="40"/>
        <v>0</v>
      </c>
      <c r="AA112" s="499">
        <f t="shared" si="40"/>
        <v>0</v>
      </c>
      <c r="AB112" s="499"/>
      <c r="AC112" s="499"/>
      <c r="AD112" s="499">
        <f t="shared" si="26"/>
        <v>0</v>
      </c>
      <c r="AE112" s="499"/>
      <c r="AF112" s="499">
        <f>AF111</f>
        <v>0</v>
      </c>
      <c r="AG112" s="481">
        <f t="shared" si="47"/>
        <v>0</v>
      </c>
      <c r="AH112" s="499"/>
      <c r="AI112" s="544">
        <f t="shared" si="42"/>
        <v>0</v>
      </c>
      <c r="AJ112" s="544">
        <f t="shared" si="42"/>
        <v>0</v>
      </c>
      <c r="AK112" s="481"/>
      <c r="AL112" s="545">
        <f>AF112/34</f>
        <v>0</v>
      </c>
      <c r="AM112" s="482"/>
      <c r="AN112" s="482">
        <f>AN111</f>
        <v>0</v>
      </c>
      <c r="AO112" s="482"/>
      <c r="AP112" s="482"/>
      <c r="AQ112" s="482"/>
      <c r="AR112" s="481">
        <f>AR111</f>
        <v>0</v>
      </c>
      <c r="AS112" s="481">
        <f t="shared" si="43"/>
        <v>0</v>
      </c>
      <c r="AT112" s="481"/>
      <c r="AU112" s="481"/>
      <c r="AV112" s="481"/>
      <c r="AW112" s="481"/>
      <c r="AX112" s="481"/>
      <c r="AY112" s="481"/>
      <c r="AZ112" s="481"/>
      <c r="BA112" s="481"/>
      <c r="BB112" s="481"/>
      <c r="BC112" s="481"/>
      <c r="BD112" s="481"/>
      <c r="BE112" s="481"/>
      <c r="BF112" s="481"/>
      <c r="BG112" s="481"/>
      <c r="BH112" s="481"/>
      <c r="BI112" s="1022"/>
      <c r="BJ112" s="485"/>
      <c r="BK112" s="485"/>
      <c r="BL112" s="485"/>
      <c r="BM112" s="485"/>
      <c r="BN112" s="485"/>
      <c r="BO112" s="485"/>
      <c r="BP112" s="485"/>
      <c r="BS112" s="457"/>
      <c r="BT112" s="458"/>
      <c r="BU112" s="460"/>
    </row>
    <row r="113" spans="1:73" s="495" customFormat="1" hidden="1" outlineLevel="1" x14ac:dyDescent="0.35">
      <c r="A113" s="1000"/>
      <c r="B113" s="976"/>
      <c r="C113" s="471" t="s">
        <v>73</v>
      </c>
      <c r="D113" s="471" t="s">
        <v>74</v>
      </c>
      <c r="E113" s="513">
        <f t="shared" si="44"/>
        <v>0</v>
      </c>
      <c r="F113" s="514">
        <f t="shared" si="45"/>
        <v>0</v>
      </c>
      <c r="G113" s="1024"/>
      <c r="H113" s="472"/>
      <c r="I113" s="514"/>
      <c r="J113" s="514">
        <f t="shared" ref="J113:J114" si="51">I113*1.12</f>
        <v>0</v>
      </c>
      <c r="K113" s="1026"/>
      <c r="L113" s="928"/>
      <c r="M113" s="1017"/>
      <c r="N113" s="493">
        <f>O113/1.12</f>
        <v>0</v>
      </c>
      <c r="O113" s="493"/>
      <c r="P113" s="493">
        <f t="shared" si="34"/>
        <v>0</v>
      </c>
      <c r="Q113" s="493">
        <f t="shared" si="34"/>
        <v>0</v>
      </c>
      <c r="R113" s="1021"/>
      <c r="S113" s="969"/>
      <c r="T113" s="428"/>
      <c r="U113" s="428"/>
      <c r="V113" s="428"/>
      <c r="W113" s="428"/>
      <c r="X113" s="428"/>
      <c r="Y113" s="428"/>
      <c r="Z113" s="428">
        <f t="shared" si="40"/>
        <v>0</v>
      </c>
      <c r="AA113" s="428">
        <f t="shared" si="40"/>
        <v>0</v>
      </c>
      <c r="AB113" s="428"/>
      <c r="AC113" s="428"/>
      <c r="AD113" s="428">
        <f t="shared" si="26"/>
        <v>0</v>
      </c>
      <c r="AE113" s="428"/>
      <c r="AF113" s="428">
        <f>ROUND(P113/1000,0)</f>
        <v>0</v>
      </c>
      <c r="AG113" s="472">
        <f t="shared" si="47"/>
        <v>0</v>
      </c>
      <c r="AH113" s="428"/>
      <c r="AI113" s="542">
        <f t="shared" si="42"/>
        <v>0</v>
      </c>
      <c r="AJ113" s="542">
        <f t="shared" si="42"/>
        <v>0</v>
      </c>
      <c r="AK113" s="472"/>
      <c r="AL113" s="543">
        <f>AF113/360</f>
        <v>0</v>
      </c>
      <c r="AM113" s="473"/>
      <c r="AN113" s="473"/>
      <c r="AO113" s="473"/>
      <c r="AP113" s="473"/>
      <c r="AQ113" s="473"/>
      <c r="AR113" s="472">
        <f>ROUND(P113/1000,0)</f>
        <v>0</v>
      </c>
      <c r="AS113" s="472">
        <f t="shared" si="43"/>
        <v>0</v>
      </c>
      <c r="AT113" s="472"/>
      <c r="AU113" s="472"/>
      <c r="AV113" s="472"/>
      <c r="AW113" s="472"/>
      <c r="AX113" s="472"/>
      <c r="AY113" s="472"/>
      <c r="AZ113" s="472"/>
      <c r="BA113" s="472"/>
      <c r="BB113" s="472"/>
      <c r="BC113" s="472"/>
      <c r="BD113" s="472"/>
      <c r="BE113" s="472"/>
      <c r="BF113" s="472"/>
      <c r="BG113" s="472"/>
      <c r="BH113" s="472">
        <f>AF113-AC113</f>
        <v>0</v>
      </c>
      <c r="BI113" s="1020"/>
      <c r="BJ113" s="476"/>
      <c r="BK113" s="476"/>
      <c r="BL113" s="476"/>
      <c r="BM113" s="476"/>
      <c r="BN113" s="476"/>
      <c r="BO113" s="476"/>
      <c r="BP113" s="476"/>
      <c r="BS113" s="459"/>
      <c r="BT113" s="497"/>
      <c r="BU113" s="496"/>
    </row>
    <row r="114" spans="1:73" s="495" customFormat="1" hidden="1" outlineLevel="1" x14ac:dyDescent="0.35">
      <c r="A114" s="1000"/>
      <c r="B114" s="976"/>
      <c r="C114" s="471" t="s">
        <v>75</v>
      </c>
      <c r="D114" s="471" t="s">
        <v>76</v>
      </c>
      <c r="E114" s="513">
        <f t="shared" si="44"/>
        <v>0</v>
      </c>
      <c r="F114" s="514">
        <f t="shared" si="45"/>
        <v>0</v>
      </c>
      <c r="G114" s="1024"/>
      <c r="H114" s="472"/>
      <c r="I114" s="514"/>
      <c r="J114" s="514">
        <f t="shared" si="51"/>
        <v>0</v>
      </c>
      <c r="K114" s="1027"/>
      <c r="L114" s="928"/>
      <c r="M114" s="1018"/>
      <c r="N114" s="493">
        <f>N113</f>
        <v>0</v>
      </c>
      <c r="O114" s="493">
        <f>O113</f>
        <v>0</v>
      </c>
      <c r="P114" s="493">
        <f t="shared" si="34"/>
        <v>0</v>
      </c>
      <c r="Q114" s="493">
        <f t="shared" si="34"/>
        <v>0</v>
      </c>
      <c r="R114" s="1021"/>
      <c r="S114" s="993"/>
      <c r="T114" s="428"/>
      <c r="U114" s="428"/>
      <c r="V114" s="428"/>
      <c r="W114" s="428"/>
      <c r="X114" s="428"/>
      <c r="Y114" s="428"/>
      <c r="Z114" s="428">
        <f t="shared" si="40"/>
        <v>0</v>
      </c>
      <c r="AA114" s="428">
        <f t="shared" si="40"/>
        <v>0</v>
      </c>
      <c r="AB114" s="428"/>
      <c r="AC114" s="428"/>
      <c r="AD114" s="428">
        <f t="shared" si="26"/>
        <v>0</v>
      </c>
      <c r="AE114" s="428"/>
      <c r="AF114" s="428"/>
      <c r="AG114" s="472">
        <f t="shared" si="47"/>
        <v>0</v>
      </c>
      <c r="AH114" s="428"/>
      <c r="AI114" s="542">
        <f t="shared" si="42"/>
        <v>0</v>
      </c>
      <c r="AJ114" s="542">
        <f t="shared" si="42"/>
        <v>0</v>
      </c>
      <c r="AK114" s="472"/>
      <c r="AL114" s="543">
        <f>AF114/359.892</f>
        <v>0</v>
      </c>
      <c r="AM114" s="473"/>
      <c r="AN114" s="473">
        <f>AF114</f>
        <v>0</v>
      </c>
      <c r="AO114" s="473"/>
      <c r="AP114" s="473"/>
      <c r="AQ114" s="473"/>
      <c r="AR114" s="472">
        <f>AR113</f>
        <v>0</v>
      </c>
      <c r="AS114" s="472">
        <f t="shared" si="43"/>
        <v>0</v>
      </c>
      <c r="AT114" s="472"/>
      <c r="AU114" s="472"/>
      <c r="AV114" s="472"/>
      <c r="AW114" s="472"/>
      <c r="AX114" s="472"/>
      <c r="AY114" s="472"/>
      <c r="AZ114" s="472"/>
      <c r="BA114" s="472"/>
      <c r="BB114" s="472"/>
      <c r="BC114" s="472"/>
      <c r="BD114" s="472"/>
      <c r="BE114" s="472"/>
      <c r="BF114" s="472"/>
      <c r="BG114" s="472"/>
      <c r="BH114" s="472"/>
      <c r="BI114" s="1021"/>
      <c r="BJ114" s="476"/>
      <c r="BK114" s="476"/>
      <c r="BL114" s="476"/>
      <c r="BM114" s="476"/>
      <c r="BN114" s="476"/>
      <c r="BO114" s="476"/>
      <c r="BP114" s="476"/>
      <c r="BS114" s="459"/>
      <c r="BT114" s="497"/>
      <c r="BU114" s="496"/>
    </row>
    <row r="115" spans="1:73" hidden="1" outlineLevel="1" x14ac:dyDescent="0.35">
      <c r="A115" s="962"/>
      <c r="B115" s="977"/>
      <c r="C115" s="480" t="s">
        <v>75</v>
      </c>
      <c r="D115" s="480" t="s">
        <v>77</v>
      </c>
      <c r="E115" s="524">
        <f t="shared" si="44"/>
        <v>0</v>
      </c>
      <c r="F115" s="525">
        <f t="shared" si="45"/>
        <v>0</v>
      </c>
      <c r="G115" s="1025"/>
      <c r="H115" s="481"/>
      <c r="I115" s="525">
        <f t="shared" ref="I115:J115" si="52">I114</f>
        <v>0</v>
      </c>
      <c r="J115" s="525">
        <f t="shared" si="52"/>
        <v>0</v>
      </c>
      <c r="K115" s="1028"/>
      <c r="L115" s="929"/>
      <c r="M115" s="1019"/>
      <c r="N115" s="503">
        <f>N114</f>
        <v>0</v>
      </c>
      <c r="O115" s="503">
        <f>O114</f>
        <v>0</v>
      </c>
      <c r="P115" s="503">
        <f t="shared" si="34"/>
        <v>0</v>
      </c>
      <c r="Q115" s="503">
        <f t="shared" si="34"/>
        <v>0</v>
      </c>
      <c r="R115" s="1022"/>
      <c r="S115" s="970"/>
      <c r="T115" s="499"/>
      <c r="U115" s="499"/>
      <c r="V115" s="499"/>
      <c r="W115" s="499"/>
      <c r="X115" s="499"/>
      <c r="Y115" s="499"/>
      <c r="Z115" s="499">
        <f t="shared" si="40"/>
        <v>0</v>
      </c>
      <c r="AA115" s="499">
        <f t="shared" si="40"/>
        <v>0</v>
      </c>
      <c r="AB115" s="499"/>
      <c r="AC115" s="499"/>
      <c r="AD115" s="499">
        <f t="shared" si="26"/>
        <v>0</v>
      </c>
      <c r="AE115" s="499"/>
      <c r="AF115" s="499">
        <f>AF114</f>
        <v>0</v>
      </c>
      <c r="AG115" s="481">
        <f t="shared" si="47"/>
        <v>0</v>
      </c>
      <c r="AH115" s="499"/>
      <c r="AI115" s="544">
        <f t="shared" ref="AI115:AJ118" si="53">AF115-AC115</f>
        <v>0</v>
      </c>
      <c r="AJ115" s="544">
        <f t="shared" si="53"/>
        <v>0</v>
      </c>
      <c r="AK115" s="481"/>
      <c r="AL115" s="545">
        <f>AF115/359.892</f>
        <v>0</v>
      </c>
      <c r="AM115" s="482"/>
      <c r="AN115" s="482">
        <f>AN114</f>
        <v>0</v>
      </c>
      <c r="AO115" s="482"/>
      <c r="AP115" s="482"/>
      <c r="AQ115" s="482"/>
      <c r="AR115" s="481">
        <f>AR114</f>
        <v>0</v>
      </c>
      <c r="AS115" s="481">
        <f t="shared" si="43"/>
        <v>0</v>
      </c>
      <c r="AT115" s="481"/>
      <c r="AU115" s="481"/>
      <c r="AV115" s="481"/>
      <c r="AW115" s="481"/>
      <c r="AX115" s="481"/>
      <c r="AY115" s="481"/>
      <c r="AZ115" s="481"/>
      <c r="BA115" s="481"/>
      <c r="BB115" s="481"/>
      <c r="BC115" s="481"/>
      <c r="BD115" s="481"/>
      <c r="BE115" s="481"/>
      <c r="BF115" s="481"/>
      <c r="BG115" s="481"/>
      <c r="BH115" s="481"/>
      <c r="BI115" s="1022"/>
      <c r="BJ115" s="485"/>
      <c r="BK115" s="485"/>
      <c r="BL115" s="485"/>
      <c r="BM115" s="485"/>
      <c r="BN115" s="485"/>
      <c r="BO115" s="485"/>
      <c r="BP115" s="485"/>
      <c r="BS115" s="457"/>
      <c r="BT115" s="458"/>
      <c r="BU115" s="460"/>
    </row>
    <row r="116" spans="1:73" s="495" customFormat="1" hidden="1" collapsed="1" x14ac:dyDescent="0.35">
      <c r="A116" s="961">
        <v>2</v>
      </c>
      <c r="B116" s="927"/>
      <c r="C116" s="471" t="s">
        <v>73</v>
      </c>
      <c r="D116" s="471" t="s">
        <v>74</v>
      </c>
      <c r="E116" s="472">
        <f t="shared" si="44"/>
        <v>0</v>
      </c>
      <c r="F116" s="508">
        <f t="shared" si="44"/>
        <v>0</v>
      </c>
      <c r="G116" s="1001"/>
      <c r="H116" s="1004"/>
      <c r="I116" s="508"/>
      <c r="J116" s="508">
        <f>I116*1.12</f>
        <v>0</v>
      </c>
      <c r="K116" s="1049"/>
      <c r="L116" s="1052"/>
      <c r="M116" s="1017"/>
      <c r="N116" s="507">
        <f>O116/1.12</f>
        <v>0</v>
      </c>
      <c r="O116" s="507"/>
      <c r="P116" s="507">
        <f t="shared" si="34"/>
        <v>0</v>
      </c>
      <c r="Q116" s="507">
        <f t="shared" si="34"/>
        <v>0</v>
      </c>
      <c r="R116" s="1020"/>
      <c r="S116" s="969"/>
      <c r="T116" s="428"/>
      <c r="U116" s="428"/>
      <c r="V116" s="428"/>
      <c r="W116" s="428"/>
      <c r="X116" s="428"/>
      <c r="Y116" s="428"/>
      <c r="Z116" s="428">
        <f t="shared" si="40"/>
        <v>0</v>
      </c>
      <c r="AA116" s="428">
        <f t="shared" si="40"/>
        <v>0</v>
      </c>
      <c r="AB116" s="428"/>
      <c r="AC116" s="428"/>
      <c r="AD116" s="508">
        <f t="shared" ref="AD116:AD125" si="54">AC116*1.12</f>
        <v>0</v>
      </c>
      <c r="AE116" s="508"/>
      <c r="AF116" s="508"/>
      <c r="AG116" s="542">
        <f>AF116*1.12</f>
        <v>0</v>
      </c>
      <c r="AH116" s="428"/>
      <c r="AI116" s="472">
        <f t="shared" si="53"/>
        <v>0</v>
      </c>
      <c r="AJ116" s="472">
        <f t="shared" si="53"/>
        <v>0</v>
      </c>
      <c r="AK116" s="472"/>
      <c r="AL116" s="479" t="str">
        <f t="shared" si="38"/>
        <v/>
      </c>
      <c r="AM116" s="473"/>
      <c r="AN116" s="473"/>
      <c r="AO116" s="473"/>
      <c r="AP116" s="473"/>
      <c r="AQ116" s="473"/>
      <c r="AR116" s="472">
        <f>AF116</f>
        <v>0</v>
      </c>
      <c r="AS116" s="539">
        <f>AR116</f>
        <v>0</v>
      </c>
      <c r="AT116" s="472"/>
      <c r="AU116" s="472"/>
      <c r="AV116" s="472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2"/>
      <c r="BG116" s="472"/>
      <c r="BH116" s="472"/>
      <c r="BI116" s="1041"/>
      <c r="BJ116" s="476"/>
      <c r="BK116" s="476"/>
      <c r="BL116" s="476"/>
      <c r="BM116" s="476"/>
      <c r="BN116" s="476"/>
      <c r="BO116" s="476"/>
      <c r="BP116" s="476"/>
      <c r="BS116" s="459"/>
      <c r="BT116" s="497"/>
      <c r="BU116" s="496"/>
    </row>
    <row r="117" spans="1:73" s="495" customFormat="1" hidden="1" x14ac:dyDescent="0.35">
      <c r="A117" s="1000"/>
      <c r="B117" s="928"/>
      <c r="C117" s="471" t="s">
        <v>75</v>
      </c>
      <c r="D117" s="471" t="s">
        <v>76</v>
      </c>
      <c r="E117" s="472">
        <f t="shared" si="44"/>
        <v>0</v>
      </c>
      <c r="F117" s="508">
        <f t="shared" si="44"/>
        <v>0</v>
      </c>
      <c r="G117" s="1002"/>
      <c r="H117" s="1005"/>
      <c r="I117" s="508">
        <f>I116</f>
        <v>0</v>
      </c>
      <c r="J117" s="508">
        <f>I117*1.12</f>
        <v>0</v>
      </c>
      <c r="K117" s="1050"/>
      <c r="L117" s="1053"/>
      <c r="M117" s="1018"/>
      <c r="N117" s="493">
        <f>N116</f>
        <v>0</v>
      </c>
      <c r="O117" s="493">
        <f>O116</f>
        <v>0</v>
      </c>
      <c r="P117" s="493">
        <f t="shared" si="34"/>
        <v>0</v>
      </c>
      <c r="Q117" s="493">
        <f t="shared" si="34"/>
        <v>0</v>
      </c>
      <c r="R117" s="1021"/>
      <c r="S117" s="993"/>
      <c r="T117" s="428"/>
      <c r="U117" s="428"/>
      <c r="V117" s="428"/>
      <c r="W117" s="428"/>
      <c r="X117" s="428"/>
      <c r="Y117" s="428"/>
      <c r="Z117" s="428">
        <f t="shared" si="40"/>
        <v>0</v>
      </c>
      <c r="AA117" s="428">
        <f t="shared" si="40"/>
        <v>0</v>
      </c>
      <c r="AB117" s="428"/>
      <c r="AC117" s="428">
        <f>AC116</f>
        <v>0</v>
      </c>
      <c r="AD117" s="508">
        <f t="shared" si="54"/>
        <v>0</v>
      </c>
      <c r="AE117" s="508"/>
      <c r="AF117" s="508"/>
      <c r="AG117" s="542">
        <f>AF117*1.12</f>
        <v>0</v>
      </c>
      <c r="AH117" s="428"/>
      <c r="AI117" s="472">
        <f t="shared" si="53"/>
        <v>0</v>
      </c>
      <c r="AJ117" s="472">
        <f t="shared" si="53"/>
        <v>0</v>
      </c>
      <c r="AK117" s="472"/>
      <c r="AL117" s="479" t="str">
        <f t="shared" si="38"/>
        <v/>
      </c>
      <c r="AM117" s="473"/>
      <c r="AN117" s="473">
        <f>AF117</f>
        <v>0</v>
      </c>
      <c r="AO117" s="473"/>
      <c r="AP117" s="473"/>
      <c r="AQ117" s="473"/>
      <c r="AR117" s="472">
        <f>AF117</f>
        <v>0</v>
      </c>
      <c r="AS117" s="539">
        <f>AG117</f>
        <v>0</v>
      </c>
      <c r="AT117" s="472"/>
      <c r="AU117" s="472"/>
      <c r="AV117" s="472"/>
      <c r="AW117" s="472"/>
      <c r="AX117" s="472"/>
      <c r="AY117" s="472"/>
      <c r="AZ117" s="472"/>
      <c r="BA117" s="472"/>
      <c r="BB117" s="472"/>
      <c r="BC117" s="472"/>
      <c r="BD117" s="472"/>
      <c r="BE117" s="472"/>
      <c r="BF117" s="472"/>
      <c r="BG117" s="472"/>
      <c r="BH117" s="472"/>
      <c r="BI117" s="1042"/>
      <c r="BJ117" s="476"/>
      <c r="BK117" s="476"/>
      <c r="BL117" s="476"/>
      <c r="BM117" s="476"/>
      <c r="BN117" s="476"/>
      <c r="BO117" s="476"/>
      <c r="BP117" s="476"/>
      <c r="BS117" s="459"/>
      <c r="BT117" s="497"/>
      <c r="BU117" s="496"/>
    </row>
    <row r="118" spans="1:73" hidden="1" x14ac:dyDescent="0.35">
      <c r="A118" s="962"/>
      <c r="B118" s="929"/>
      <c r="C118" s="480" t="s">
        <v>75</v>
      </c>
      <c r="D118" s="480" t="s">
        <v>77</v>
      </c>
      <c r="E118" s="481">
        <f t="shared" si="44"/>
        <v>0</v>
      </c>
      <c r="F118" s="547">
        <f t="shared" si="44"/>
        <v>0</v>
      </c>
      <c r="G118" s="1003"/>
      <c r="H118" s="1006"/>
      <c r="I118" s="547">
        <f>I117</f>
        <v>0</v>
      </c>
      <c r="J118" s="547">
        <f>J117</f>
        <v>0</v>
      </c>
      <c r="K118" s="1051"/>
      <c r="L118" s="1054"/>
      <c r="M118" s="1019"/>
      <c r="N118" s="503">
        <f>N117</f>
        <v>0</v>
      </c>
      <c r="O118" s="503">
        <f>O117</f>
        <v>0</v>
      </c>
      <c r="P118" s="503">
        <f t="shared" si="34"/>
        <v>0</v>
      </c>
      <c r="Q118" s="503">
        <f t="shared" si="34"/>
        <v>0</v>
      </c>
      <c r="R118" s="1022"/>
      <c r="S118" s="970"/>
      <c r="T118" s="499"/>
      <c r="U118" s="499"/>
      <c r="V118" s="499"/>
      <c r="W118" s="499"/>
      <c r="X118" s="499"/>
      <c r="Y118" s="499"/>
      <c r="Z118" s="499">
        <f t="shared" si="40"/>
        <v>0</v>
      </c>
      <c r="AA118" s="499">
        <f t="shared" si="40"/>
        <v>0</v>
      </c>
      <c r="AB118" s="499"/>
      <c r="AC118" s="499">
        <f>AC117</f>
        <v>0</v>
      </c>
      <c r="AD118" s="547">
        <f t="shared" si="54"/>
        <v>0</v>
      </c>
      <c r="AE118" s="547"/>
      <c r="AF118" s="547">
        <f>AF117</f>
        <v>0</v>
      </c>
      <c r="AG118" s="544">
        <f>AF118*1.12</f>
        <v>0</v>
      </c>
      <c r="AH118" s="499"/>
      <c r="AI118" s="481">
        <f t="shared" si="53"/>
        <v>0</v>
      </c>
      <c r="AJ118" s="481">
        <f t="shared" si="53"/>
        <v>0</v>
      </c>
      <c r="AK118" s="481"/>
      <c r="AL118" s="504" t="str">
        <f t="shared" si="38"/>
        <v/>
      </c>
      <c r="AM118" s="482"/>
      <c r="AN118" s="482">
        <f>AF118</f>
        <v>0</v>
      </c>
      <c r="AO118" s="482"/>
      <c r="AP118" s="482"/>
      <c r="AQ118" s="482"/>
      <c r="AR118" s="481">
        <f>AR117</f>
        <v>0</v>
      </c>
      <c r="AS118" s="540">
        <f>AG118</f>
        <v>0</v>
      </c>
      <c r="AT118" s="481"/>
      <c r="AU118" s="481"/>
      <c r="AV118" s="481"/>
      <c r="AW118" s="481"/>
      <c r="AX118" s="481"/>
      <c r="AY118" s="481"/>
      <c r="AZ118" s="481"/>
      <c r="BA118" s="481"/>
      <c r="BB118" s="481"/>
      <c r="BC118" s="481"/>
      <c r="BD118" s="481"/>
      <c r="BE118" s="481"/>
      <c r="BF118" s="481"/>
      <c r="BG118" s="481"/>
      <c r="BH118" s="481"/>
      <c r="BI118" s="1043"/>
      <c r="BJ118" s="485"/>
      <c r="BK118" s="485"/>
      <c r="BL118" s="485"/>
      <c r="BM118" s="485"/>
      <c r="BN118" s="485"/>
      <c r="BO118" s="485"/>
      <c r="BP118" s="485"/>
      <c r="BS118" s="457"/>
      <c r="BT118" s="458"/>
      <c r="BU118" s="460"/>
    </row>
    <row r="119" spans="1:73" s="495" customFormat="1" outlineLevel="1" x14ac:dyDescent="0.35">
      <c r="A119" s="958">
        <v>2</v>
      </c>
      <c r="B119" s="960" t="s">
        <v>96</v>
      </c>
      <c r="C119" s="471" t="s">
        <v>73</v>
      </c>
      <c r="D119" s="471" t="s">
        <v>74</v>
      </c>
      <c r="E119" s="472">
        <f>E123+E126+E129+E132</f>
        <v>0</v>
      </c>
      <c r="F119" s="472">
        <f>F123+F126+F129+F132</f>
        <v>0</v>
      </c>
      <c r="G119" s="489"/>
      <c r="H119" s="472">
        <f>H123+H126+H129+H132</f>
        <v>0</v>
      </c>
      <c r="I119" s="428">
        <f>I123+I126+I129+I132</f>
        <v>0</v>
      </c>
      <c r="J119" s="428">
        <f>J123+J126+J129+J132</f>
        <v>0</v>
      </c>
      <c r="K119" s="490"/>
      <c r="L119" s="491"/>
      <c r="M119" s="492"/>
      <c r="N119" s="493">
        <f>N123+N126+N129+N132</f>
        <v>0</v>
      </c>
      <c r="O119" s="493">
        <f>O123+O126+O129+O132</f>
        <v>0</v>
      </c>
      <c r="P119" s="493">
        <f>P123+P126+P129+P132</f>
        <v>0</v>
      </c>
      <c r="Q119" s="493">
        <f>Q123+Q126+Q129+Q132</f>
        <v>0</v>
      </c>
      <c r="R119" s="494"/>
      <c r="S119" s="472">
        <f>S123+S126+S129</f>
        <v>0</v>
      </c>
      <c r="T119" s="428">
        <f>T123+T126+T129+T132</f>
        <v>0</v>
      </c>
      <c r="U119" s="428">
        <f>U123+U126+U129+U132</f>
        <v>0</v>
      </c>
      <c r="V119" s="428">
        <f t="shared" ref="V119:AK119" si="55">V123+V126+V129+V132</f>
        <v>0</v>
      </c>
      <c r="W119" s="428">
        <f t="shared" si="55"/>
        <v>0</v>
      </c>
      <c r="X119" s="428">
        <f t="shared" si="55"/>
        <v>0</v>
      </c>
      <c r="Y119" s="428">
        <f t="shared" si="55"/>
        <v>0</v>
      </c>
      <c r="Z119" s="428">
        <f>Z123+Z126+Z129+Z132</f>
        <v>0</v>
      </c>
      <c r="AA119" s="428">
        <f t="shared" si="55"/>
        <v>0</v>
      </c>
      <c r="AB119" s="428">
        <f t="shared" si="55"/>
        <v>0</v>
      </c>
      <c r="AC119" s="428">
        <f t="shared" si="55"/>
        <v>4993750</v>
      </c>
      <c r="AD119" s="472">
        <f t="shared" si="54"/>
        <v>5593000.0000000009</v>
      </c>
      <c r="AE119" s="428">
        <f>AE123+AE126+AE129+AE132</f>
        <v>170</v>
      </c>
      <c r="AF119" s="428">
        <f t="shared" si="55"/>
        <v>0</v>
      </c>
      <c r="AG119" s="472">
        <f t="shared" si="55"/>
        <v>0</v>
      </c>
      <c r="AH119" s="428">
        <f t="shared" si="55"/>
        <v>0</v>
      </c>
      <c r="AI119" s="472">
        <f t="shared" si="55"/>
        <v>-4993750</v>
      </c>
      <c r="AJ119" s="472">
        <f t="shared" si="55"/>
        <v>-5593000.0000000009</v>
      </c>
      <c r="AK119" s="472">
        <f t="shared" si="55"/>
        <v>-170</v>
      </c>
      <c r="AL119" s="479">
        <f t="shared" si="38"/>
        <v>0</v>
      </c>
      <c r="AM119" s="473">
        <f t="shared" ref="AM119:BH119" si="56">AM123+AM126+AM129+AM132</f>
        <v>0</v>
      </c>
      <c r="AN119" s="473">
        <f t="shared" si="56"/>
        <v>0</v>
      </c>
      <c r="AO119" s="473">
        <f t="shared" si="56"/>
        <v>0</v>
      </c>
      <c r="AP119" s="473"/>
      <c r="AQ119" s="473"/>
      <c r="AR119" s="472">
        <f t="shared" si="56"/>
        <v>0</v>
      </c>
      <c r="AS119" s="472">
        <f t="shared" si="56"/>
        <v>0</v>
      </c>
      <c r="AT119" s="472">
        <f t="shared" si="56"/>
        <v>0</v>
      </c>
      <c r="AU119" s="472">
        <f t="shared" si="56"/>
        <v>0</v>
      </c>
      <c r="AV119" s="472">
        <f t="shared" si="56"/>
        <v>0</v>
      </c>
      <c r="AW119" s="472">
        <f t="shared" si="56"/>
        <v>0</v>
      </c>
      <c r="AX119" s="472">
        <f t="shared" si="56"/>
        <v>0</v>
      </c>
      <c r="AY119" s="472">
        <f t="shared" si="56"/>
        <v>-4993750</v>
      </c>
      <c r="AZ119" s="472">
        <f t="shared" si="56"/>
        <v>0</v>
      </c>
      <c r="BA119" s="472">
        <f t="shared" si="56"/>
        <v>0</v>
      </c>
      <c r="BB119" s="472">
        <f t="shared" si="56"/>
        <v>0</v>
      </c>
      <c r="BC119" s="472">
        <f t="shared" si="56"/>
        <v>0</v>
      </c>
      <c r="BD119" s="472">
        <f t="shared" si="56"/>
        <v>0</v>
      </c>
      <c r="BE119" s="472">
        <f t="shared" si="56"/>
        <v>0</v>
      </c>
      <c r="BF119" s="472">
        <f t="shared" si="56"/>
        <v>0</v>
      </c>
      <c r="BG119" s="472">
        <f t="shared" si="56"/>
        <v>0</v>
      </c>
      <c r="BH119" s="472">
        <f t="shared" si="56"/>
        <v>0</v>
      </c>
      <c r="BI119" s="476"/>
      <c r="BJ119" s="476">
        <f>BJ123+BJ126+BJ129</f>
        <v>0</v>
      </c>
      <c r="BK119" s="472">
        <f>BK123+BK126+BK129+BK132</f>
        <v>0</v>
      </c>
      <c r="BL119" s="472">
        <f>BL123+BL126+BL129+BL132</f>
        <v>0</v>
      </c>
      <c r="BM119" s="472">
        <f>BM123+BM126+BM129+BM132</f>
        <v>0</v>
      </c>
      <c r="BN119" s="476"/>
      <c r="BO119" s="476"/>
      <c r="BP119" s="476"/>
      <c r="BS119" s="477">
        <f>SUM(AU119:BH119)</f>
        <v>-4993750</v>
      </c>
      <c r="BT119" s="478">
        <f>AI119-BS119</f>
        <v>0</v>
      </c>
      <c r="BU119" s="496"/>
    </row>
    <row r="120" spans="1:73" s="495" customFormat="1" outlineLevel="1" x14ac:dyDescent="0.35">
      <c r="A120" s="1044"/>
      <c r="B120" s="1045"/>
      <c r="C120" s="471" t="s">
        <v>75</v>
      </c>
      <c r="D120" s="471" t="s">
        <v>76</v>
      </c>
      <c r="E120" s="472">
        <f>E121+E122</f>
        <v>0</v>
      </c>
      <c r="F120" s="472">
        <f>F121+F122</f>
        <v>0</v>
      </c>
      <c r="G120" s="489"/>
      <c r="H120" s="472"/>
      <c r="I120" s="428">
        <f t="shared" ref="I120:Q120" si="57">I121+I122</f>
        <v>0</v>
      </c>
      <c r="J120" s="428">
        <f t="shared" si="57"/>
        <v>0</v>
      </c>
      <c r="K120" s="490">
        <f t="shared" si="57"/>
        <v>0</v>
      </c>
      <c r="L120" s="491">
        <f t="shared" si="57"/>
        <v>0</v>
      </c>
      <c r="M120" s="492">
        <f t="shared" si="57"/>
        <v>0</v>
      </c>
      <c r="N120" s="493">
        <f t="shared" si="57"/>
        <v>0</v>
      </c>
      <c r="O120" s="493">
        <f t="shared" si="57"/>
        <v>0</v>
      </c>
      <c r="P120" s="493">
        <f t="shared" si="57"/>
        <v>0</v>
      </c>
      <c r="Q120" s="493">
        <f t="shared" si="57"/>
        <v>0</v>
      </c>
      <c r="R120" s="494"/>
      <c r="S120" s="472">
        <f>S121+S122</f>
        <v>0</v>
      </c>
      <c r="T120" s="428">
        <f>T121+T122</f>
        <v>0</v>
      </c>
      <c r="U120" s="428">
        <f t="shared" ref="U120:AC120" si="58">U121+U122</f>
        <v>0</v>
      </c>
      <c r="V120" s="428">
        <f t="shared" si="58"/>
        <v>0</v>
      </c>
      <c r="W120" s="428">
        <f t="shared" si="58"/>
        <v>0</v>
      </c>
      <c r="X120" s="428">
        <f t="shared" si="58"/>
        <v>0</v>
      </c>
      <c r="Y120" s="428">
        <f t="shared" si="58"/>
        <v>0</v>
      </c>
      <c r="Z120" s="428">
        <f t="shared" si="58"/>
        <v>0</v>
      </c>
      <c r="AA120" s="428">
        <f t="shared" si="58"/>
        <v>0</v>
      </c>
      <c r="AB120" s="428">
        <f t="shared" si="58"/>
        <v>0</v>
      </c>
      <c r="AC120" s="428">
        <f t="shared" si="58"/>
        <v>62128125</v>
      </c>
      <c r="AD120" s="472">
        <f t="shared" si="54"/>
        <v>69583500</v>
      </c>
      <c r="AE120" s="428">
        <f>AE124</f>
        <v>0</v>
      </c>
      <c r="AF120" s="428">
        <f>AF121+AF122</f>
        <v>0</v>
      </c>
      <c r="AG120" s="472">
        <f>AG121+AG122</f>
        <v>0</v>
      </c>
      <c r="AH120" s="428"/>
      <c r="AI120" s="472">
        <f>AI121+AI122</f>
        <v>-62128125</v>
      </c>
      <c r="AJ120" s="472">
        <f>AJ121+AJ122</f>
        <v>-69583500</v>
      </c>
      <c r="AK120" s="472"/>
      <c r="AL120" s="479">
        <f t="shared" si="38"/>
        <v>0</v>
      </c>
      <c r="AM120" s="473">
        <f t="shared" ref="AM120:BH120" si="59">AM121+AM122</f>
        <v>0</v>
      </c>
      <c r="AN120" s="473">
        <f t="shared" si="59"/>
        <v>0</v>
      </c>
      <c r="AO120" s="473">
        <f t="shared" si="59"/>
        <v>0</v>
      </c>
      <c r="AP120" s="473"/>
      <c r="AQ120" s="473"/>
      <c r="AR120" s="472">
        <f t="shared" si="59"/>
        <v>0</v>
      </c>
      <c r="AS120" s="472">
        <f t="shared" si="59"/>
        <v>0</v>
      </c>
      <c r="AT120" s="472">
        <f t="shared" si="59"/>
        <v>0</v>
      </c>
      <c r="AU120" s="472">
        <f t="shared" si="59"/>
        <v>0</v>
      </c>
      <c r="AV120" s="472">
        <f t="shared" si="59"/>
        <v>0</v>
      </c>
      <c r="AW120" s="472">
        <f t="shared" si="59"/>
        <v>0</v>
      </c>
      <c r="AX120" s="472">
        <f t="shared" si="59"/>
        <v>0</v>
      </c>
      <c r="AY120" s="472">
        <f t="shared" si="59"/>
        <v>0</v>
      </c>
      <c r="AZ120" s="472">
        <f t="shared" si="59"/>
        <v>0</v>
      </c>
      <c r="BA120" s="472">
        <f t="shared" si="59"/>
        <v>0</v>
      </c>
      <c r="BB120" s="472">
        <f t="shared" si="59"/>
        <v>0</v>
      </c>
      <c r="BC120" s="472">
        <f t="shared" si="59"/>
        <v>0</v>
      </c>
      <c r="BD120" s="472">
        <f t="shared" si="59"/>
        <v>0</v>
      </c>
      <c r="BE120" s="472">
        <f t="shared" si="59"/>
        <v>0</v>
      </c>
      <c r="BF120" s="472">
        <f t="shared" si="59"/>
        <v>0</v>
      </c>
      <c r="BG120" s="472">
        <f t="shared" si="59"/>
        <v>0</v>
      </c>
      <c r="BH120" s="472">
        <f t="shared" si="59"/>
        <v>0</v>
      </c>
      <c r="BI120" s="476"/>
      <c r="BJ120" s="476">
        <f>BJ121+BJ122</f>
        <v>0</v>
      </c>
      <c r="BK120" s="472">
        <f>BK121+BK122</f>
        <v>0</v>
      </c>
      <c r="BL120" s="472">
        <f>BL121+BL122</f>
        <v>5678900.0392899998</v>
      </c>
      <c r="BM120" s="472">
        <f>BM121+BM122</f>
        <v>0</v>
      </c>
      <c r="BN120" s="476"/>
      <c r="BO120" s="476"/>
      <c r="BP120" s="476"/>
      <c r="BS120" s="459"/>
      <c r="BT120" s="497"/>
      <c r="BU120" s="496"/>
    </row>
    <row r="121" spans="1:73" outlineLevel="1" x14ac:dyDescent="0.35">
      <c r="A121" s="1044"/>
      <c r="B121" s="1045"/>
      <c r="C121" s="1047" t="s">
        <v>75</v>
      </c>
      <c r="D121" s="480" t="s">
        <v>77</v>
      </c>
      <c r="E121" s="481">
        <f>E125+E128+E134</f>
        <v>0</v>
      </c>
      <c r="F121" s="481">
        <f>F125+F128+F134</f>
        <v>0</v>
      </c>
      <c r="G121" s="498"/>
      <c r="H121" s="481"/>
      <c r="I121" s="499">
        <f>I125+I128+I134</f>
        <v>0</v>
      </c>
      <c r="J121" s="499">
        <f>J125+J128+J134</f>
        <v>0</v>
      </c>
      <c r="K121" s="500">
        <f>K125+K128</f>
        <v>0</v>
      </c>
      <c r="L121" s="501">
        <f>L125+L128</f>
        <v>0</v>
      </c>
      <c r="M121" s="502">
        <f>M125+M128</f>
        <v>0</v>
      </c>
      <c r="N121" s="503">
        <f>N125+N128+N134</f>
        <v>0</v>
      </c>
      <c r="O121" s="503">
        <f>O125+O128+O134</f>
        <v>0</v>
      </c>
      <c r="P121" s="503">
        <f>P125+P128+P134</f>
        <v>0</v>
      </c>
      <c r="Q121" s="503">
        <f>Q125+Q128+Q134</f>
        <v>0</v>
      </c>
      <c r="R121" s="506">
        <f>R125+R128</f>
        <v>0</v>
      </c>
      <c r="S121" s="481">
        <f>S125+S128</f>
        <v>0</v>
      </c>
      <c r="T121" s="499">
        <f>T125+T128+T134</f>
        <v>0</v>
      </c>
      <c r="U121" s="499">
        <f>U125+U128+U134</f>
        <v>0</v>
      </c>
      <c r="V121" s="499">
        <f t="shared" ref="V121:AB121" si="60">V125+V128+V134</f>
        <v>0</v>
      </c>
      <c r="W121" s="499">
        <f t="shared" si="60"/>
        <v>0</v>
      </c>
      <c r="X121" s="499">
        <f t="shared" si="60"/>
        <v>0</v>
      </c>
      <c r="Y121" s="499">
        <f t="shared" si="60"/>
        <v>0</v>
      </c>
      <c r="Z121" s="499">
        <f t="shared" si="60"/>
        <v>0</v>
      </c>
      <c r="AA121" s="499">
        <f t="shared" si="60"/>
        <v>0</v>
      </c>
      <c r="AB121" s="499">
        <f t="shared" si="60"/>
        <v>0</v>
      </c>
      <c r="AC121" s="499"/>
      <c r="AD121" s="472">
        <f t="shared" si="54"/>
        <v>0</v>
      </c>
      <c r="AE121" s="499"/>
      <c r="AF121" s="499"/>
      <c r="AG121" s="481"/>
      <c r="AH121" s="499"/>
      <c r="AI121" s="481">
        <f>AI125+AI128+AI134</f>
        <v>-62128125</v>
      </c>
      <c r="AJ121" s="481">
        <f>AJ125+AJ128+AJ134</f>
        <v>-69583500</v>
      </c>
      <c r="AK121" s="481"/>
      <c r="AL121" s="479" t="str">
        <f t="shared" si="38"/>
        <v/>
      </c>
      <c r="AM121" s="482">
        <f t="shared" ref="AM121:BH121" si="61">AM125+AM128+AM134</f>
        <v>0</v>
      </c>
      <c r="AN121" s="482">
        <f t="shared" si="61"/>
        <v>0</v>
      </c>
      <c r="AO121" s="482">
        <f t="shared" si="61"/>
        <v>0</v>
      </c>
      <c r="AP121" s="482"/>
      <c r="AQ121" s="482"/>
      <c r="AR121" s="481">
        <f t="shared" si="61"/>
        <v>0</v>
      </c>
      <c r="AS121" s="481">
        <f t="shared" si="61"/>
        <v>0</v>
      </c>
      <c r="AT121" s="481">
        <f t="shared" si="61"/>
        <v>0</v>
      </c>
      <c r="AU121" s="481">
        <f t="shared" si="61"/>
        <v>0</v>
      </c>
      <c r="AV121" s="481">
        <f t="shared" si="61"/>
        <v>0</v>
      </c>
      <c r="AW121" s="481">
        <f t="shared" si="61"/>
        <v>0</v>
      </c>
      <c r="AX121" s="481">
        <f t="shared" si="61"/>
        <v>0</v>
      </c>
      <c r="AY121" s="481">
        <f t="shared" si="61"/>
        <v>0</v>
      </c>
      <c r="AZ121" s="481">
        <f t="shared" si="61"/>
        <v>0</v>
      </c>
      <c r="BA121" s="481">
        <f t="shared" si="61"/>
        <v>0</v>
      </c>
      <c r="BB121" s="481">
        <f t="shared" si="61"/>
        <v>0</v>
      </c>
      <c r="BC121" s="481">
        <f t="shared" si="61"/>
        <v>0</v>
      </c>
      <c r="BD121" s="481">
        <f t="shared" si="61"/>
        <v>0</v>
      </c>
      <c r="BE121" s="481">
        <f t="shared" si="61"/>
        <v>0</v>
      </c>
      <c r="BF121" s="481">
        <f t="shared" si="61"/>
        <v>0</v>
      </c>
      <c r="BG121" s="481">
        <f t="shared" si="61"/>
        <v>0</v>
      </c>
      <c r="BH121" s="481">
        <f t="shared" si="61"/>
        <v>0</v>
      </c>
      <c r="BI121" s="485"/>
      <c r="BJ121" s="485">
        <f>BJ125+BJ128</f>
        <v>0</v>
      </c>
      <c r="BK121" s="481">
        <f>BK125+BK128+BK134</f>
        <v>0</v>
      </c>
      <c r="BL121" s="481">
        <f>BL125+BL128+BL134</f>
        <v>5678900.0392899998</v>
      </c>
      <c r="BM121" s="481">
        <f>BM125+BM128+BM134</f>
        <v>0</v>
      </c>
      <c r="BN121" s="485"/>
      <c r="BO121" s="485"/>
      <c r="BP121" s="485"/>
      <c r="BS121" s="457"/>
      <c r="BT121" s="458"/>
      <c r="BU121" s="460"/>
    </row>
    <row r="122" spans="1:73" outlineLevel="1" x14ac:dyDescent="0.35">
      <c r="A122" s="971"/>
      <c r="B122" s="1046"/>
      <c r="C122" s="1048"/>
      <c r="D122" s="480" t="s">
        <v>78</v>
      </c>
      <c r="E122" s="481">
        <f>E131</f>
        <v>0</v>
      </c>
      <c r="F122" s="481">
        <f>F131</f>
        <v>0</v>
      </c>
      <c r="G122" s="498"/>
      <c r="H122" s="481"/>
      <c r="I122" s="499">
        <f t="shared" ref="I122:AB122" si="62">I131</f>
        <v>0</v>
      </c>
      <c r="J122" s="499">
        <f t="shared" si="62"/>
        <v>0</v>
      </c>
      <c r="K122" s="500">
        <f t="shared" si="62"/>
        <v>0</v>
      </c>
      <c r="L122" s="501">
        <f t="shared" si="62"/>
        <v>0</v>
      </c>
      <c r="M122" s="502">
        <f t="shared" si="62"/>
        <v>0</v>
      </c>
      <c r="N122" s="503">
        <f t="shared" si="62"/>
        <v>0</v>
      </c>
      <c r="O122" s="503">
        <f t="shared" si="62"/>
        <v>0</v>
      </c>
      <c r="P122" s="503">
        <f t="shared" si="62"/>
        <v>0</v>
      </c>
      <c r="Q122" s="503">
        <f t="shared" si="62"/>
        <v>0</v>
      </c>
      <c r="R122" s="506">
        <f t="shared" si="62"/>
        <v>0</v>
      </c>
      <c r="S122" s="481">
        <f t="shared" si="62"/>
        <v>0</v>
      </c>
      <c r="T122" s="499">
        <f t="shared" si="62"/>
        <v>0</v>
      </c>
      <c r="U122" s="499">
        <f t="shared" si="62"/>
        <v>0</v>
      </c>
      <c r="V122" s="499">
        <f t="shared" si="62"/>
        <v>0</v>
      </c>
      <c r="W122" s="499">
        <f t="shared" si="62"/>
        <v>0</v>
      </c>
      <c r="X122" s="499">
        <f t="shared" si="62"/>
        <v>0</v>
      </c>
      <c r="Y122" s="499">
        <f t="shared" si="62"/>
        <v>0</v>
      </c>
      <c r="Z122" s="499">
        <f t="shared" si="62"/>
        <v>0</v>
      </c>
      <c r="AA122" s="499">
        <f t="shared" si="62"/>
        <v>0</v>
      </c>
      <c r="AB122" s="499">
        <f t="shared" si="62"/>
        <v>0</v>
      </c>
      <c r="AC122" s="499">
        <f>AC125</f>
        <v>62128125</v>
      </c>
      <c r="AD122" s="472">
        <f t="shared" si="54"/>
        <v>69583500</v>
      </c>
      <c r="AE122" s="499"/>
      <c r="AF122" s="499">
        <f>AF131</f>
        <v>0</v>
      </c>
      <c r="AG122" s="481">
        <f>AG131</f>
        <v>0</v>
      </c>
      <c r="AH122" s="499"/>
      <c r="AI122" s="481">
        <f>AI131</f>
        <v>0</v>
      </c>
      <c r="AJ122" s="481">
        <f>AJ131</f>
        <v>0</v>
      </c>
      <c r="AK122" s="481"/>
      <c r="AL122" s="479">
        <f t="shared" si="38"/>
        <v>0</v>
      </c>
      <c r="AM122" s="482">
        <f t="shared" ref="AM122:BH122" si="63">AM131</f>
        <v>0</v>
      </c>
      <c r="AN122" s="482">
        <f t="shared" si="63"/>
        <v>0</v>
      </c>
      <c r="AO122" s="482">
        <f t="shared" si="63"/>
        <v>0</v>
      </c>
      <c r="AP122" s="482"/>
      <c r="AQ122" s="482"/>
      <c r="AR122" s="481">
        <f t="shared" si="63"/>
        <v>0</v>
      </c>
      <c r="AS122" s="481">
        <f t="shared" si="63"/>
        <v>0</v>
      </c>
      <c r="AT122" s="481">
        <f t="shared" si="63"/>
        <v>0</v>
      </c>
      <c r="AU122" s="481">
        <f t="shared" si="63"/>
        <v>0</v>
      </c>
      <c r="AV122" s="481">
        <f t="shared" si="63"/>
        <v>0</v>
      </c>
      <c r="AW122" s="481">
        <f t="shared" si="63"/>
        <v>0</v>
      </c>
      <c r="AX122" s="481">
        <f t="shared" si="63"/>
        <v>0</v>
      </c>
      <c r="AY122" s="481">
        <f t="shared" si="63"/>
        <v>0</v>
      </c>
      <c r="AZ122" s="481">
        <f t="shared" si="63"/>
        <v>0</v>
      </c>
      <c r="BA122" s="481">
        <f t="shared" si="63"/>
        <v>0</v>
      </c>
      <c r="BB122" s="481">
        <f t="shared" si="63"/>
        <v>0</v>
      </c>
      <c r="BC122" s="481">
        <f t="shared" si="63"/>
        <v>0</v>
      </c>
      <c r="BD122" s="481">
        <f t="shared" si="63"/>
        <v>0</v>
      </c>
      <c r="BE122" s="481">
        <f t="shared" si="63"/>
        <v>0</v>
      </c>
      <c r="BF122" s="481">
        <f t="shared" si="63"/>
        <v>0</v>
      </c>
      <c r="BG122" s="481">
        <f t="shared" si="63"/>
        <v>0</v>
      </c>
      <c r="BH122" s="481">
        <f t="shared" si="63"/>
        <v>0</v>
      </c>
      <c r="BI122" s="485"/>
      <c r="BJ122" s="485">
        <f>BJ131</f>
        <v>0</v>
      </c>
      <c r="BK122" s="481">
        <f>BK131</f>
        <v>0</v>
      </c>
      <c r="BL122" s="481">
        <f>BL131</f>
        <v>0</v>
      </c>
      <c r="BM122" s="481">
        <f>BM131</f>
        <v>0</v>
      </c>
      <c r="BN122" s="485"/>
      <c r="BO122" s="485"/>
      <c r="BP122" s="485"/>
      <c r="BS122" s="457"/>
      <c r="BT122" s="458"/>
      <c r="BU122" s="460"/>
    </row>
    <row r="123" spans="1:73" s="495" customFormat="1" ht="13" customHeight="1" outlineLevel="1" x14ac:dyDescent="0.35">
      <c r="A123" s="961"/>
      <c r="B123" s="927" t="s">
        <v>157</v>
      </c>
      <c r="C123" s="471" t="s">
        <v>73</v>
      </c>
      <c r="D123" s="471" t="s">
        <v>74</v>
      </c>
      <c r="E123" s="472"/>
      <c r="F123" s="472">
        <f>E123*1.12</f>
        <v>0</v>
      </c>
      <c r="G123" s="1023"/>
      <c r="H123" s="969">
        <f>100-100</f>
        <v>0</v>
      </c>
      <c r="I123" s="428"/>
      <c r="J123" s="428">
        <f t="shared" ref="J123:J134" si="64">I123*1.12</f>
        <v>0</v>
      </c>
      <c r="K123" s="1026"/>
      <c r="L123" s="927"/>
      <c r="M123" s="1017" t="s">
        <v>98</v>
      </c>
      <c r="N123" s="550">
        <f>P123</f>
        <v>0</v>
      </c>
      <c r="O123" s="493">
        <f>N123*1.12</f>
        <v>0</v>
      </c>
      <c r="P123" s="550"/>
      <c r="Q123" s="493">
        <f>P123*1.12</f>
        <v>0</v>
      </c>
      <c r="R123" s="1035"/>
      <c r="S123" s="969">
        <f>500-500</f>
        <v>0</v>
      </c>
      <c r="T123" s="428">
        <f>ROUND(13720.934*V123,0)-2591+2591</f>
        <v>0</v>
      </c>
      <c r="U123" s="428">
        <f>T123*1.12</f>
        <v>0</v>
      </c>
      <c r="V123" s="428">
        <f>3-3</f>
        <v>0</v>
      </c>
      <c r="W123" s="428">
        <f>ROUND(Y123*13720.934,0)-891+891</f>
        <v>0</v>
      </c>
      <c r="X123" s="428">
        <f>W123*1.12</f>
        <v>0</v>
      </c>
      <c r="Y123" s="428">
        <f>4-4</f>
        <v>0</v>
      </c>
      <c r="Z123" s="428">
        <f t="shared" ref="Z123:AB134" si="65">T123+W123</f>
        <v>0</v>
      </c>
      <c r="AA123" s="428">
        <f t="shared" si="65"/>
        <v>0</v>
      </c>
      <c r="AB123" s="428">
        <f t="shared" si="65"/>
        <v>0</v>
      </c>
      <c r="AC123" s="428">
        <v>4993750</v>
      </c>
      <c r="AD123" s="428">
        <f t="shared" si="54"/>
        <v>5593000.0000000009</v>
      </c>
      <c r="AE123" s="428">
        <v>170</v>
      </c>
      <c r="AF123" s="428"/>
      <c r="AG123" s="428">
        <f>AF123*1.12</f>
        <v>0</v>
      </c>
      <c r="AH123" s="428"/>
      <c r="AI123" s="472">
        <f t="shared" ref="AI123:AK134" si="66">AF123-AC123</f>
        <v>-4993750</v>
      </c>
      <c r="AJ123" s="472">
        <f t="shared" si="66"/>
        <v>-5593000.0000000009</v>
      </c>
      <c r="AK123" s="472">
        <f t="shared" si="66"/>
        <v>-170</v>
      </c>
      <c r="AL123" s="479">
        <f t="shared" si="38"/>
        <v>0</v>
      </c>
      <c r="AM123" s="473"/>
      <c r="AN123" s="473"/>
      <c r="AO123" s="473"/>
      <c r="AP123" s="473"/>
      <c r="AQ123" s="473"/>
      <c r="AR123" s="472">
        <f>ROUND(13720.934*AT123,0)</f>
        <v>0</v>
      </c>
      <c r="AS123" s="472">
        <f t="shared" ref="AS123:AS134" si="67">AR123*1.12</f>
        <v>0</v>
      </c>
      <c r="AT123" s="472"/>
      <c r="AU123" s="472"/>
      <c r="AV123" s="472"/>
      <c r="AW123" s="472"/>
      <c r="AX123" s="472"/>
      <c r="AY123" s="472">
        <f>AF123-AC123</f>
        <v>-4993750</v>
      </c>
      <c r="AZ123" s="472"/>
      <c r="BA123" s="472"/>
      <c r="BB123" s="472"/>
      <c r="BC123" s="472"/>
      <c r="BD123" s="472"/>
      <c r="BE123" s="472"/>
      <c r="BF123" s="472"/>
      <c r="BG123" s="472"/>
      <c r="BH123" s="472"/>
      <c r="BI123" s="963"/>
      <c r="BJ123" s="476"/>
      <c r="BK123" s="476"/>
      <c r="BL123" s="476"/>
      <c r="BM123" s="476"/>
      <c r="BN123" s="476"/>
      <c r="BO123" s="476"/>
      <c r="BP123" s="476"/>
      <c r="BS123" s="459"/>
      <c r="BT123" s="497"/>
      <c r="BU123" s="496"/>
    </row>
    <row r="124" spans="1:73" s="495" customFormat="1" ht="13" customHeight="1" outlineLevel="1" x14ac:dyDescent="0.35">
      <c r="A124" s="1000"/>
      <c r="B124" s="928"/>
      <c r="C124" s="471" t="s">
        <v>75</v>
      </c>
      <c r="D124" s="471" t="s">
        <v>76</v>
      </c>
      <c r="E124" s="472">
        <f>E123</f>
        <v>0</v>
      </c>
      <c r="F124" s="472">
        <f t="shared" ref="F124:F134" si="68">E124*1.12</f>
        <v>0</v>
      </c>
      <c r="G124" s="1024"/>
      <c r="H124" s="993"/>
      <c r="I124" s="428"/>
      <c r="J124" s="428">
        <f t="shared" si="64"/>
        <v>0</v>
      </c>
      <c r="K124" s="1027"/>
      <c r="L124" s="928"/>
      <c r="M124" s="1018"/>
      <c r="N124" s="550">
        <f>P124</f>
        <v>0</v>
      </c>
      <c r="O124" s="493">
        <f t="shared" ref="O124:Q125" si="69">N124*1.12</f>
        <v>0</v>
      </c>
      <c r="P124" s="550">
        <f>P123</f>
        <v>0</v>
      </c>
      <c r="Q124" s="493">
        <f t="shared" si="69"/>
        <v>0</v>
      </c>
      <c r="R124" s="1036"/>
      <c r="S124" s="993"/>
      <c r="T124" s="428"/>
      <c r="U124" s="428"/>
      <c r="V124" s="428"/>
      <c r="W124" s="428"/>
      <c r="X124" s="428"/>
      <c r="Y124" s="428"/>
      <c r="Z124" s="428">
        <f t="shared" si="65"/>
        <v>0</v>
      </c>
      <c r="AA124" s="428">
        <f t="shared" si="65"/>
        <v>0</v>
      </c>
      <c r="AB124" s="428">
        <f t="shared" si="65"/>
        <v>0</v>
      </c>
      <c r="AC124" s="428"/>
      <c r="AD124" s="428">
        <f t="shared" si="54"/>
        <v>0</v>
      </c>
      <c r="AE124" s="428"/>
      <c r="AF124" s="428"/>
      <c r="AG124" s="428"/>
      <c r="AH124" s="428"/>
      <c r="AI124" s="472">
        <f t="shared" si="66"/>
        <v>0</v>
      </c>
      <c r="AJ124" s="472">
        <f t="shared" si="66"/>
        <v>0</v>
      </c>
      <c r="AK124" s="472">
        <f t="shared" si="66"/>
        <v>0</v>
      </c>
      <c r="AL124" s="479" t="str">
        <f t="shared" si="38"/>
        <v/>
      </c>
      <c r="AM124" s="473"/>
      <c r="AN124" s="473"/>
      <c r="AO124" s="473"/>
      <c r="AP124" s="473"/>
      <c r="AQ124" s="473"/>
      <c r="AR124" s="472"/>
      <c r="AS124" s="472">
        <f t="shared" si="67"/>
        <v>0</v>
      </c>
      <c r="AT124" s="472"/>
      <c r="AU124" s="472"/>
      <c r="AV124" s="472"/>
      <c r="AW124" s="472"/>
      <c r="AX124" s="472"/>
      <c r="AY124" s="472"/>
      <c r="AZ124" s="472"/>
      <c r="BA124" s="472"/>
      <c r="BB124" s="472"/>
      <c r="BC124" s="472"/>
      <c r="BD124" s="472"/>
      <c r="BE124" s="472"/>
      <c r="BF124" s="472"/>
      <c r="BG124" s="472"/>
      <c r="BH124" s="472"/>
      <c r="BI124" s="1016"/>
      <c r="BJ124" s="476"/>
      <c r="BK124" s="476"/>
      <c r="BL124" s="476"/>
      <c r="BM124" s="476"/>
      <c r="BN124" s="476"/>
      <c r="BO124" s="476"/>
      <c r="BP124" s="476"/>
      <c r="BS124" s="459"/>
      <c r="BT124" s="497"/>
      <c r="BU124" s="496"/>
    </row>
    <row r="125" spans="1:73" ht="14.5" customHeight="1" outlineLevel="1" x14ac:dyDescent="0.35">
      <c r="A125" s="962"/>
      <c r="B125" s="929"/>
      <c r="C125" s="480" t="s">
        <v>75</v>
      </c>
      <c r="D125" s="480" t="s">
        <v>78</v>
      </c>
      <c r="E125" s="481">
        <f>E124</f>
        <v>0</v>
      </c>
      <c r="F125" s="481">
        <f t="shared" si="68"/>
        <v>0</v>
      </c>
      <c r="G125" s="1025"/>
      <c r="H125" s="970"/>
      <c r="I125" s="499">
        <f>I124</f>
        <v>0</v>
      </c>
      <c r="J125" s="428">
        <f t="shared" si="64"/>
        <v>0</v>
      </c>
      <c r="K125" s="1028"/>
      <c r="L125" s="929"/>
      <c r="M125" s="1019"/>
      <c r="N125" s="551">
        <f>P125</f>
        <v>0</v>
      </c>
      <c r="O125" s="503">
        <f t="shared" si="69"/>
        <v>0</v>
      </c>
      <c r="P125" s="551">
        <f>P124</f>
        <v>0</v>
      </c>
      <c r="Q125" s="503">
        <f t="shared" si="69"/>
        <v>0</v>
      </c>
      <c r="R125" s="1037"/>
      <c r="S125" s="970"/>
      <c r="T125" s="499"/>
      <c r="U125" s="499"/>
      <c r="V125" s="499"/>
      <c r="W125" s="499"/>
      <c r="X125" s="499"/>
      <c r="Y125" s="499"/>
      <c r="Z125" s="499">
        <f t="shared" si="65"/>
        <v>0</v>
      </c>
      <c r="AA125" s="499">
        <f t="shared" si="65"/>
        <v>0</v>
      </c>
      <c r="AB125" s="499">
        <f t="shared" si="65"/>
        <v>0</v>
      </c>
      <c r="AC125" s="428">
        <v>62128125</v>
      </c>
      <c r="AD125" s="499">
        <f t="shared" si="54"/>
        <v>69583500</v>
      </c>
      <c r="AE125" s="499"/>
      <c r="AF125" s="428"/>
      <c r="AG125" s="499"/>
      <c r="AH125" s="499"/>
      <c r="AI125" s="481">
        <f t="shared" si="66"/>
        <v>-62128125</v>
      </c>
      <c r="AJ125" s="481">
        <f t="shared" si="66"/>
        <v>-69583500</v>
      </c>
      <c r="AK125" s="481">
        <f t="shared" si="66"/>
        <v>0</v>
      </c>
      <c r="AL125" s="504">
        <f t="shared" si="38"/>
        <v>0</v>
      </c>
      <c r="AM125" s="482"/>
      <c r="AN125" s="482"/>
      <c r="AO125" s="482"/>
      <c r="AP125" s="482"/>
      <c r="AQ125" s="482"/>
      <c r="AR125" s="481">
        <f>AR124</f>
        <v>0</v>
      </c>
      <c r="AS125" s="481">
        <f t="shared" si="67"/>
        <v>0</v>
      </c>
      <c r="AT125" s="481"/>
      <c r="AU125" s="481"/>
      <c r="AV125" s="481"/>
      <c r="AW125" s="481"/>
      <c r="AX125" s="481"/>
      <c r="AY125" s="481"/>
      <c r="AZ125" s="481"/>
      <c r="BA125" s="481"/>
      <c r="BB125" s="481"/>
      <c r="BC125" s="481"/>
      <c r="BD125" s="481"/>
      <c r="BE125" s="481"/>
      <c r="BF125" s="481"/>
      <c r="BG125" s="481"/>
      <c r="BH125" s="481"/>
      <c r="BI125" s="964"/>
      <c r="BJ125" s="485"/>
      <c r="BK125" s="485"/>
      <c r="BL125" s="485"/>
      <c r="BM125" s="485"/>
      <c r="BN125" s="485"/>
      <c r="BO125" s="485"/>
      <c r="BP125" s="485"/>
      <c r="BS125" s="457"/>
      <c r="BT125" s="458"/>
      <c r="BU125" s="460"/>
    </row>
    <row r="126" spans="1:73" s="495" customFormat="1" ht="13" hidden="1" customHeight="1" outlineLevel="1" x14ac:dyDescent="0.35">
      <c r="A126" s="961"/>
      <c r="B126" s="927" t="s">
        <v>97</v>
      </c>
      <c r="C126" s="471" t="s">
        <v>73</v>
      </c>
      <c r="D126" s="471" t="s">
        <v>74</v>
      </c>
      <c r="E126" s="472">
        <f>798750-798750</f>
        <v>0</v>
      </c>
      <c r="F126" s="472">
        <f t="shared" si="68"/>
        <v>0</v>
      </c>
      <c r="G126" s="1023"/>
      <c r="H126" s="969">
        <f>71-71</f>
        <v>0</v>
      </c>
      <c r="I126" s="428"/>
      <c r="J126" s="428">
        <f t="shared" si="64"/>
        <v>0</v>
      </c>
      <c r="K126" s="1026"/>
      <c r="L126" s="927"/>
      <c r="M126" s="1017" t="s">
        <v>98</v>
      </c>
      <c r="N126" s="493"/>
      <c r="O126" s="493">
        <f>N126*1.12</f>
        <v>0</v>
      </c>
      <c r="P126" s="493">
        <f>N126</f>
        <v>0</v>
      </c>
      <c r="Q126" s="493">
        <f>P126*1.12</f>
        <v>0</v>
      </c>
      <c r="R126" s="1038"/>
      <c r="S126" s="969">
        <f>71-71</f>
        <v>0</v>
      </c>
      <c r="T126" s="428"/>
      <c r="U126" s="428"/>
      <c r="V126" s="428"/>
      <c r="W126" s="428"/>
      <c r="X126" s="428"/>
      <c r="Y126" s="428"/>
      <c r="Z126" s="428">
        <f t="shared" si="65"/>
        <v>0</v>
      </c>
      <c r="AA126" s="428">
        <f t="shared" si="65"/>
        <v>0</v>
      </c>
      <c r="AB126" s="428">
        <f t="shared" si="65"/>
        <v>0</v>
      </c>
      <c r="AC126" s="428"/>
      <c r="AD126" s="428"/>
      <c r="AE126" s="428"/>
      <c r="AF126" s="428"/>
      <c r="AG126" s="472">
        <f>AF126*1.12</f>
        <v>0</v>
      </c>
      <c r="AH126" s="428"/>
      <c r="AI126" s="472">
        <f t="shared" si="66"/>
        <v>0</v>
      </c>
      <c r="AJ126" s="552">
        <f t="shared" si="66"/>
        <v>0</v>
      </c>
      <c r="AK126" s="472">
        <f t="shared" si="66"/>
        <v>0</v>
      </c>
      <c r="AL126" s="479" t="str">
        <f t="shared" si="38"/>
        <v/>
      </c>
      <c r="AM126" s="473"/>
      <c r="AN126" s="473"/>
      <c r="AO126" s="473"/>
      <c r="AP126" s="473"/>
      <c r="AQ126" s="473"/>
      <c r="AR126" s="472"/>
      <c r="AS126" s="472">
        <f t="shared" si="67"/>
        <v>0</v>
      </c>
      <c r="AT126" s="472"/>
      <c r="AU126" s="472"/>
      <c r="AV126" s="472"/>
      <c r="AW126" s="472"/>
      <c r="AX126" s="472"/>
      <c r="AY126" s="472">
        <f>AF126-AC126</f>
        <v>0</v>
      </c>
      <c r="AZ126" s="472"/>
      <c r="BA126" s="472"/>
      <c r="BB126" s="472"/>
      <c r="BC126" s="472"/>
      <c r="BD126" s="472"/>
      <c r="BE126" s="472"/>
      <c r="BF126" s="472"/>
      <c r="BG126" s="472"/>
      <c r="BH126" s="472"/>
      <c r="BI126" s="963"/>
      <c r="BJ126" s="476"/>
      <c r="BK126" s="476"/>
      <c r="BL126" s="476"/>
      <c r="BM126" s="476"/>
      <c r="BN126" s="476"/>
      <c r="BO126" s="476"/>
      <c r="BP126" s="476"/>
      <c r="BS126" s="459"/>
      <c r="BT126" s="497"/>
      <c r="BU126" s="496"/>
    </row>
    <row r="127" spans="1:73" s="495" customFormat="1" ht="13" hidden="1" customHeight="1" outlineLevel="1" x14ac:dyDescent="0.35">
      <c r="A127" s="1000"/>
      <c r="B127" s="928"/>
      <c r="C127" s="471" t="s">
        <v>75</v>
      </c>
      <c r="D127" s="471" t="s">
        <v>76</v>
      </c>
      <c r="E127" s="472">
        <f>798750-798750</f>
        <v>0</v>
      </c>
      <c r="F127" s="472">
        <f t="shared" si="68"/>
        <v>0</v>
      </c>
      <c r="G127" s="1024"/>
      <c r="H127" s="993"/>
      <c r="I127" s="428"/>
      <c r="J127" s="428">
        <f t="shared" si="64"/>
        <v>0</v>
      </c>
      <c r="K127" s="1027"/>
      <c r="L127" s="928"/>
      <c r="M127" s="1018"/>
      <c r="N127" s="493">
        <f>N126</f>
        <v>0</v>
      </c>
      <c r="O127" s="493">
        <f t="shared" ref="O127:Q128" si="70">N127*1.12</f>
        <v>0</v>
      </c>
      <c r="P127" s="493">
        <f>P126</f>
        <v>0</v>
      </c>
      <c r="Q127" s="493">
        <f t="shared" si="70"/>
        <v>0</v>
      </c>
      <c r="R127" s="1039"/>
      <c r="S127" s="993"/>
      <c r="T127" s="428"/>
      <c r="U127" s="428"/>
      <c r="V127" s="428"/>
      <c r="W127" s="428"/>
      <c r="X127" s="428"/>
      <c r="Y127" s="428"/>
      <c r="Z127" s="428">
        <f t="shared" si="65"/>
        <v>0</v>
      </c>
      <c r="AA127" s="428">
        <f t="shared" si="65"/>
        <v>0</v>
      </c>
      <c r="AB127" s="428">
        <f t="shared" si="65"/>
        <v>0</v>
      </c>
      <c r="AC127" s="428"/>
      <c r="AD127" s="428"/>
      <c r="AE127" s="428"/>
      <c r="AF127" s="428"/>
      <c r="AG127" s="472"/>
      <c r="AH127" s="428"/>
      <c r="AI127" s="472">
        <f t="shared" si="66"/>
        <v>0</v>
      </c>
      <c r="AJ127" s="472">
        <f t="shared" si="66"/>
        <v>0</v>
      </c>
      <c r="AK127" s="472">
        <f t="shared" si="66"/>
        <v>0</v>
      </c>
      <c r="AL127" s="479" t="str">
        <f t="shared" si="38"/>
        <v/>
      </c>
      <c r="AM127" s="473"/>
      <c r="AN127" s="473"/>
      <c r="AO127" s="473"/>
      <c r="AP127" s="473"/>
      <c r="AQ127" s="473"/>
      <c r="AR127" s="472"/>
      <c r="AS127" s="472">
        <f t="shared" si="67"/>
        <v>0</v>
      </c>
      <c r="AT127" s="472"/>
      <c r="AU127" s="472"/>
      <c r="AV127" s="472"/>
      <c r="AW127" s="472"/>
      <c r="AX127" s="472"/>
      <c r="AY127" s="472"/>
      <c r="AZ127" s="472"/>
      <c r="BA127" s="472"/>
      <c r="BB127" s="472"/>
      <c r="BC127" s="472"/>
      <c r="BD127" s="472"/>
      <c r="BE127" s="472"/>
      <c r="BF127" s="472"/>
      <c r="BG127" s="472"/>
      <c r="BH127" s="472"/>
      <c r="BI127" s="1016"/>
      <c r="BJ127" s="476"/>
      <c r="BK127" s="476"/>
      <c r="BL127" s="476"/>
      <c r="BM127" s="476"/>
      <c r="BN127" s="476"/>
      <c r="BO127" s="476"/>
      <c r="BP127" s="476"/>
      <c r="BS127" s="459"/>
      <c r="BT127" s="497"/>
      <c r="BU127" s="496"/>
    </row>
    <row r="128" spans="1:73" ht="14.5" hidden="1" customHeight="1" outlineLevel="1" x14ac:dyDescent="0.35">
      <c r="A128" s="962"/>
      <c r="B128" s="929"/>
      <c r="C128" s="480" t="s">
        <v>75</v>
      </c>
      <c r="D128" s="480" t="s">
        <v>77</v>
      </c>
      <c r="E128" s="481">
        <f>E127</f>
        <v>0</v>
      </c>
      <c r="F128" s="481">
        <f t="shared" si="68"/>
        <v>0</v>
      </c>
      <c r="G128" s="1025"/>
      <c r="H128" s="970"/>
      <c r="I128" s="499">
        <f>I127</f>
        <v>0</v>
      </c>
      <c r="J128" s="428">
        <f t="shared" si="64"/>
        <v>0</v>
      </c>
      <c r="K128" s="1028"/>
      <c r="L128" s="929"/>
      <c r="M128" s="1019"/>
      <c r="N128" s="503">
        <f>N127</f>
        <v>0</v>
      </c>
      <c r="O128" s="503">
        <f t="shared" si="70"/>
        <v>0</v>
      </c>
      <c r="P128" s="503">
        <f>P127</f>
        <v>0</v>
      </c>
      <c r="Q128" s="503">
        <f t="shared" si="70"/>
        <v>0</v>
      </c>
      <c r="R128" s="1040"/>
      <c r="S128" s="970"/>
      <c r="T128" s="499"/>
      <c r="U128" s="499"/>
      <c r="V128" s="499"/>
      <c r="W128" s="499"/>
      <c r="X128" s="499"/>
      <c r="Y128" s="499"/>
      <c r="Z128" s="499">
        <f t="shared" si="65"/>
        <v>0</v>
      </c>
      <c r="AA128" s="499">
        <f t="shared" si="65"/>
        <v>0</v>
      </c>
      <c r="AB128" s="499">
        <f t="shared" si="65"/>
        <v>0</v>
      </c>
      <c r="AC128" s="499"/>
      <c r="AD128" s="499"/>
      <c r="AE128" s="499"/>
      <c r="AF128" s="499"/>
      <c r="AG128" s="481"/>
      <c r="AH128" s="499"/>
      <c r="AI128" s="481">
        <f t="shared" si="66"/>
        <v>0</v>
      </c>
      <c r="AJ128" s="481">
        <f t="shared" si="66"/>
        <v>0</v>
      </c>
      <c r="AK128" s="481">
        <f t="shared" si="66"/>
        <v>0</v>
      </c>
      <c r="AL128" s="504" t="str">
        <f t="shared" si="38"/>
        <v/>
      </c>
      <c r="AM128" s="482"/>
      <c r="AN128" s="482"/>
      <c r="AO128" s="482"/>
      <c r="AP128" s="482"/>
      <c r="AQ128" s="482"/>
      <c r="AR128" s="481"/>
      <c r="AS128" s="481">
        <f t="shared" si="67"/>
        <v>0</v>
      </c>
      <c r="AT128" s="481"/>
      <c r="AU128" s="481"/>
      <c r="AV128" s="481"/>
      <c r="AW128" s="481"/>
      <c r="AX128" s="481"/>
      <c r="AY128" s="481"/>
      <c r="AZ128" s="481"/>
      <c r="BA128" s="481"/>
      <c r="BB128" s="481"/>
      <c r="BC128" s="481"/>
      <c r="BD128" s="481"/>
      <c r="BE128" s="481"/>
      <c r="BF128" s="481"/>
      <c r="BG128" s="481"/>
      <c r="BH128" s="481"/>
      <c r="BI128" s="964"/>
      <c r="BJ128" s="485"/>
      <c r="BK128" s="485"/>
      <c r="BL128" s="485"/>
      <c r="BM128" s="485"/>
      <c r="BN128" s="485"/>
      <c r="BO128" s="485"/>
      <c r="BP128" s="485"/>
      <c r="BS128" s="457"/>
      <c r="BT128" s="458"/>
      <c r="BU128" s="460"/>
    </row>
    <row r="129" spans="1:73" s="495" customFormat="1" ht="24.5" hidden="1" customHeight="1" outlineLevel="1" collapsed="1" x14ac:dyDescent="0.35">
      <c r="A129" s="961"/>
      <c r="B129" s="927" t="s">
        <v>97</v>
      </c>
      <c r="C129" s="471" t="s">
        <v>73</v>
      </c>
      <c r="D129" s="471" t="s">
        <v>74</v>
      </c>
      <c r="E129" s="472"/>
      <c r="F129" s="472">
        <f t="shared" si="68"/>
        <v>0</v>
      </c>
      <c r="G129" s="1023"/>
      <c r="H129" s="969"/>
      <c r="I129" s="472"/>
      <c r="J129" s="428">
        <f t="shared" si="64"/>
        <v>0</v>
      </c>
      <c r="K129" s="1029"/>
      <c r="L129" s="1032"/>
      <c r="M129" s="1017" t="s">
        <v>98</v>
      </c>
      <c r="N129" s="493">
        <f t="shared" ref="N129:N134" si="71">O129/1.12</f>
        <v>0</v>
      </c>
      <c r="O129" s="493">
        <f>Q129</f>
        <v>0</v>
      </c>
      <c r="P129" s="493">
        <f t="shared" ref="P129:P134" si="72">Q129/1.12</f>
        <v>0</v>
      </c>
      <c r="Q129" s="493">
        <v>0</v>
      </c>
      <c r="R129" s="1020" t="s">
        <v>99</v>
      </c>
      <c r="S129" s="969"/>
      <c r="T129" s="428"/>
      <c r="U129" s="428">
        <f>T129*1.12</f>
        <v>0</v>
      </c>
      <c r="V129" s="428"/>
      <c r="W129" s="508"/>
      <c r="X129" s="472">
        <f t="shared" ref="X129:X134" si="73">W129*1.12</f>
        <v>0</v>
      </c>
      <c r="Y129" s="508"/>
      <c r="Z129" s="428">
        <f t="shared" si="65"/>
        <v>0</v>
      </c>
      <c r="AA129" s="428">
        <f t="shared" si="65"/>
        <v>0</v>
      </c>
      <c r="AB129" s="428">
        <f t="shared" si="65"/>
        <v>0</v>
      </c>
      <c r="AC129" s="428"/>
      <c r="AD129" s="428">
        <f t="shared" ref="AD129:AD134" si="74">AC129*1.12</f>
        <v>0</v>
      </c>
      <c r="AE129" s="428"/>
      <c r="AF129" s="508">
        <f>ROUND(13466.28113*AH129,0)</f>
        <v>0</v>
      </c>
      <c r="AG129" s="472">
        <f t="shared" ref="AG129:AG134" si="75">AF129*1.12</f>
        <v>0</v>
      </c>
      <c r="AH129" s="508"/>
      <c r="AI129" s="472">
        <f>AF129-AC129</f>
        <v>0</v>
      </c>
      <c r="AJ129" s="472">
        <f t="shared" si="66"/>
        <v>0</v>
      </c>
      <c r="AK129" s="472">
        <f t="shared" si="66"/>
        <v>0</v>
      </c>
      <c r="AL129" s="479" t="str">
        <f t="shared" si="38"/>
        <v/>
      </c>
      <c r="AM129" s="473"/>
      <c r="AN129" s="473"/>
      <c r="AO129" s="473"/>
      <c r="AP129" s="473"/>
      <c r="AQ129" s="473"/>
      <c r="AR129" s="472">
        <f>ROUND(13461.56958*AT129,0)</f>
        <v>0</v>
      </c>
      <c r="AS129" s="472">
        <f t="shared" si="67"/>
        <v>0</v>
      </c>
      <c r="AT129" s="472"/>
      <c r="AU129" s="472"/>
      <c r="AV129" s="472"/>
      <c r="AW129" s="472"/>
      <c r="AX129" s="472"/>
      <c r="AY129" s="472">
        <f>AI129-BH129-BB129</f>
        <v>0</v>
      </c>
      <c r="AZ129" s="472"/>
      <c r="BA129" s="472"/>
      <c r="BB129" s="472"/>
      <c r="BC129" s="472"/>
      <c r="BD129" s="472"/>
      <c r="BE129" s="472"/>
      <c r="BF129" s="472"/>
      <c r="BG129" s="472"/>
      <c r="BH129" s="472"/>
      <c r="BI129" s="963"/>
      <c r="BJ129" s="476"/>
      <c r="BK129" s="476"/>
      <c r="BL129" s="476"/>
      <c r="BM129" s="476"/>
      <c r="BN129" s="476"/>
      <c r="BO129" s="476"/>
      <c r="BP129" s="476"/>
      <c r="BS129" s="459"/>
      <c r="BT129" s="497"/>
      <c r="BU129" s="496"/>
    </row>
    <row r="130" spans="1:73" s="495" customFormat="1" ht="24.5" hidden="1" customHeight="1" outlineLevel="1" x14ac:dyDescent="0.35">
      <c r="A130" s="1000"/>
      <c r="B130" s="928"/>
      <c r="C130" s="471" t="s">
        <v>75</v>
      </c>
      <c r="D130" s="471" t="s">
        <v>76</v>
      </c>
      <c r="E130" s="472"/>
      <c r="F130" s="472">
        <f t="shared" si="68"/>
        <v>0</v>
      </c>
      <c r="G130" s="1024"/>
      <c r="H130" s="993"/>
      <c r="I130" s="472"/>
      <c r="J130" s="428">
        <f t="shared" si="64"/>
        <v>0</v>
      </c>
      <c r="K130" s="1030"/>
      <c r="L130" s="1033"/>
      <c r="M130" s="1018"/>
      <c r="N130" s="493">
        <f t="shared" si="71"/>
        <v>0</v>
      </c>
      <c r="O130" s="493">
        <f>O129</f>
        <v>0</v>
      </c>
      <c r="P130" s="493">
        <f t="shared" si="72"/>
        <v>0</v>
      </c>
      <c r="Q130" s="493">
        <f>Q129</f>
        <v>0</v>
      </c>
      <c r="R130" s="1021"/>
      <c r="S130" s="993"/>
      <c r="T130" s="428"/>
      <c r="U130" s="428">
        <f>T130*1.12</f>
        <v>0</v>
      </c>
      <c r="V130" s="428"/>
      <c r="W130" s="428"/>
      <c r="X130" s="472">
        <f t="shared" si="73"/>
        <v>0</v>
      </c>
      <c r="Y130" s="428"/>
      <c r="Z130" s="428">
        <f t="shared" si="65"/>
        <v>0</v>
      </c>
      <c r="AA130" s="428">
        <f t="shared" si="65"/>
        <v>0</v>
      </c>
      <c r="AB130" s="428">
        <f t="shared" si="65"/>
        <v>0</v>
      </c>
      <c r="AC130" s="428"/>
      <c r="AD130" s="428">
        <f t="shared" si="74"/>
        <v>0</v>
      </c>
      <c r="AE130" s="428"/>
      <c r="AF130" s="428"/>
      <c r="AG130" s="472">
        <f t="shared" si="75"/>
        <v>0</v>
      </c>
      <c r="AH130" s="428"/>
      <c r="AI130" s="472">
        <f t="shared" si="66"/>
        <v>0</v>
      </c>
      <c r="AJ130" s="472">
        <f t="shared" si="66"/>
        <v>0</v>
      </c>
      <c r="AK130" s="472">
        <f t="shared" si="66"/>
        <v>0</v>
      </c>
      <c r="AL130" s="479" t="str">
        <f t="shared" si="38"/>
        <v/>
      </c>
      <c r="AM130" s="473"/>
      <c r="AN130" s="553"/>
      <c r="AO130" s="473">
        <f>AF130-AM130-AN130</f>
        <v>0</v>
      </c>
      <c r="AP130" s="473"/>
      <c r="AQ130" s="473"/>
      <c r="AR130" s="472">
        <f>I130</f>
        <v>0</v>
      </c>
      <c r="AS130" s="472">
        <f t="shared" si="67"/>
        <v>0</v>
      </c>
      <c r="AT130" s="472"/>
      <c r="AU130" s="472"/>
      <c r="AV130" s="472"/>
      <c r="AW130" s="472"/>
      <c r="AX130" s="472"/>
      <c r="AY130" s="472"/>
      <c r="AZ130" s="472"/>
      <c r="BA130" s="472"/>
      <c r="BB130" s="472"/>
      <c r="BC130" s="472"/>
      <c r="BD130" s="472"/>
      <c r="BE130" s="472"/>
      <c r="BF130" s="472"/>
      <c r="BG130" s="472"/>
      <c r="BH130" s="472"/>
      <c r="BI130" s="1016"/>
      <c r="BJ130" s="476"/>
      <c r="BK130" s="476"/>
      <c r="BL130" s="476"/>
      <c r="BM130" s="476"/>
      <c r="BN130" s="476"/>
      <c r="BO130" s="476"/>
      <c r="BP130" s="476"/>
      <c r="BS130" s="459"/>
      <c r="BT130" s="497"/>
      <c r="BU130" s="496"/>
    </row>
    <row r="131" spans="1:73" ht="31.5" hidden="1" customHeight="1" outlineLevel="1" x14ac:dyDescent="0.35">
      <c r="A131" s="962"/>
      <c r="B131" s="929"/>
      <c r="C131" s="480" t="s">
        <v>75</v>
      </c>
      <c r="D131" s="480" t="s">
        <v>78</v>
      </c>
      <c r="E131" s="481">
        <f>E130</f>
        <v>0</v>
      </c>
      <c r="F131" s="481">
        <f t="shared" si="68"/>
        <v>0</v>
      </c>
      <c r="G131" s="1025"/>
      <c r="H131" s="970"/>
      <c r="I131" s="499">
        <f>I130</f>
        <v>0</v>
      </c>
      <c r="J131" s="499">
        <f t="shared" si="64"/>
        <v>0</v>
      </c>
      <c r="K131" s="1031"/>
      <c r="L131" s="1034"/>
      <c r="M131" s="1019"/>
      <c r="N131" s="503">
        <f t="shared" si="71"/>
        <v>0</v>
      </c>
      <c r="O131" s="503">
        <f>O130</f>
        <v>0</v>
      </c>
      <c r="P131" s="503">
        <f t="shared" si="72"/>
        <v>0</v>
      </c>
      <c r="Q131" s="503">
        <f>Q130</f>
        <v>0</v>
      </c>
      <c r="R131" s="1022"/>
      <c r="S131" s="970"/>
      <c r="T131" s="499">
        <f>T130</f>
        <v>0</v>
      </c>
      <c r="U131" s="499">
        <f>T131*1.12</f>
        <v>0</v>
      </c>
      <c r="V131" s="499"/>
      <c r="W131" s="499">
        <f>W130</f>
        <v>0</v>
      </c>
      <c r="X131" s="481">
        <f t="shared" si="73"/>
        <v>0</v>
      </c>
      <c r="Y131" s="499"/>
      <c r="Z131" s="499">
        <f t="shared" si="65"/>
        <v>0</v>
      </c>
      <c r="AA131" s="499">
        <f t="shared" si="65"/>
        <v>0</v>
      </c>
      <c r="AB131" s="499">
        <f t="shared" si="65"/>
        <v>0</v>
      </c>
      <c r="AC131" s="499">
        <f>AC130</f>
        <v>0</v>
      </c>
      <c r="AD131" s="499">
        <f t="shared" si="74"/>
        <v>0</v>
      </c>
      <c r="AE131" s="499"/>
      <c r="AF131" s="499">
        <f>AF130</f>
        <v>0</v>
      </c>
      <c r="AG131" s="481">
        <f t="shared" si="75"/>
        <v>0</v>
      </c>
      <c r="AH131" s="499"/>
      <c r="AI131" s="481">
        <f t="shared" si="66"/>
        <v>0</v>
      </c>
      <c r="AJ131" s="481">
        <f t="shared" si="66"/>
        <v>0</v>
      </c>
      <c r="AK131" s="481">
        <f t="shared" si="66"/>
        <v>0</v>
      </c>
      <c r="AL131" s="504" t="str">
        <f t="shared" si="38"/>
        <v/>
      </c>
      <c r="AM131" s="482">
        <f>AM130</f>
        <v>0</v>
      </c>
      <c r="AN131" s="482">
        <f>AN130</f>
        <v>0</v>
      </c>
      <c r="AO131" s="482">
        <f>AO130</f>
        <v>0</v>
      </c>
      <c r="AP131" s="482"/>
      <c r="AQ131" s="482"/>
      <c r="AR131" s="481">
        <f>AR130</f>
        <v>0</v>
      </c>
      <c r="AS131" s="481">
        <f t="shared" si="67"/>
        <v>0</v>
      </c>
      <c r="AT131" s="481"/>
      <c r="AU131" s="481"/>
      <c r="AV131" s="481"/>
      <c r="AW131" s="481"/>
      <c r="AX131" s="481"/>
      <c r="AY131" s="481"/>
      <c r="AZ131" s="481"/>
      <c r="BA131" s="481"/>
      <c r="BB131" s="481"/>
      <c r="BC131" s="481"/>
      <c r="BD131" s="481"/>
      <c r="BE131" s="481"/>
      <c r="BF131" s="481"/>
      <c r="BG131" s="481"/>
      <c r="BH131" s="481"/>
      <c r="BI131" s="964"/>
      <c r="BJ131" s="485"/>
      <c r="BK131" s="485"/>
      <c r="BL131" s="485"/>
      <c r="BM131" s="485"/>
      <c r="BN131" s="485"/>
      <c r="BO131" s="485"/>
      <c r="BP131" s="485"/>
      <c r="BS131" s="457"/>
      <c r="BT131" s="458"/>
      <c r="BU131" s="460"/>
    </row>
    <row r="132" spans="1:73" s="495" customFormat="1" ht="21.75" hidden="1" customHeight="1" outlineLevel="1" x14ac:dyDescent="0.35">
      <c r="A132" s="961"/>
      <c r="B132" s="927" t="s">
        <v>97</v>
      </c>
      <c r="C132" s="471" t="s">
        <v>73</v>
      </c>
      <c r="D132" s="471" t="s">
        <v>74</v>
      </c>
      <c r="E132" s="472"/>
      <c r="F132" s="472">
        <f t="shared" si="68"/>
        <v>0</v>
      </c>
      <c r="G132" s="1023"/>
      <c r="H132" s="969"/>
      <c r="I132" s="428"/>
      <c r="J132" s="428">
        <f t="shared" si="64"/>
        <v>0</v>
      </c>
      <c r="K132" s="1026"/>
      <c r="L132" s="927"/>
      <c r="M132" s="1017" t="s">
        <v>98</v>
      </c>
      <c r="N132" s="493">
        <f t="shared" si="71"/>
        <v>0</v>
      </c>
      <c r="O132" s="493">
        <f>Q132</f>
        <v>0</v>
      </c>
      <c r="P132" s="493">
        <f t="shared" si="72"/>
        <v>0</v>
      </c>
      <c r="Q132" s="493"/>
      <c r="R132" s="1020"/>
      <c r="S132" s="969"/>
      <c r="T132" s="428"/>
      <c r="U132" s="428"/>
      <c r="V132" s="428"/>
      <c r="W132" s="428"/>
      <c r="X132" s="472">
        <f t="shared" si="73"/>
        <v>0</v>
      </c>
      <c r="Y132" s="428"/>
      <c r="Z132" s="428">
        <f t="shared" si="65"/>
        <v>0</v>
      </c>
      <c r="AA132" s="428">
        <f t="shared" si="65"/>
        <v>0</v>
      </c>
      <c r="AB132" s="428">
        <f t="shared" si="65"/>
        <v>0</v>
      </c>
      <c r="AC132" s="428"/>
      <c r="AD132" s="428">
        <f t="shared" si="74"/>
        <v>0</v>
      </c>
      <c r="AE132" s="428"/>
      <c r="AF132" s="428">
        <f>ROUND(AH132*15300,0)</f>
        <v>0</v>
      </c>
      <c r="AG132" s="472">
        <f t="shared" si="75"/>
        <v>0</v>
      </c>
      <c r="AH132" s="428"/>
      <c r="AI132" s="472">
        <f t="shared" si="66"/>
        <v>0</v>
      </c>
      <c r="AJ132" s="472">
        <f t="shared" si="66"/>
        <v>0</v>
      </c>
      <c r="AK132" s="472">
        <f t="shared" si="66"/>
        <v>0</v>
      </c>
      <c r="AL132" s="479" t="str">
        <f t="shared" si="38"/>
        <v/>
      </c>
      <c r="AM132" s="473"/>
      <c r="AN132" s="473"/>
      <c r="AO132" s="473"/>
      <c r="AP132" s="473"/>
      <c r="AQ132" s="473"/>
      <c r="AR132" s="472">
        <f>ROUND(15300*AT132,0)</f>
        <v>0</v>
      </c>
      <c r="AS132" s="472">
        <f t="shared" si="67"/>
        <v>0</v>
      </c>
      <c r="AT132" s="472"/>
      <c r="AU132" s="472"/>
      <c r="AV132" s="472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472"/>
      <c r="BH132" s="472"/>
      <c r="BI132" s="963"/>
      <c r="BJ132" s="476"/>
      <c r="BK132" s="476"/>
      <c r="BL132" s="476"/>
      <c r="BM132" s="476"/>
      <c r="BN132" s="476"/>
      <c r="BO132" s="476"/>
      <c r="BP132" s="476"/>
      <c r="BS132" s="459"/>
      <c r="BT132" s="497"/>
      <c r="BU132" s="496"/>
    </row>
    <row r="133" spans="1:73" s="495" customFormat="1" ht="21.75" hidden="1" customHeight="1" outlineLevel="1" x14ac:dyDescent="0.35">
      <c r="A133" s="1000"/>
      <c r="B133" s="928"/>
      <c r="C133" s="471" t="s">
        <v>75</v>
      </c>
      <c r="D133" s="471" t="s">
        <v>76</v>
      </c>
      <c r="E133" s="472"/>
      <c r="F133" s="472">
        <f t="shared" si="68"/>
        <v>0</v>
      </c>
      <c r="G133" s="1024"/>
      <c r="H133" s="993"/>
      <c r="I133" s="428"/>
      <c r="J133" s="428">
        <f t="shared" si="64"/>
        <v>0</v>
      </c>
      <c r="K133" s="1027"/>
      <c r="L133" s="928"/>
      <c r="M133" s="1018"/>
      <c r="N133" s="493">
        <f t="shared" si="71"/>
        <v>0</v>
      </c>
      <c r="O133" s="493">
        <f>O132</f>
        <v>0</v>
      </c>
      <c r="P133" s="493">
        <f t="shared" si="72"/>
        <v>0</v>
      </c>
      <c r="Q133" s="493">
        <f>Q132</f>
        <v>0</v>
      </c>
      <c r="R133" s="1021"/>
      <c r="S133" s="993"/>
      <c r="T133" s="428"/>
      <c r="U133" s="428"/>
      <c r="V133" s="428"/>
      <c r="W133" s="428"/>
      <c r="X133" s="472">
        <f t="shared" si="73"/>
        <v>0</v>
      </c>
      <c r="Y133" s="428"/>
      <c r="Z133" s="428">
        <f t="shared" si="65"/>
        <v>0</v>
      </c>
      <c r="AA133" s="428">
        <f t="shared" si="65"/>
        <v>0</v>
      </c>
      <c r="AB133" s="428">
        <f t="shared" si="65"/>
        <v>0</v>
      </c>
      <c r="AC133" s="428"/>
      <c r="AD133" s="428">
        <f t="shared" si="74"/>
        <v>0</v>
      </c>
      <c r="AE133" s="428"/>
      <c r="AF133" s="428"/>
      <c r="AG133" s="472">
        <f t="shared" si="75"/>
        <v>0</v>
      </c>
      <c r="AH133" s="428"/>
      <c r="AI133" s="472">
        <f t="shared" si="66"/>
        <v>0</v>
      </c>
      <c r="AJ133" s="472">
        <f t="shared" si="66"/>
        <v>0</v>
      </c>
      <c r="AK133" s="472">
        <f t="shared" si="66"/>
        <v>0</v>
      </c>
      <c r="AL133" s="479" t="str">
        <f t="shared" si="38"/>
        <v/>
      </c>
      <c r="AM133" s="473"/>
      <c r="AN133" s="473"/>
      <c r="AO133" s="473">
        <f>AF133</f>
        <v>0</v>
      </c>
      <c r="AP133" s="473"/>
      <c r="AQ133" s="473"/>
      <c r="AR133" s="539"/>
      <c r="AS133" s="472">
        <f t="shared" si="67"/>
        <v>0</v>
      </c>
      <c r="AT133" s="472"/>
      <c r="AU133" s="472"/>
      <c r="AV133" s="472"/>
      <c r="AW133" s="472"/>
      <c r="AX133" s="472"/>
      <c r="AY133" s="472"/>
      <c r="AZ133" s="472"/>
      <c r="BA133" s="472"/>
      <c r="BB133" s="472"/>
      <c r="BC133" s="472"/>
      <c r="BD133" s="472"/>
      <c r="BE133" s="472"/>
      <c r="BF133" s="472"/>
      <c r="BG133" s="472"/>
      <c r="BH133" s="472"/>
      <c r="BI133" s="1016"/>
      <c r="BJ133" s="476"/>
      <c r="BK133" s="476"/>
      <c r="BL133" s="476">
        <f>BL134</f>
        <v>5678900.0392899998</v>
      </c>
      <c r="BM133" s="476"/>
      <c r="BN133" s="476"/>
      <c r="BO133" s="476"/>
      <c r="BP133" s="476"/>
      <c r="BS133" s="459"/>
      <c r="BT133" s="497"/>
      <c r="BU133" s="496"/>
    </row>
    <row r="134" spans="1:73" ht="21.75" hidden="1" customHeight="1" outlineLevel="1" x14ac:dyDescent="0.35">
      <c r="A134" s="962"/>
      <c r="B134" s="929"/>
      <c r="C134" s="480" t="s">
        <v>75</v>
      </c>
      <c r="D134" s="480" t="s">
        <v>77</v>
      </c>
      <c r="E134" s="481">
        <f>E133</f>
        <v>0</v>
      </c>
      <c r="F134" s="481">
        <f t="shared" si="68"/>
        <v>0</v>
      </c>
      <c r="G134" s="1025"/>
      <c r="H134" s="970"/>
      <c r="I134" s="499">
        <f>I133</f>
        <v>0</v>
      </c>
      <c r="J134" s="499">
        <f t="shared" si="64"/>
        <v>0</v>
      </c>
      <c r="K134" s="1028"/>
      <c r="L134" s="929"/>
      <c r="M134" s="1019"/>
      <c r="N134" s="503">
        <f t="shared" si="71"/>
        <v>0</v>
      </c>
      <c r="O134" s="503">
        <f>O133</f>
        <v>0</v>
      </c>
      <c r="P134" s="503">
        <f t="shared" si="72"/>
        <v>0</v>
      </c>
      <c r="Q134" s="503">
        <f>Q133</f>
        <v>0</v>
      </c>
      <c r="R134" s="1022"/>
      <c r="S134" s="970"/>
      <c r="T134" s="499"/>
      <c r="U134" s="499"/>
      <c r="V134" s="499"/>
      <c r="W134" s="499">
        <f>W133</f>
        <v>0</v>
      </c>
      <c r="X134" s="481">
        <f t="shared" si="73"/>
        <v>0</v>
      </c>
      <c r="Y134" s="499"/>
      <c r="Z134" s="499">
        <f t="shared" si="65"/>
        <v>0</v>
      </c>
      <c r="AA134" s="499">
        <f t="shared" si="65"/>
        <v>0</v>
      </c>
      <c r="AB134" s="499">
        <f t="shared" si="65"/>
        <v>0</v>
      </c>
      <c r="AC134" s="499">
        <f>AC133</f>
        <v>0</v>
      </c>
      <c r="AD134" s="499">
        <f t="shared" si="74"/>
        <v>0</v>
      </c>
      <c r="AE134" s="499"/>
      <c r="AF134" s="499">
        <f>AF133</f>
        <v>0</v>
      </c>
      <c r="AG134" s="481">
        <f t="shared" si="75"/>
        <v>0</v>
      </c>
      <c r="AH134" s="499"/>
      <c r="AI134" s="481">
        <f t="shared" si="66"/>
        <v>0</v>
      </c>
      <c r="AJ134" s="481">
        <f t="shared" si="66"/>
        <v>0</v>
      </c>
      <c r="AK134" s="481">
        <f t="shared" si="66"/>
        <v>0</v>
      </c>
      <c r="AL134" s="504" t="str">
        <f t="shared" si="38"/>
        <v/>
      </c>
      <c r="AM134" s="482"/>
      <c r="AN134" s="482"/>
      <c r="AO134" s="482">
        <f>AO133</f>
        <v>0</v>
      </c>
      <c r="AP134" s="482"/>
      <c r="AQ134" s="482"/>
      <c r="AR134" s="481">
        <f>AR133</f>
        <v>0</v>
      </c>
      <c r="AS134" s="481">
        <f t="shared" si="67"/>
        <v>0</v>
      </c>
      <c r="AT134" s="481"/>
      <c r="AU134" s="481"/>
      <c r="AV134" s="481"/>
      <c r="AW134" s="481"/>
      <c r="AX134" s="481"/>
      <c r="AY134" s="481"/>
      <c r="AZ134" s="481"/>
      <c r="BA134" s="481"/>
      <c r="BB134" s="481"/>
      <c r="BC134" s="481"/>
      <c r="BD134" s="481"/>
      <c r="BE134" s="481"/>
      <c r="BF134" s="481"/>
      <c r="BG134" s="481"/>
      <c r="BH134" s="481"/>
      <c r="BI134" s="964"/>
      <c r="BJ134" s="485"/>
      <c r="BK134" s="485"/>
      <c r="BL134" s="554">
        <f>5678900039.29/1000</f>
        <v>5678900.0392899998</v>
      </c>
      <c r="BM134" s="485"/>
      <c r="BN134" s="485"/>
      <c r="BO134" s="485"/>
      <c r="BP134" s="485"/>
      <c r="BS134" s="457"/>
      <c r="BT134" s="458"/>
      <c r="BU134" s="460"/>
    </row>
    <row r="135" spans="1:73" x14ac:dyDescent="0.35">
      <c r="A135" s="974">
        <v>3</v>
      </c>
      <c r="B135" s="959" t="s">
        <v>100</v>
      </c>
      <c r="C135" s="471" t="s">
        <v>73</v>
      </c>
      <c r="D135" s="471" t="s">
        <v>74</v>
      </c>
      <c r="E135" s="428">
        <f>E410+E138+E146+E175+E183+E203+E223+E234+E245+E262+E285+E308+E331+E354+E377</f>
        <v>32013679.275837548</v>
      </c>
      <c r="F135" s="428">
        <f>F410+F138+F146+F175+F183+F203+F223+F234+F245+F262+F285+F308+F331+F354+F377</f>
        <v>35855320.788938053</v>
      </c>
      <c r="G135" s="489"/>
      <c r="H135" s="428">
        <f>H410+H138+H146+H175+H183+H203+H223+H234+H245+H262+H285+H308+H331+H354+H377</f>
        <v>2284</v>
      </c>
      <c r="I135" s="428">
        <f>I410+I138+I146+I175+I183+I203+I223+I234+I245+I262+I285+I308+I331+I354+I377</f>
        <v>25818765</v>
      </c>
      <c r="J135" s="428">
        <f>J410+J138+J146+J175+J183+J203+J223+J234+J245+J262+J285+J308+J331+J354+J377</f>
        <v>28917016.800000004</v>
      </c>
      <c r="K135" s="490"/>
      <c r="L135" s="491"/>
      <c r="M135" s="492"/>
      <c r="N135" s="493">
        <f t="shared" ref="N135:Q136" si="76">N410+N138+N146+N175+N183+N203+N223+N234+N245+N262+N285+N308+N331+N354+N377</f>
        <v>61572105451.769646</v>
      </c>
      <c r="O135" s="493">
        <f t="shared" si="76"/>
        <v>68960758105.98201</v>
      </c>
      <c r="P135" s="493">
        <f t="shared" si="76"/>
        <v>61572105451.769646</v>
      </c>
      <c r="Q135" s="493">
        <f t="shared" si="76"/>
        <v>68960758105.98201</v>
      </c>
      <c r="R135" s="494"/>
      <c r="S135" s="428">
        <f t="shared" ref="S135:AK135" si="77">S410+S138+S146+S175+S183+S203+S223+S234+S245+S262+S285+S308+S331+S354+S377</f>
        <v>231</v>
      </c>
      <c r="T135" s="428" t="e">
        <f t="shared" si="77"/>
        <v>#REF!</v>
      </c>
      <c r="U135" s="428" t="e">
        <f t="shared" si="77"/>
        <v>#REF!</v>
      </c>
      <c r="V135" s="428" t="e">
        <f t="shared" si="77"/>
        <v>#REF!</v>
      </c>
      <c r="W135" s="428" t="e">
        <f t="shared" si="77"/>
        <v>#REF!</v>
      </c>
      <c r="X135" s="428" t="e">
        <f t="shared" si="77"/>
        <v>#REF!</v>
      </c>
      <c r="Y135" s="428" t="e">
        <f t="shared" si="77"/>
        <v>#REF!</v>
      </c>
      <c r="Z135" s="428" t="e">
        <f t="shared" si="77"/>
        <v>#REF!</v>
      </c>
      <c r="AA135" s="428" t="e">
        <f t="shared" si="77"/>
        <v>#REF!</v>
      </c>
      <c r="AB135" s="428" t="e">
        <f t="shared" si="77"/>
        <v>#REF!</v>
      </c>
      <c r="AC135" s="428">
        <f>AC410+AC138+AC146+AC175+AC183+AC203+AC223+AC234+AC245+AC262+AC285+AC308+AC331+AC354+AC377+AC400+AC405</f>
        <v>32724423</v>
      </c>
      <c r="AD135" s="428">
        <f>AC135*1.12</f>
        <v>36651353.760000005</v>
      </c>
      <c r="AE135" s="428">
        <f>AE410+AE138+AE146+AE175+AE183+AE203+AE223+AE234+AE245+AE262+AE285+AE308+AE331+AE354+AE377+AE400+AE405</f>
        <v>3526</v>
      </c>
      <c r="AF135" s="428">
        <f>AF410+AF138+AF146+AF175+AF183+AF203+AF223+AF234+AF245+AF262+AF285+AF308+AF331+AF354+AF377+AF405</f>
        <v>16648084.840592524</v>
      </c>
      <c r="AG135" s="428">
        <f>AF135*1.12</f>
        <v>18645855.021463629</v>
      </c>
      <c r="AH135" s="428">
        <f>AH410+AH138+AH146+AH175+AH183+AH203+AH223+AH234+AH245+AH262+AH285+AH308+AH331+AH354+AH377+AH333+AH356+AH400+AH405</f>
        <v>1631</v>
      </c>
      <c r="AI135" s="428">
        <f t="shared" si="77"/>
        <v>-4036450.1639876012</v>
      </c>
      <c r="AJ135" s="428">
        <f t="shared" si="77"/>
        <v>-4520824.1836661138</v>
      </c>
      <c r="AK135" s="428">
        <f t="shared" si="77"/>
        <v>-262</v>
      </c>
      <c r="AL135" s="555">
        <f t="shared" si="38"/>
        <v>0.50873577940831916</v>
      </c>
      <c r="AM135" s="428">
        <f t="shared" ref="AM135:AO136" si="78">AM410+AM138+AM146+AM175+AM183+AM203+AM223+AM234+AM245+AM262+AM285+AM308+AM331+AM354+AM377</f>
        <v>0</v>
      </c>
      <c r="AN135" s="428">
        <f t="shared" si="78"/>
        <v>0</v>
      </c>
      <c r="AO135" s="428">
        <f t="shared" si="78"/>
        <v>0</v>
      </c>
      <c r="AP135" s="428"/>
      <c r="AQ135" s="428"/>
      <c r="AR135" s="428" t="e">
        <f t="shared" ref="AR135:BH135" si="79">AR410+AR138+AR146+AR175+AR183+AR203+AR223+AR234+AR245+AR262+AR285+AR308+AR331+AR354+AR377</f>
        <v>#REF!</v>
      </c>
      <c r="AS135" s="428" t="e">
        <f t="shared" si="79"/>
        <v>#REF!</v>
      </c>
      <c r="AT135" s="428" t="e">
        <f t="shared" si="79"/>
        <v>#REF!</v>
      </c>
      <c r="AU135" s="428" t="e">
        <f t="shared" si="79"/>
        <v>#REF!</v>
      </c>
      <c r="AV135" s="428" t="e">
        <f t="shared" si="79"/>
        <v>#REF!</v>
      </c>
      <c r="AW135" s="428" t="e">
        <f t="shared" si="79"/>
        <v>#REF!</v>
      </c>
      <c r="AX135" s="428" t="e">
        <f t="shared" si="79"/>
        <v>#REF!</v>
      </c>
      <c r="AY135" s="428" t="e">
        <f t="shared" si="79"/>
        <v>#REF!</v>
      </c>
      <c r="AZ135" s="428" t="e">
        <f t="shared" si="79"/>
        <v>#REF!</v>
      </c>
      <c r="BA135" s="428" t="e">
        <f t="shared" si="79"/>
        <v>#REF!</v>
      </c>
      <c r="BB135" s="428" t="e">
        <f t="shared" si="79"/>
        <v>#REF!</v>
      </c>
      <c r="BC135" s="428" t="e">
        <f t="shared" si="79"/>
        <v>#REF!</v>
      </c>
      <c r="BD135" s="428" t="e">
        <f t="shared" si="79"/>
        <v>#REF!</v>
      </c>
      <c r="BE135" s="428" t="e">
        <f t="shared" si="79"/>
        <v>#REF!</v>
      </c>
      <c r="BF135" s="428" t="e">
        <f t="shared" si="79"/>
        <v>#REF!</v>
      </c>
      <c r="BG135" s="428" t="e">
        <f t="shared" si="79"/>
        <v>#REF!</v>
      </c>
      <c r="BH135" s="428" t="e">
        <f t="shared" si="79"/>
        <v>#REF!</v>
      </c>
      <c r="BI135" s="963" t="s">
        <v>83</v>
      </c>
      <c r="BJ135" s="476">
        <f t="shared" ref="BJ135:BM136" si="80">BJ410+BJ138+BJ146+BJ175+BJ183+BJ203+BJ223+BJ234+BJ245+BJ262+BJ285+BJ308+BJ331+BJ354+BJ377</f>
        <v>0</v>
      </c>
      <c r="BK135" s="428" t="e">
        <f t="shared" si="80"/>
        <v>#REF!</v>
      </c>
      <c r="BL135" s="428" t="e">
        <f t="shared" si="80"/>
        <v>#REF!</v>
      </c>
      <c r="BM135" s="428" t="e">
        <f t="shared" si="80"/>
        <v>#REF!</v>
      </c>
      <c r="BN135" s="476"/>
      <c r="BO135" s="476"/>
      <c r="BP135" s="476"/>
      <c r="BS135" s="477" t="e">
        <f>SUM(AU135:BH135)</f>
        <v>#REF!</v>
      </c>
      <c r="BT135" s="458" t="e">
        <f>AI135-BS135</f>
        <v>#REF!</v>
      </c>
      <c r="BU135" s="460"/>
    </row>
    <row r="136" spans="1:73" x14ac:dyDescent="0.35">
      <c r="A136" s="974"/>
      <c r="B136" s="959"/>
      <c r="C136" s="471" t="s">
        <v>75</v>
      </c>
      <c r="D136" s="471" t="s">
        <v>76</v>
      </c>
      <c r="E136" s="428">
        <f>E411+E139+E147+E176+E184+E204+E224+E235+E246+E263+E286+E309+E332+E355+E378</f>
        <v>32013679.275837548</v>
      </c>
      <c r="F136" s="428">
        <f>F411+F139+F147+F176+F184+F204+F224+F235+F246+F263+F286+F309+F332+F355+F378</f>
        <v>35855320.788938053</v>
      </c>
      <c r="G136" s="489"/>
      <c r="H136" s="428"/>
      <c r="I136" s="428">
        <f>I411+I139+I147+I176+I184+I204+I224+I235+I246+I263+I286+I309+I332+I355+I378</f>
        <v>28636618</v>
      </c>
      <c r="J136" s="428">
        <f>J411+J139+J147+J176+J184+J204+J224+J235+J246+J263+J286+J309+J332+J355+J378</f>
        <v>32073012.160000004</v>
      </c>
      <c r="K136" s="490"/>
      <c r="L136" s="491"/>
      <c r="M136" s="492"/>
      <c r="N136" s="493">
        <f t="shared" si="76"/>
        <v>61572105451.769646</v>
      </c>
      <c r="O136" s="493">
        <f t="shared" si="76"/>
        <v>68960758105.98201</v>
      </c>
      <c r="P136" s="493">
        <f t="shared" si="76"/>
        <v>61572105451.769646</v>
      </c>
      <c r="Q136" s="493">
        <f t="shared" si="76"/>
        <v>68960758105.98201</v>
      </c>
      <c r="R136" s="494"/>
      <c r="S136" s="428"/>
      <c r="T136" s="428" t="e">
        <f>T411+T139+T147+T176+T184+T204+T224+T235+T246+T263+T286+T309+T332+T355+T378</f>
        <v>#REF!</v>
      </c>
      <c r="U136" s="428" t="e">
        <f>U411+U139+U147+U176+U184+U204+U224+U235+U246+U263+U286+U309+U332+U355+U378</f>
        <v>#REF!</v>
      </c>
      <c r="V136" s="428"/>
      <c r="W136" s="428" t="e">
        <f>W411+W139+W147+W176+W184+W204+W224+W235+W246+W263+W286+W309+W332+W355+W378</f>
        <v>#REF!</v>
      </c>
      <c r="X136" s="428" t="e">
        <f>X411+X139+X147+X176+X184+X204+X224+X235+X246+X263+X286+X309+X332+X355+X378</f>
        <v>#REF!</v>
      </c>
      <c r="Y136" s="428"/>
      <c r="Z136" s="428" t="e">
        <f>Z411+Z139+Z147+Z176+Z184+Z204+Z224+Z235+Z246+Z263+Z286+Z309+Z332+Z355+Z378</f>
        <v>#REF!</v>
      </c>
      <c r="AA136" s="428" t="e">
        <f>AA411+AA139+AA147+AA176+AA184+AA204+AA224+AA235+AA246+AA263+AA286+AA309+AA332+AA355+AA378</f>
        <v>#REF!</v>
      </c>
      <c r="AB136" s="428"/>
      <c r="AC136" s="428">
        <f>AC411+AC139+AC147+AC176+AC184+AC204+AC224+AC235+AC246+AC263+AC286+AC309+AC332+AC355+AC378+AC401+AC406</f>
        <v>26586877</v>
      </c>
      <c r="AD136" s="428">
        <f>AC136*1.12</f>
        <v>29777302.240000002</v>
      </c>
      <c r="AE136" s="428"/>
      <c r="AF136" s="428">
        <f>AF411+AF139+AF147+AF176+AF184+AF204+AF224+AF235+AF246+AF263+AF286+AF309+AF332+AF355+AF378+AF409</f>
        <v>18714947.714422882</v>
      </c>
      <c r="AG136" s="428">
        <f>AF136*1.12</f>
        <v>20960741.440153629</v>
      </c>
      <c r="AH136" s="428"/>
      <c r="AI136" s="428">
        <f>AI411+AI139+AI147+AI176+AI184+AI204+AI224+AI235+AI246+AI263+AI286+AI309+AI332+AI355+AI378</f>
        <v>12619.370298112743</v>
      </c>
      <c r="AJ136" s="428">
        <f>AJ411+AJ139+AJ147+AJ176+AJ184+AJ204+AJ224+AJ235+AJ246+AJ263+AJ286+AJ309+AJ332+AJ355+AJ378</f>
        <v>14133.694733885117</v>
      </c>
      <c r="AK136" s="428"/>
      <c r="AL136" s="479">
        <f t="shared" si="38"/>
        <v>0.7039167373596712</v>
      </c>
      <c r="AM136" s="428">
        <f t="shared" si="78"/>
        <v>0</v>
      </c>
      <c r="AN136" s="428">
        <f t="shared" si="78"/>
        <v>18432322.370298114</v>
      </c>
      <c r="AO136" s="428">
        <f t="shared" si="78"/>
        <v>0</v>
      </c>
      <c r="AP136" s="428"/>
      <c r="AQ136" s="428"/>
      <c r="AR136" s="428" t="e">
        <f t="shared" ref="AR136:BH136" si="81">AR411+AR139+AR147+AR176+AR184+AR204+AR224+AR235+AR246+AR263+AR286+AR309+AR332+AR355+AR378</f>
        <v>#REF!</v>
      </c>
      <c r="AS136" s="428" t="e">
        <f t="shared" si="81"/>
        <v>#REF!</v>
      </c>
      <c r="AT136" s="428" t="e">
        <f t="shared" si="81"/>
        <v>#REF!</v>
      </c>
      <c r="AU136" s="428" t="e">
        <f t="shared" si="81"/>
        <v>#REF!</v>
      </c>
      <c r="AV136" s="428" t="e">
        <f t="shared" si="81"/>
        <v>#REF!</v>
      </c>
      <c r="AW136" s="428" t="e">
        <f t="shared" si="81"/>
        <v>#REF!</v>
      </c>
      <c r="AX136" s="428" t="e">
        <f t="shared" si="81"/>
        <v>#REF!</v>
      </c>
      <c r="AY136" s="428" t="e">
        <f t="shared" si="81"/>
        <v>#REF!</v>
      </c>
      <c r="AZ136" s="428" t="e">
        <f t="shared" si="81"/>
        <v>#REF!</v>
      </c>
      <c r="BA136" s="428" t="e">
        <f t="shared" si="81"/>
        <v>#REF!</v>
      </c>
      <c r="BB136" s="428" t="e">
        <f t="shared" si="81"/>
        <v>#REF!</v>
      </c>
      <c r="BC136" s="428" t="e">
        <f t="shared" si="81"/>
        <v>#REF!</v>
      </c>
      <c r="BD136" s="428" t="e">
        <f t="shared" si="81"/>
        <v>#REF!</v>
      </c>
      <c r="BE136" s="428" t="e">
        <f t="shared" si="81"/>
        <v>#REF!</v>
      </c>
      <c r="BF136" s="428" t="e">
        <f t="shared" si="81"/>
        <v>#REF!</v>
      </c>
      <c r="BG136" s="428" t="e">
        <f t="shared" si="81"/>
        <v>#REF!</v>
      </c>
      <c r="BH136" s="428" t="e">
        <f t="shared" si="81"/>
        <v>#REF!</v>
      </c>
      <c r="BI136" s="1016"/>
      <c r="BJ136" s="476">
        <f t="shared" si="80"/>
        <v>0</v>
      </c>
      <c r="BK136" s="428" t="e">
        <f t="shared" si="80"/>
        <v>#REF!</v>
      </c>
      <c r="BL136" s="428" t="e">
        <f t="shared" si="80"/>
        <v>#REF!</v>
      </c>
      <c r="BM136" s="428" t="e">
        <f t="shared" si="80"/>
        <v>#REF!</v>
      </c>
      <c r="BN136" s="476"/>
      <c r="BO136" s="476"/>
      <c r="BP136" s="476"/>
      <c r="BS136" s="457"/>
      <c r="BT136" s="458"/>
      <c r="BU136" s="460"/>
    </row>
    <row r="137" spans="1:73" x14ac:dyDescent="0.35">
      <c r="A137" s="974"/>
      <c r="B137" s="959"/>
      <c r="C137" s="480" t="s">
        <v>75</v>
      </c>
      <c r="D137" s="480" t="s">
        <v>77</v>
      </c>
      <c r="E137" s="499">
        <f>E136</f>
        <v>32013679.275837548</v>
      </c>
      <c r="F137" s="499">
        <f>F136</f>
        <v>35855320.788938053</v>
      </c>
      <c r="G137" s="498"/>
      <c r="H137" s="481"/>
      <c r="I137" s="499">
        <f>I136</f>
        <v>28636618</v>
      </c>
      <c r="J137" s="499">
        <f>J136</f>
        <v>32073012.160000004</v>
      </c>
      <c r="K137" s="500"/>
      <c r="L137" s="501"/>
      <c r="M137" s="502"/>
      <c r="N137" s="503">
        <f>N136</f>
        <v>61572105451.769646</v>
      </c>
      <c r="O137" s="503">
        <f>O136</f>
        <v>68960758105.98201</v>
      </c>
      <c r="P137" s="503">
        <f>P136</f>
        <v>61572105451.769646</v>
      </c>
      <c r="Q137" s="503">
        <f>Q136</f>
        <v>68960758105.98201</v>
      </c>
      <c r="R137" s="506"/>
      <c r="S137" s="481"/>
      <c r="T137" s="499" t="e">
        <f>T136</f>
        <v>#REF!</v>
      </c>
      <c r="U137" s="499" t="e">
        <f>U136</f>
        <v>#REF!</v>
      </c>
      <c r="V137" s="499"/>
      <c r="W137" s="499" t="e">
        <f>W136</f>
        <v>#REF!</v>
      </c>
      <c r="X137" s="499" t="e">
        <f>X136</f>
        <v>#REF!</v>
      </c>
      <c r="Y137" s="499"/>
      <c r="Z137" s="499" t="e">
        <f>Z136</f>
        <v>#REF!</v>
      </c>
      <c r="AA137" s="499" t="e">
        <f>AA136</f>
        <v>#REF!</v>
      </c>
      <c r="AB137" s="499"/>
      <c r="AC137" s="499">
        <f>AC136</f>
        <v>26586877</v>
      </c>
      <c r="AD137" s="428">
        <f>AC137*1.12</f>
        <v>29777302.240000002</v>
      </c>
      <c r="AE137" s="499"/>
      <c r="AF137" s="499">
        <f>AF136</f>
        <v>18714947.714422882</v>
      </c>
      <c r="AG137" s="499">
        <f>AG136</f>
        <v>20960741.440153629</v>
      </c>
      <c r="AH137" s="499"/>
      <c r="AI137" s="499">
        <f>AI136</f>
        <v>12619.370298112743</v>
      </c>
      <c r="AJ137" s="499">
        <f>AJ136</f>
        <v>14133.694733885117</v>
      </c>
      <c r="AK137" s="499"/>
      <c r="AL137" s="504">
        <f t="shared" si="38"/>
        <v>0.7039167373596712</v>
      </c>
      <c r="AM137" s="499">
        <f t="shared" ref="AM137:BH137" si="82">AM136</f>
        <v>0</v>
      </c>
      <c r="AN137" s="499">
        <f t="shared" si="82"/>
        <v>18432322.370298114</v>
      </c>
      <c r="AO137" s="499">
        <f t="shared" si="82"/>
        <v>0</v>
      </c>
      <c r="AP137" s="499"/>
      <c r="AQ137" s="499"/>
      <c r="AR137" s="499" t="e">
        <f t="shared" si="82"/>
        <v>#REF!</v>
      </c>
      <c r="AS137" s="499" t="e">
        <f t="shared" si="82"/>
        <v>#REF!</v>
      </c>
      <c r="AT137" s="499" t="e">
        <f t="shared" si="82"/>
        <v>#REF!</v>
      </c>
      <c r="AU137" s="499" t="e">
        <f t="shared" si="82"/>
        <v>#REF!</v>
      </c>
      <c r="AV137" s="499" t="e">
        <f t="shared" si="82"/>
        <v>#REF!</v>
      </c>
      <c r="AW137" s="499" t="e">
        <f t="shared" si="82"/>
        <v>#REF!</v>
      </c>
      <c r="AX137" s="499" t="e">
        <f t="shared" si="82"/>
        <v>#REF!</v>
      </c>
      <c r="AY137" s="499" t="e">
        <f t="shared" si="82"/>
        <v>#REF!</v>
      </c>
      <c r="AZ137" s="499" t="e">
        <f t="shared" si="82"/>
        <v>#REF!</v>
      </c>
      <c r="BA137" s="499" t="e">
        <f t="shared" si="82"/>
        <v>#REF!</v>
      </c>
      <c r="BB137" s="499" t="e">
        <f t="shared" si="82"/>
        <v>#REF!</v>
      </c>
      <c r="BC137" s="499" t="e">
        <f t="shared" si="82"/>
        <v>#REF!</v>
      </c>
      <c r="BD137" s="499" t="e">
        <f t="shared" si="82"/>
        <v>#REF!</v>
      </c>
      <c r="BE137" s="499" t="e">
        <f t="shared" si="82"/>
        <v>#REF!</v>
      </c>
      <c r="BF137" s="499" t="e">
        <f t="shared" si="82"/>
        <v>#REF!</v>
      </c>
      <c r="BG137" s="499" t="e">
        <f t="shared" si="82"/>
        <v>#REF!</v>
      </c>
      <c r="BH137" s="499" t="e">
        <f t="shared" si="82"/>
        <v>#REF!</v>
      </c>
      <c r="BI137" s="964"/>
      <c r="BJ137" s="485"/>
      <c r="BK137" s="481" t="e">
        <f>BK136</f>
        <v>#REF!</v>
      </c>
      <c r="BL137" s="481" t="e">
        <f>BL136</f>
        <v>#REF!</v>
      </c>
      <c r="BM137" s="481" t="e">
        <f>BM136</f>
        <v>#REF!</v>
      </c>
      <c r="BN137" s="485"/>
      <c r="BO137" s="485"/>
      <c r="BP137" s="485"/>
      <c r="BS137" s="457"/>
      <c r="BT137" s="458"/>
      <c r="BU137" s="460"/>
    </row>
    <row r="138" spans="1:73" s="495" customFormat="1" ht="13" hidden="1" customHeight="1" x14ac:dyDescent="0.35">
      <c r="A138" s="961"/>
      <c r="B138" s="927" t="s">
        <v>101</v>
      </c>
      <c r="C138" s="471"/>
      <c r="D138" s="471"/>
      <c r="E138" s="556">
        <f>E140+E143</f>
        <v>0</v>
      </c>
      <c r="F138" s="556">
        <f>F140+F143</f>
        <v>0</v>
      </c>
      <c r="G138" s="557"/>
      <c r="H138" s="556">
        <f>H140+H143</f>
        <v>0</v>
      </c>
      <c r="I138" s="556">
        <f>I140+I143</f>
        <v>0</v>
      </c>
      <c r="J138" s="556">
        <f>J140+J143</f>
        <v>0</v>
      </c>
      <c r="K138" s="914" t="s">
        <v>102</v>
      </c>
      <c r="L138" s="915"/>
      <c r="M138" s="998" t="s">
        <v>98</v>
      </c>
      <c r="N138" s="558">
        <f t="shared" ref="N138:Q139" si="83">N140+N143</f>
        <v>0</v>
      </c>
      <c r="O138" s="558">
        <f t="shared" si="83"/>
        <v>0</v>
      </c>
      <c r="P138" s="558">
        <f t="shared" si="83"/>
        <v>0</v>
      </c>
      <c r="Q138" s="558">
        <f t="shared" si="83"/>
        <v>0</v>
      </c>
      <c r="R138" s="488"/>
      <c r="S138" s="991">
        <f>S140+S143</f>
        <v>0</v>
      </c>
      <c r="T138" s="556">
        <f t="shared" ref="T138:AK139" si="84">T140+T143</f>
        <v>0</v>
      </c>
      <c r="U138" s="556">
        <f t="shared" si="84"/>
        <v>0</v>
      </c>
      <c r="V138" s="556">
        <f t="shared" si="84"/>
        <v>0</v>
      </c>
      <c r="W138" s="556">
        <f t="shared" si="84"/>
        <v>79762</v>
      </c>
      <c r="X138" s="556">
        <f t="shared" si="84"/>
        <v>89333.440000000002</v>
      </c>
      <c r="Y138" s="556">
        <f t="shared" si="84"/>
        <v>45</v>
      </c>
      <c r="Z138" s="556">
        <f t="shared" si="84"/>
        <v>79762</v>
      </c>
      <c r="AA138" s="556">
        <f t="shared" si="84"/>
        <v>89333.440000000002</v>
      </c>
      <c r="AB138" s="556">
        <f t="shared" si="84"/>
        <v>45</v>
      </c>
      <c r="AC138" s="556">
        <f t="shared" si="84"/>
        <v>0</v>
      </c>
      <c r="AD138" s="556">
        <f t="shared" si="84"/>
        <v>0</v>
      </c>
      <c r="AE138" s="556">
        <f t="shared" si="84"/>
        <v>0</v>
      </c>
      <c r="AF138" s="556">
        <f t="shared" si="84"/>
        <v>0</v>
      </c>
      <c r="AG138" s="556">
        <f t="shared" si="84"/>
        <v>0</v>
      </c>
      <c r="AH138" s="556">
        <f t="shared" si="84"/>
        <v>0</v>
      </c>
      <c r="AI138" s="556">
        <f t="shared" si="84"/>
        <v>0</v>
      </c>
      <c r="AJ138" s="556">
        <f t="shared" si="84"/>
        <v>0</v>
      </c>
      <c r="AK138" s="556">
        <f t="shared" si="84"/>
        <v>0</v>
      </c>
      <c r="AL138" s="479" t="str">
        <f t="shared" si="38"/>
        <v/>
      </c>
      <c r="AM138" s="556">
        <f t="shared" ref="AM138:BH139" si="85">AM140+AM143</f>
        <v>0</v>
      </c>
      <c r="AN138" s="556">
        <f t="shared" si="85"/>
        <v>0</v>
      </c>
      <c r="AO138" s="556">
        <f t="shared" si="85"/>
        <v>0</v>
      </c>
      <c r="AP138" s="556"/>
      <c r="AQ138" s="556"/>
      <c r="AR138" s="556">
        <f t="shared" si="85"/>
        <v>0</v>
      </c>
      <c r="AS138" s="556">
        <f t="shared" si="85"/>
        <v>0</v>
      </c>
      <c r="AT138" s="556">
        <f t="shared" si="85"/>
        <v>0</v>
      </c>
      <c r="AU138" s="556">
        <f t="shared" si="85"/>
        <v>0</v>
      </c>
      <c r="AV138" s="556">
        <f t="shared" si="85"/>
        <v>0</v>
      </c>
      <c r="AW138" s="556">
        <f t="shared" si="85"/>
        <v>0</v>
      </c>
      <c r="AX138" s="556">
        <f t="shared" si="85"/>
        <v>0</v>
      </c>
      <c r="AY138" s="556">
        <f t="shared" si="85"/>
        <v>0</v>
      </c>
      <c r="AZ138" s="556">
        <f t="shared" si="85"/>
        <v>0</v>
      </c>
      <c r="BA138" s="556">
        <f t="shared" si="85"/>
        <v>0</v>
      </c>
      <c r="BB138" s="556">
        <f t="shared" si="85"/>
        <v>0</v>
      </c>
      <c r="BC138" s="556">
        <f t="shared" si="85"/>
        <v>0</v>
      </c>
      <c r="BD138" s="556">
        <f t="shared" si="85"/>
        <v>0</v>
      </c>
      <c r="BE138" s="556">
        <f t="shared" si="85"/>
        <v>0</v>
      </c>
      <c r="BF138" s="556">
        <f t="shared" si="85"/>
        <v>0</v>
      </c>
      <c r="BG138" s="556">
        <f t="shared" si="85"/>
        <v>0</v>
      </c>
      <c r="BH138" s="556">
        <f t="shared" si="85"/>
        <v>0</v>
      </c>
      <c r="BI138" s="501" t="s">
        <v>83</v>
      </c>
      <c r="BJ138" s="496"/>
      <c r="BK138" s="472">
        <f t="shared" ref="BK138:BM139" si="86">BK140+BK143</f>
        <v>0</v>
      </c>
      <c r="BL138" s="472">
        <f t="shared" si="86"/>
        <v>0</v>
      </c>
      <c r="BM138" s="472">
        <f t="shared" si="86"/>
        <v>0</v>
      </c>
      <c r="BN138" s="559"/>
      <c r="BO138" s="559"/>
      <c r="BP138" s="496"/>
      <c r="BS138" s="459"/>
      <c r="BT138" s="497"/>
      <c r="BU138" s="496"/>
    </row>
    <row r="139" spans="1:73" s="495" customFormat="1" ht="13" hidden="1" customHeight="1" x14ac:dyDescent="0.35">
      <c r="A139" s="1000"/>
      <c r="B139" s="928"/>
      <c r="C139" s="471"/>
      <c r="D139" s="471"/>
      <c r="E139" s="556">
        <f>E141+E144</f>
        <v>0</v>
      </c>
      <c r="F139" s="556">
        <f>F141+F144</f>
        <v>0</v>
      </c>
      <c r="G139" s="557"/>
      <c r="H139" s="560"/>
      <c r="I139" s="556">
        <f>I141+I144</f>
        <v>0</v>
      </c>
      <c r="J139" s="556">
        <f>J141+J144</f>
        <v>0</v>
      </c>
      <c r="K139" s="916"/>
      <c r="L139" s="917"/>
      <c r="M139" s="999"/>
      <c r="N139" s="558">
        <f t="shared" si="83"/>
        <v>0</v>
      </c>
      <c r="O139" s="558">
        <f t="shared" si="83"/>
        <v>0</v>
      </c>
      <c r="P139" s="558">
        <f t="shared" si="83"/>
        <v>0</v>
      </c>
      <c r="Q139" s="558">
        <f t="shared" si="83"/>
        <v>0</v>
      </c>
      <c r="R139" s="488"/>
      <c r="S139" s="992"/>
      <c r="T139" s="556">
        <f t="shared" si="84"/>
        <v>0</v>
      </c>
      <c r="U139" s="556">
        <f t="shared" si="84"/>
        <v>0</v>
      </c>
      <c r="V139" s="428"/>
      <c r="W139" s="556">
        <f t="shared" si="84"/>
        <v>56000.632928571329</v>
      </c>
      <c r="X139" s="556">
        <f t="shared" si="84"/>
        <v>62720.708879999896</v>
      </c>
      <c r="Y139" s="428"/>
      <c r="Z139" s="556">
        <f t="shared" si="84"/>
        <v>56000.632928571329</v>
      </c>
      <c r="AA139" s="556">
        <f t="shared" si="84"/>
        <v>62720.708879999896</v>
      </c>
      <c r="AB139" s="428"/>
      <c r="AC139" s="556">
        <f t="shared" si="84"/>
        <v>0</v>
      </c>
      <c r="AD139" s="556">
        <f t="shared" si="84"/>
        <v>0</v>
      </c>
      <c r="AE139" s="428"/>
      <c r="AF139" s="556">
        <f t="shared" si="84"/>
        <v>0</v>
      </c>
      <c r="AG139" s="556">
        <f t="shared" si="84"/>
        <v>0</v>
      </c>
      <c r="AH139" s="428"/>
      <c r="AI139" s="556">
        <f t="shared" si="84"/>
        <v>0</v>
      </c>
      <c r="AJ139" s="556">
        <f t="shared" si="84"/>
        <v>0</v>
      </c>
      <c r="AK139" s="428"/>
      <c r="AL139" s="479" t="str">
        <f t="shared" si="38"/>
        <v/>
      </c>
      <c r="AM139" s="556">
        <f t="shared" si="85"/>
        <v>0</v>
      </c>
      <c r="AN139" s="556">
        <f t="shared" si="85"/>
        <v>0</v>
      </c>
      <c r="AO139" s="556">
        <f t="shared" si="85"/>
        <v>0</v>
      </c>
      <c r="AP139" s="556"/>
      <c r="AQ139" s="556"/>
      <c r="AR139" s="556">
        <f t="shared" si="85"/>
        <v>0</v>
      </c>
      <c r="AS139" s="556">
        <f t="shared" si="85"/>
        <v>0</v>
      </c>
      <c r="AT139" s="556">
        <f t="shared" si="85"/>
        <v>0</v>
      </c>
      <c r="AU139" s="556">
        <f t="shared" si="85"/>
        <v>0</v>
      </c>
      <c r="AV139" s="556">
        <f t="shared" si="85"/>
        <v>0</v>
      </c>
      <c r="AW139" s="556">
        <f t="shared" si="85"/>
        <v>0</v>
      </c>
      <c r="AX139" s="556">
        <f t="shared" si="85"/>
        <v>0</v>
      </c>
      <c r="AY139" s="556">
        <f t="shared" si="85"/>
        <v>0</v>
      </c>
      <c r="AZ139" s="556">
        <f t="shared" si="85"/>
        <v>0</v>
      </c>
      <c r="BA139" s="556">
        <f t="shared" si="85"/>
        <v>0</v>
      </c>
      <c r="BB139" s="556">
        <f t="shared" si="85"/>
        <v>0</v>
      </c>
      <c r="BC139" s="556">
        <f t="shared" si="85"/>
        <v>0</v>
      </c>
      <c r="BD139" s="556">
        <f t="shared" si="85"/>
        <v>0</v>
      </c>
      <c r="BE139" s="556">
        <f t="shared" si="85"/>
        <v>0</v>
      </c>
      <c r="BF139" s="556">
        <f t="shared" si="85"/>
        <v>0</v>
      </c>
      <c r="BG139" s="556">
        <f t="shared" si="85"/>
        <v>0</v>
      </c>
      <c r="BH139" s="556">
        <f t="shared" si="85"/>
        <v>0</v>
      </c>
      <c r="BI139" s="496"/>
      <c r="BJ139" s="496"/>
      <c r="BK139" s="472">
        <f t="shared" si="86"/>
        <v>0</v>
      </c>
      <c r="BL139" s="472">
        <f t="shared" si="86"/>
        <v>0</v>
      </c>
      <c r="BM139" s="472">
        <f t="shared" si="86"/>
        <v>0</v>
      </c>
      <c r="BN139" s="559"/>
      <c r="BO139" s="559"/>
      <c r="BP139" s="496"/>
      <c r="BS139" s="459"/>
      <c r="BT139" s="497"/>
      <c r="BU139" s="496"/>
    </row>
    <row r="140" spans="1:73" s="495" customFormat="1" ht="13" hidden="1" customHeight="1" x14ac:dyDescent="0.35">
      <c r="A140" s="1000"/>
      <c r="B140" s="928"/>
      <c r="C140" s="471" t="s">
        <v>73</v>
      </c>
      <c r="D140" s="471" t="s">
        <v>74</v>
      </c>
      <c r="E140" s="542">
        <f>I140</f>
        <v>0</v>
      </c>
      <c r="F140" s="542">
        <f>E140*1.12</f>
        <v>0</v>
      </c>
      <c r="G140" s="1001"/>
      <c r="H140" s="1004"/>
      <c r="I140" s="508"/>
      <c r="J140" s="508">
        <f>I140*1.12</f>
        <v>0</v>
      </c>
      <c r="K140" s="924"/>
      <c r="L140" s="927"/>
      <c r="M140" s="975" t="s">
        <v>98</v>
      </c>
      <c r="N140" s="493">
        <f t="shared" ref="N140:O145" si="87">P140</f>
        <v>0</v>
      </c>
      <c r="O140" s="493">
        <f t="shared" si="87"/>
        <v>0</v>
      </c>
      <c r="P140" s="493">
        <f t="shared" ref="P140:P145" si="88">Q140/1.12</f>
        <v>0</v>
      </c>
      <c r="Q140" s="493"/>
      <c r="R140" s="927"/>
      <c r="S140" s="969"/>
      <c r="T140" s="428"/>
      <c r="U140" s="428"/>
      <c r="V140" s="428"/>
      <c r="W140" s="428">
        <f>9537+9323+7006+1037+17715+1647+23140-2093</f>
        <v>67312</v>
      </c>
      <c r="X140" s="472">
        <f t="shared" ref="X140:X145" si="89">W140*1.12</f>
        <v>75389.440000000002</v>
      </c>
      <c r="Y140" s="428">
        <f>5+4+3+1+7+10</f>
        <v>30</v>
      </c>
      <c r="Z140" s="428">
        <f t="shared" ref="Z140:AB145" si="90">T140+W140</f>
        <v>67312</v>
      </c>
      <c r="AA140" s="428">
        <f t="shared" si="90"/>
        <v>75389.440000000002</v>
      </c>
      <c r="AB140" s="428">
        <f t="shared" si="90"/>
        <v>30</v>
      </c>
      <c r="AC140" s="428"/>
      <c r="AD140" s="428">
        <f>AC140*1.12</f>
        <v>0</v>
      </c>
      <c r="AE140" s="428"/>
      <c r="AF140" s="428"/>
      <c r="AG140" s="472">
        <f t="shared" ref="AG140:AG145" si="91">AF140*1.12</f>
        <v>0</v>
      </c>
      <c r="AH140" s="428"/>
      <c r="AI140" s="472"/>
      <c r="AJ140" s="472">
        <f>AI140*1.12</f>
        <v>0</v>
      </c>
      <c r="AK140" s="472">
        <f>AH140-AE140</f>
        <v>0</v>
      </c>
      <c r="AL140" s="479" t="str">
        <f t="shared" si="38"/>
        <v/>
      </c>
      <c r="AM140" s="473"/>
      <c r="AN140" s="473"/>
      <c r="AO140" s="473"/>
      <c r="AP140" s="473"/>
      <c r="AQ140" s="473"/>
      <c r="AR140" s="472"/>
      <c r="AS140" s="472">
        <f t="shared" ref="AS140:AS145" si="92">AR140*1.12</f>
        <v>0</v>
      </c>
      <c r="AT140" s="472"/>
      <c r="AU140" s="472"/>
      <c r="AV140" s="472"/>
      <c r="AW140" s="472"/>
      <c r="AX140" s="472"/>
      <c r="AY140" s="472"/>
      <c r="AZ140" s="472"/>
      <c r="BA140" s="472"/>
      <c r="BB140" s="539"/>
      <c r="BC140" s="472"/>
      <c r="BD140" s="472"/>
      <c r="BE140" s="472"/>
      <c r="BF140" s="472"/>
      <c r="BG140" s="472"/>
      <c r="BH140" s="472"/>
      <c r="BI140" s="496"/>
      <c r="BJ140" s="496"/>
      <c r="BK140" s="496"/>
      <c r="BL140" s="496"/>
      <c r="BM140" s="496"/>
      <c r="BN140" s="496"/>
      <c r="BO140" s="496"/>
      <c r="BP140" s="496"/>
      <c r="BS140" s="459"/>
      <c r="BT140" s="497"/>
      <c r="BU140" s="496"/>
    </row>
    <row r="141" spans="1:73" s="495" customFormat="1" ht="13" hidden="1" customHeight="1" x14ac:dyDescent="0.35">
      <c r="A141" s="1000"/>
      <c r="B141" s="928"/>
      <c r="C141" s="471" t="s">
        <v>75</v>
      </c>
      <c r="D141" s="471" t="s">
        <v>76</v>
      </c>
      <c r="E141" s="542"/>
      <c r="F141" s="542">
        <f>E141*1.12</f>
        <v>0</v>
      </c>
      <c r="G141" s="1002"/>
      <c r="H141" s="1005"/>
      <c r="I141" s="508"/>
      <c r="J141" s="508">
        <f>I141*1.12</f>
        <v>0</v>
      </c>
      <c r="K141" s="925"/>
      <c r="L141" s="928"/>
      <c r="M141" s="976"/>
      <c r="N141" s="493">
        <f t="shared" si="87"/>
        <v>0</v>
      </c>
      <c r="O141" s="493">
        <f t="shared" si="87"/>
        <v>0</v>
      </c>
      <c r="P141" s="493">
        <f t="shared" si="88"/>
        <v>0</v>
      </c>
      <c r="Q141" s="493">
        <f>Q140</f>
        <v>0</v>
      </c>
      <c r="R141" s="928"/>
      <c r="S141" s="993"/>
      <c r="T141" s="428"/>
      <c r="U141" s="428"/>
      <c r="V141" s="428"/>
      <c r="W141" s="428">
        <f>10233.28492/1.12+8163.73094/1.12+6196.45893/1.12+1921.9961/1.12+14689.92442/1.12+21515.3135699999/1.12</f>
        <v>56000.632928571329</v>
      </c>
      <c r="X141" s="472">
        <f t="shared" si="89"/>
        <v>62720.708879999896</v>
      </c>
      <c r="Y141" s="428"/>
      <c r="Z141" s="428">
        <f>T141+W141</f>
        <v>56000.632928571329</v>
      </c>
      <c r="AA141" s="428">
        <f t="shared" si="90"/>
        <v>62720.708879999896</v>
      </c>
      <c r="AB141" s="428"/>
      <c r="AC141" s="428"/>
      <c r="AD141" s="428">
        <f>AC141*1.12</f>
        <v>0</v>
      </c>
      <c r="AE141" s="428"/>
      <c r="AF141" s="428"/>
      <c r="AG141" s="472">
        <f t="shared" si="91"/>
        <v>0</v>
      </c>
      <c r="AH141" s="428"/>
      <c r="AI141" s="472"/>
      <c r="AJ141" s="472">
        <f>AI141*1.12</f>
        <v>0</v>
      </c>
      <c r="AK141" s="472"/>
      <c r="AL141" s="479" t="str">
        <f t="shared" si="38"/>
        <v/>
      </c>
      <c r="AM141" s="473">
        <f>AF141</f>
        <v>0</v>
      </c>
      <c r="AN141" s="473"/>
      <c r="AO141" s="473"/>
      <c r="AP141" s="473"/>
      <c r="AQ141" s="473"/>
      <c r="AR141" s="472">
        <f>AF141</f>
        <v>0</v>
      </c>
      <c r="AS141" s="472">
        <f t="shared" si="92"/>
        <v>0</v>
      </c>
      <c r="AT141" s="472"/>
      <c r="AU141" s="472"/>
      <c r="AV141" s="472"/>
      <c r="AW141" s="472"/>
      <c r="AX141" s="472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72"/>
      <c r="BI141" s="496"/>
      <c r="BJ141" s="496"/>
      <c r="BK141" s="496"/>
      <c r="BL141" s="496"/>
      <c r="BM141" s="496"/>
      <c r="BN141" s="496"/>
      <c r="BO141" s="496"/>
      <c r="BP141" s="496"/>
      <c r="BS141" s="459"/>
      <c r="BT141" s="497"/>
      <c r="BU141" s="496"/>
    </row>
    <row r="142" spans="1:73" ht="13" hidden="1" customHeight="1" x14ac:dyDescent="0.35">
      <c r="A142" s="1000"/>
      <c r="B142" s="928"/>
      <c r="C142" s="480" t="s">
        <v>75</v>
      </c>
      <c r="D142" s="480" t="s">
        <v>77</v>
      </c>
      <c r="E142" s="544">
        <f>E141</f>
        <v>0</v>
      </c>
      <c r="F142" s="544">
        <f>F141</f>
        <v>0</v>
      </c>
      <c r="G142" s="1002"/>
      <c r="H142" s="1005"/>
      <c r="I142" s="547">
        <f>I141</f>
        <v>0</v>
      </c>
      <c r="J142" s="547">
        <f>J141</f>
        <v>0</v>
      </c>
      <c r="K142" s="926"/>
      <c r="L142" s="929"/>
      <c r="M142" s="977"/>
      <c r="N142" s="503">
        <f t="shared" si="87"/>
        <v>0</v>
      </c>
      <c r="O142" s="503">
        <f t="shared" si="87"/>
        <v>0</v>
      </c>
      <c r="P142" s="503">
        <f t="shared" si="88"/>
        <v>0</v>
      </c>
      <c r="Q142" s="503">
        <f>Q141</f>
        <v>0</v>
      </c>
      <c r="R142" s="929"/>
      <c r="S142" s="970"/>
      <c r="T142" s="499"/>
      <c r="U142" s="499"/>
      <c r="V142" s="499"/>
      <c r="W142" s="499">
        <f>W141</f>
        <v>56000.632928571329</v>
      </c>
      <c r="X142" s="481">
        <f t="shared" si="89"/>
        <v>62720.708879999896</v>
      </c>
      <c r="Y142" s="499"/>
      <c r="Z142" s="499">
        <f t="shared" si="90"/>
        <v>56000.632928571329</v>
      </c>
      <c r="AA142" s="499">
        <f t="shared" si="90"/>
        <v>62720.708879999896</v>
      </c>
      <c r="AB142" s="499"/>
      <c r="AC142" s="499">
        <f>AC141</f>
        <v>0</v>
      </c>
      <c r="AD142" s="499">
        <f>AD141</f>
        <v>0</v>
      </c>
      <c r="AE142" s="499"/>
      <c r="AF142" s="499">
        <f>AF141</f>
        <v>0</v>
      </c>
      <c r="AG142" s="481">
        <f t="shared" si="91"/>
        <v>0</v>
      </c>
      <c r="AH142" s="499"/>
      <c r="AI142" s="481">
        <f>AI141</f>
        <v>0</v>
      </c>
      <c r="AJ142" s="481">
        <f>AJ141</f>
        <v>0</v>
      </c>
      <c r="AK142" s="481"/>
      <c r="AL142" s="504" t="str">
        <f t="shared" si="38"/>
        <v/>
      </c>
      <c r="AM142" s="482">
        <f>AF142</f>
        <v>0</v>
      </c>
      <c r="AN142" s="482"/>
      <c r="AO142" s="482"/>
      <c r="AP142" s="482"/>
      <c r="AQ142" s="482"/>
      <c r="AR142" s="481">
        <f>AF142</f>
        <v>0</v>
      </c>
      <c r="AS142" s="481">
        <f t="shared" si="92"/>
        <v>0</v>
      </c>
      <c r="AT142" s="481"/>
      <c r="AU142" s="481"/>
      <c r="AV142" s="481"/>
      <c r="AW142" s="481"/>
      <c r="AX142" s="481"/>
      <c r="AY142" s="481"/>
      <c r="AZ142" s="481"/>
      <c r="BA142" s="481"/>
      <c r="BB142" s="481"/>
      <c r="BC142" s="481"/>
      <c r="BD142" s="481"/>
      <c r="BE142" s="481"/>
      <c r="BF142" s="481"/>
      <c r="BG142" s="481"/>
      <c r="BH142" s="481"/>
      <c r="BI142" s="460"/>
      <c r="BJ142" s="460"/>
      <c r="BK142" s="460"/>
      <c r="BL142" s="460"/>
      <c r="BM142" s="460"/>
      <c r="BN142" s="460"/>
      <c r="BO142" s="460"/>
      <c r="BP142" s="460"/>
      <c r="BS142" s="457"/>
      <c r="BT142" s="458"/>
      <c r="BU142" s="460"/>
    </row>
    <row r="143" spans="1:73" s="495" customFormat="1" ht="13" hidden="1" customHeight="1" x14ac:dyDescent="0.35">
      <c r="A143" s="1000"/>
      <c r="B143" s="928"/>
      <c r="C143" s="471" t="s">
        <v>73</v>
      </c>
      <c r="D143" s="471" t="s">
        <v>74</v>
      </c>
      <c r="E143" s="542"/>
      <c r="F143" s="542"/>
      <c r="G143" s="1002"/>
      <c r="H143" s="1005"/>
      <c r="I143" s="508"/>
      <c r="J143" s="508"/>
      <c r="K143" s="924"/>
      <c r="L143" s="927"/>
      <c r="M143" s="975" t="s">
        <v>98</v>
      </c>
      <c r="N143" s="493">
        <f t="shared" si="87"/>
        <v>0</v>
      </c>
      <c r="O143" s="493">
        <f t="shared" si="87"/>
        <v>0</v>
      </c>
      <c r="P143" s="493">
        <f t="shared" si="88"/>
        <v>0</v>
      </c>
      <c r="Q143" s="493"/>
      <c r="R143" s="927"/>
      <c r="S143" s="969"/>
      <c r="T143" s="428"/>
      <c r="U143" s="428"/>
      <c r="V143" s="428"/>
      <c r="W143" s="428">
        <v>12450</v>
      </c>
      <c r="X143" s="472">
        <f t="shared" si="89"/>
        <v>13944.000000000002</v>
      </c>
      <c r="Y143" s="428">
        <f>9+6</f>
        <v>15</v>
      </c>
      <c r="Z143" s="428">
        <f t="shared" si="90"/>
        <v>12450</v>
      </c>
      <c r="AA143" s="428">
        <f t="shared" si="90"/>
        <v>13944.000000000002</v>
      </c>
      <c r="AB143" s="428">
        <f t="shared" si="90"/>
        <v>15</v>
      </c>
      <c r="AC143" s="428"/>
      <c r="AD143" s="428"/>
      <c r="AE143" s="428"/>
      <c r="AF143" s="428"/>
      <c r="AG143" s="472">
        <f t="shared" si="91"/>
        <v>0</v>
      </c>
      <c r="AH143" s="428"/>
      <c r="AI143" s="472"/>
      <c r="AJ143" s="472">
        <f>AI143*1.12</f>
        <v>0</v>
      </c>
      <c r="AK143" s="472">
        <f>AH143-AE143</f>
        <v>0</v>
      </c>
      <c r="AL143" s="479" t="str">
        <f t="shared" si="38"/>
        <v/>
      </c>
      <c r="AM143" s="473"/>
      <c r="AN143" s="473"/>
      <c r="AO143" s="473"/>
      <c r="AP143" s="473"/>
      <c r="AQ143" s="473"/>
      <c r="AR143" s="472"/>
      <c r="AS143" s="472">
        <f t="shared" si="92"/>
        <v>0</v>
      </c>
      <c r="AT143" s="472"/>
      <c r="AU143" s="472"/>
      <c r="AV143" s="472"/>
      <c r="AW143" s="472"/>
      <c r="AX143" s="472"/>
      <c r="AY143" s="472"/>
      <c r="AZ143" s="472"/>
      <c r="BA143" s="472"/>
      <c r="BB143" s="539"/>
      <c r="BC143" s="472"/>
      <c r="BD143" s="472"/>
      <c r="BE143" s="472"/>
      <c r="BF143" s="472"/>
      <c r="BG143" s="472"/>
      <c r="BH143" s="472"/>
      <c r="BI143" s="496"/>
      <c r="BJ143" s="496"/>
      <c r="BK143" s="496"/>
      <c r="BL143" s="496"/>
      <c r="BM143" s="496"/>
      <c r="BN143" s="496"/>
      <c r="BO143" s="496"/>
      <c r="BP143" s="496"/>
      <c r="BS143" s="459"/>
      <c r="BT143" s="497"/>
      <c r="BU143" s="496"/>
    </row>
    <row r="144" spans="1:73" s="495" customFormat="1" ht="13" hidden="1" customHeight="1" x14ac:dyDescent="0.35">
      <c r="A144" s="1000"/>
      <c r="B144" s="928"/>
      <c r="C144" s="471" t="s">
        <v>75</v>
      </c>
      <c r="D144" s="471" t="s">
        <v>76</v>
      </c>
      <c r="E144" s="542"/>
      <c r="F144" s="542"/>
      <c r="G144" s="1002"/>
      <c r="H144" s="1005"/>
      <c r="I144" s="508"/>
      <c r="J144" s="508"/>
      <c r="K144" s="925"/>
      <c r="L144" s="928"/>
      <c r="M144" s="976"/>
      <c r="N144" s="493">
        <f t="shared" si="87"/>
        <v>0</v>
      </c>
      <c r="O144" s="493">
        <f t="shared" si="87"/>
        <v>0</v>
      </c>
      <c r="P144" s="493">
        <f t="shared" si="88"/>
        <v>0</v>
      </c>
      <c r="Q144" s="493">
        <f>Q143</f>
        <v>0</v>
      </c>
      <c r="R144" s="928"/>
      <c r="S144" s="993"/>
      <c r="T144" s="428"/>
      <c r="U144" s="428"/>
      <c r="V144" s="428"/>
      <c r="W144" s="428"/>
      <c r="X144" s="472">
        <f t="shared" si="89"/>
        <v>0</v>
      </c>
      <c r="Y144" s="428"/>
      <c r="Z144" s="428">
        <f t="shared" si="90"/>
        <v>0</v>
      </c>
      <c r="AA144" s="428">
        <f t="shared" si="90"/>
        <v>0</v>
      </c>
      <c r="AB144" s="428"/>
      <c r="AC144" s="428"/>
      <c r="AD144" s="428">
        <f>AC144*1.12</f>
        <v>0</v>
      </c>
      <c r="AE144" s="428"/>
      <c r="AF144" s="428"/>
      <c r="AG144" s="472">
        <f t="shared" si="91"/>
        <v>0</v>
      </c>
      <c r="AH144" s="428"/>
      <c r="AI144" s="472">
        <f>AF141+AF144-(AC141+AC144)</f>
        <v>0</v>
      </c>
      <c r="AJ144" s="472">
        <f>AI144*1.12</f>
        <v>0</v>
      </c>
      <c r="AK144" s="472"/>
      <c r="AL144" s="479" t="str">
        <f t="shared" si="38"/>
        <v/>
      </c>
      <c r="AM144" s="473">
        <f>AF144</f>
        <v>0</v>
      </c>
      <c r="AN144" s="473"/>
      <c r="AO144" s="473"/>
      <c r="AP144" s="473"/>
      <c r="AQ144" s="473"/>
      <c r="AR144" s="472">
        <f>AF144</f>
        <v>0</v>
      </c>
      <c r="AS144" s="472">
        <f t="shared" si="92"/>
        <v>0</v>
      </c>
      <c r="AT144" s="472"/>
      <c r="AU144" s="472"/>
      <c r="AV144" s="472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2"/>
      <c r="BI144" s="496"/>
      <c r="BJ144" s="496"/>
      <c r="BK144" s="496"/>
      <c r="BL144" s="496"/>
      <c r="BM144" s="496"/>
      <c r="BN144" s="496"/>
      <c r="BO144" s="496"/>
      <c r="BP144" s="496"/>
      <c r="BS144" s="459"/>
      <c r="BT144" s="497"/>
      <c r="BU144" s="496"/>
    </row>
    <row r="145" spans="1:73" ht="13" hidden="1" customHeight="1" x14ac:dyDescent="0.35">
      <c r="A145" s="962"/>
      <c r="B145" s="929"/>
      <c r="C145" s="480" t="s">
        <v>75</v>
      </c>
      <c r="D145" s="480" t="s">
        <v>77</v>
      </c>
      <c r="E145" s="544"/>
      <c r="F145" s="544"/>
      <c r="G145" s="1003"/>
      <c r="H145" s="1006"/>
      <c r="I145" s="547"/>
      <c r="J145" s="547"/>
      <c r="K145" s="926"/>
      <c r="L145" s="929"/>
      <c r="M145" s="977"/>
      <c r="N145" s="503">
        <f t="shared" si="87"/>
        <v>0</v>
      </c>
      <c r="O145" s="503">
        <f t="shared" si="87"/>
        <v>0</v>
      </c>
      <c r="P145" s="503">
        <f t="shared" si="88"/>
        <v>0</v>
      </c>
      <c r="Q145" s="503">
        <f>Q144</f>
        <v>0</v>
      </c>
      <c r="R145" s="929"/>
      <c r="S145" s="970"/>
      <c r="T145" s="499"/>
      <c r="U145" s="499"/>
      <c r="V145" s="499"/>
      <c r="W145" s="499">
        <f>W144</f>
        <v>0</v>
      </c>
      <c r="X145" s="481">
        <f t="shared" si="89"/>
        <v>0</v>
      </c>
      <c r="Y145" s="499"/>
      <c r="Z145" s="499">
        <f t="shared" si="90"/>
        <v>0</v>
      </c>
      <c r="AA145" s="499">
        <f t="shared" si="90"/>
        <v>0</v>
      </c>
      <c r="AB145" s="499"/>
      <c r="AC145" s="499">
        <f>AC144</f>
        <v>0</v>
      </c>
      <c r="AD145" s="499">
        <f>AD144</f>
        <v>0</v>
      </c>
      <c r="AE145" s="499"/>
      <c r="AF145" s="499">
        <f>AF144</f>
        <v>0</v>
      </c>
      <c r="AG145" s="481">
        <f t="shared" si="91"/>
        <v>0</v>
      </c>
      <c r="AH145" s="499"/>
      <c r="AI145" s="481">
        <f>AI144</f>
        <v>0</v>
      </c>
      <c r="AJ145" s="481">
        <f>AJ144</f>
        <v>0</v>
      </c>
      <c r="AK145" s="481"/>
      <c r="AL145" s="504" t="str">
        <f t="shared" si="38"/>
        <v/>
      </c>
      <c r="AM145" s="482">
        <f>AF145</f>
        <v>0</v>
      </c>
      <c r="AN145" s="482"/>
      <c r="AO145" s="482"/>
      <c r="AP145" s="482"/>
      <c r="AQ145" s="482"/>
      <c r="AR145" s="481">
        <f>AF145</f>
        <v>0</v>
      </c>
      <c r="AS145" s="481">
        <f t="shared" si="92"/>
        <v>0</v>
      </c>
      <c r="AT145" s="481"/>
      <c r="AU145" s="481"/>
      <c r="AV145" s="481"/>
      <c r="AW145" s="481"/>
      <c r="AX145" s="481"/>
      <c r="AY145" s="481"/>
      <c r="AZ145" s="481"/>
      <c r="BA145" s="481"/>
      <c r="BB145" s="481"/>
      <c r="BC145" s="481"/>
      <c r="BD145" s="481"/>
      <c r="BE145" s="481"/>
      <c r="BF145" s="481"/>
      <c r="BG145" s="481"/>
      <c r="BH145" s="481"/>
      <c r="BI145" s="460"/>
      <c r="BJ145" s="460"/>
      <c r="BK145" s="460"/>
      <c r="BL145" s="460"/>
      <c r="BM145" s="460"/>
      <c r="BN145" s="460"/>
      <c r="BO145" s="460"/>
      <c r="BP145" s="460"/>
      <c r="BS145" s="457"/>
      <c r="BT145" s="458"/>
      <c r="BU145" s="460"/>
    </row>
    <row r="146" spans="1:73" s="495" customFormat="1" ht="13" hidden="1" customHeight="1" x14ac:dyDescent="0.35">
      <c r="A146" s="961">
        <v>2</v>
      </c>
      <c r="B146" s="1007" t="s">
        <v>103</v>
      </c>
      <c r="C146" s="471" t="s">
        <v>73</v>
      </c>
      <c r="D146" s="496"/>
      <c r="E146" s="556">
        <f>E148+E151+E154+E157+E160+E163+E166+E169+E172</f>
        <v>0</v>
      </c>
      <c r="F146" s="556">
        <f>F148+F151+F154+F157+F160+F163+F166+F169+F172</f>
        <v>0</v>
      </c>
      <c r="G146" s="557"/>
      <c r="H146" s="556">
        <f>H148+H151+H154+H157+H160+H163+H166+H169+H172</f>
        <v>0</v>
      </c>
      <c r="I146" s="556">
        <f>I148+I151+I154+I157+I160+I163+I166+I169+I172</f>
        <v>0</v>
      </c>
      <c r="J146" s="556">
        <f>J148+J151+J154+J157+J160+J163+J166+J169+J172</f>
        <v>0</v>
      </c>
      <c r="K146" s="1010" t="s">
        <v>104</v>
      </c>
      <c r="L146" s="1011"/>
      <c r="M146" s="1014"/>
      <c r="N146" s="558">
        <f t="shared" ref="N146:Q147" si="93">N148+N151+N154+N157+N160+N163+N166+N169+N172</f>
        <v>0</v>
      </c>
      <c r="O146" s="558">
        <f t="shared" si="93"/>
        <v>0</v>
      </c>
      <c r="P146" s="558">
        <f t="shared" si="93"/>
        <v>0</v>
      </c>
      <c r="Q146" s="558">
        <f t="shared" si="93"/>
        <v>0</v>
      </c>
      <c r="R146" s="488"/>
      <c r="S146" s="991">
        <f>S148+S151+S154+S157+S160+S163+S166+S169</f>
        <v>0</v>
      </c>
      <c r="T146" s="556">
        <f t="shared" ref="T146:AK147" si="94">T148+T151+T154+T157+T160+T163+T166+T169+T172</f>
        <v>0</v>
      </c>
      <c r="U146" s="556">
        <f t="shared" si="94"/>
        <v>0</v>
      </c>
      <c r="V146" s="556">
        <f t="shared" si="94"/>
        <v>0</v>
      </c>
      <c r="W146" s="556">
        <f t="shared" si="94"/>
        <v>333232</v>
      </c>
      <c r="X146" s="556">
        <f t="shared" si="94"/>
        <v>373219.84000000008</v>
      </c>
      <c r="Y146" s="556">
        <f t="shared" si="94"/>
        <v>196</v>
      </c>
      <c r="Z146" s="556">
        <f t="shared" si="94"/>
        <v>333232</v>
      </c>
      <c r="AA146" s="556">
        <f t="shared" si="94"/>
        <v>373219.84000000008</v>
      </c>
      <c r="AB146" s="556">
        <f t="shared" si="94"/>
        <v>196</v>
      </c>
      <c r="AC146" s="556">
        <f t="shared" si="94"/>
        <v>0</v>
      </c>
      <c r="AD146" s="556">
        <f t="shared" si="94"/>
        <v>0</v>
      </c>
      <c r="AE146" s="556">
        <f t="shared" si="94"/>
        <v>0</v>
      </c>
      <c r="AF146" s="556">
        <f t="shared" si="94"/>
        <v>0</v>
      </c>
      <c r="AG146" s="556">
        <f t="shared" si="94"/>
        <v>0</v>
      </c>
      <c r="AH146" s="556">
        <f t="shared" si="94"/>
        <v>0</v>
      </c>
      <c r="AI146" s="556">
        <f>AI148+AI151+AI154+AI157+AI160+AI163+AI166+AI169+AI172</f>
        <v>0</v>
      </c>
      <c r="AJ146" s="556">
        <f t="shared" si="94"/>
        <v>0</v>
      </c>
      <c r="AK146" s="556">
        <f t="shared" si="94"/>
        <v>0</v>
      </c>
      <c r="AL146" s="479" t="str">
        <f>IF(AC146=0,"",AF146/AC146)</f>
        <v/>
      </c>
      <c r="AM146" s="556">
        <f t="shared" ref="AM146:BH147" si="95">AM148+AM151+AM154+AM157+AM160+AM163+AM166+AM169+AM172</f>
        <v>0</v>
      </c>
      <c r="AN146" s="556">
        <f t="shared" si="95"/>
        <v>0</v>
      </c>
      <c r="AO146" s="556">
        <f t="shared" si="95"/>
        <v>0</v>
      </c>
      <c r="AP146" s="556"/>
      <c r="AQ146" s="556"/>
      <c r="AR146" s="556">
        <f t="shared" si="95"/>
        <v>0</v>
      </c>
      <c r="AS146" s="556">
        <f t="shared" si="95"/>
        <v>0</v>
      </c>
      <c r="AT146" s="556">
        <f t="shared" si="95"/>
        <v>0</v>
      </c>
      <c r="AU146" s="556">
        <f t="shared" si="95"/>
        <v>0</v>
      </c>
      <c r="AV146" s="556">
        <f t="shared" si="95"/>
        <v>0</v>
      </c>
      <c r="AW146" s="556">
        <f t="shared" si="95"/>
        <v>0</v>
      </c>
      <c r="AX146" s="556">
        <f t="shared" si="95"/>
        <v>0</v>
      </c>
      <c r="AY146" s="556">
        <f t="shared" si="95"/>
        <v>0</v>
      </c>
      <c r="AZ146" s="556">
        <f t="shared" si="95"/>
        <v>0</v>
      </c>
      <c r="BA146" s="556">
        <f t="shared" si="95"/>
        <v>0</v>
      </c>
      <c r="BB146" s="556">
        <f t="shared" si="95"/>
        <v>0</v>
      </c>
      <c r="BC146" s="556">
        <f t="shared" si="95"/>
        <v>0</v>
      </c>
      <c r="BD146" s="556">
        <f t="shared" si="95"/>
        <v>0</v>
      </c>
      <c r="BE146" s="556">
        <f t="shared" si="95"/>
        <v>0</v>
      </c>
      <c r="BF146" s="556">
        <f t="shared" si="95"/>
        <v>0</v>
      </c>
      <c r="BG146" s="556">
        <f t="shared" si="95"/>
        <v>0</v>
      </c>
      <c r="BH146" s="556">
        <f t="shared" si="95"/>
        <v>0</v>
      </c>
      <c r="BI146" s="501" t="s">
        <v>83</v>
      </c>
      <c r="BJ146" s="496"/>
      <c r="BK146" s="472">
        <f t="shared" ref="BK146:BM147" si="96">BK148+BK151+BK154+BK157+BK160+BK163+BK166+BK169</f>
        <v>0</v>
      </c>
      <c r="BL146" s="472">
        <f t="shared" si="96"/>
        <v>0</v>
      </c>
      <c r="BM146" s="472">
        <f t="shared" si="96"/>
        <v>0</v>
      </c>
      <c r="BN146" s="559"/>
      <c r="BO146" s="559"/>
      <c r="BP146" s="496"/>
      <c r="BS146" s="459"/>
      <c r="BT146" s="497"/>
      <c r="BU146" s="496"/>
    </row>
    <row r="147" spans="1:73" s="495" customFormat="1" ht="13" hidden="1" customHeight="1" x14ac:dyDescent="0.35">
      <c r="A147" s="1000"/>
      <c r="B147" s="1008"/>
      <c r="C147" s="471" t="s">
        <v>75</v>
      </c>
      <c r="D147" s="557"/>
      <c r="E147" s="556">
        <f>E149+E152+E155+E158+E161+E164+E167+E170+E173</f>
        <v>0</v>
      </c>
      <c r="F147" s="556">
        <f>F149+F152+F155+F158+F161+F164+F167+F170+F173</f>
        <v>0</v>
      </c>
      <c r="G147" s="557"/>
      <c r="H147" s="556"/>
      <c r="I147" s="556">
        <f>I149+I152+I155+I158+I161+I164+I167+I170+I173</f>
        <v>0</v>
      </c>
      <c r="J147" s="556">
        <f>J149+J152+J155+J158+J161+J164+J167+J170+J173</f>
        <v>0</v>
      </c>
      <c r="K147" s="1012"/>
      <c r="L147" s="1013"/>
      <c r="M147" s="1015"/>
      <c r="N147" s="558">
        <f t="shared" si="93"/>
        <v>0</v>
      </c>
      <c r="O147" s="558">
        <f t="shared" si="93"/>
        <v>0</v>
      </c>
      <c r="P147" s="558">
        <f t="shared" si="93"/>
        <v>0</v>
      </c>
      <c r="Q147" s="558">
        <f t="shared" si="93"/>
        <v>0</v>
      </c>
      <c r="R147" s="488"/>
      <c r="S147" s="992"/>
      <c r="T147" s="556">
        <f t="shared" si="94"/>
        <v>0</v>
      </c>
      <c r="U147" s="556">
        <f t="shared" si="94"/>
        <v>0</v>
      </c>
      <c r="V147" s="556"/>
      <c r="W147" s="556">
        <f t="shared" si="94"/>
        <v>254712.05160714284</v>
      </c>
      <c r="X147" s="556">
        <f t="shared" si="94"/>
        <v>285277.49779999995</v>
      </c>
      <c r="Y147" s="556"/>
      <c r="Z147" s="556">
        <f t="shared" si="94"/>
        <v>254712.05160714284</v>
      </c>
      <c r="AA147" s="556">
        <f t="shared" si="94"/>
        <v>285277.49779999995</v>
      </c>
      <c r="AB147" s="556"/>
      <c r="AC147" s="556">
        <f t="shared" si="94"/>
        <v>0</v>
      </c>
      <c r="AD147" s="556">
        <f t="shared" si="94"/>
        <v>0</v>
      </c>
      <c r="AE147" s="556"/>
      <c r="AF147" s="556">
        <f t="shared" si="94"/>
        <v>0</v>
      </c>
      <c r="AG147" s="556">
        <f t="shared" si="94"/>
        <v>0</v>
      </c>
      <c r="AH147" s="556"/>
      <c r="AI147" s="556">
        <f t="shared" si="94"/>
        <v>0</v>
      </c>
      <c r="AJ147" s="556">
        <f t="shared" si="94"/>
        <v>0</v>
      </c>
      <c r="AK147" s="556"/>
      <c r="AL147" s="479" t="str">
        <f>IF(AC147=0,"",AF147/AC147)</f>
        <v/>
      </c>
      <c r="AM147" s="556">
        <f t="shared" si="95"/>
        <v>0</v>
      </c>
      <c r="AN147" s="556">
        <f t="shared" si="95"/>
        <v>0</v>
      </c>
      <c r="AO147" s="556">
        <f t="shared" si="95"/>
        <v>0</v>
      </c>
      <c r="AP147" s="556"/>
      <c r="AQ147" s="556"/>
      <c r="AR147" s="556">
        <f t="shared" si="95"/>
        <v>0</v>
      </c>
      <c r="AS147" s="556">
        <f t="shared" si="95"/>
        <v>0</v>
      </c>
      <c r="AT147" s="556"/>
      <c r="AU147" s="556">
        <f t="shared" si="95"/>
        <v>0</v>
      </c>
      <c r="AV147" s="556">
        <f t="shared" si="95"/>
        <v>0</v>
      </c>
      <c r="AW147" s="556">
        <f t="shared" si="95"/>
        <v>0</v>
      </c>
      <c r="AX147" s="556">
        <f t="shared" si="95"/>
        <v>0</v>
      </c>
      <c r="AY147" s="556">
        <f t="shared" si="95"/>
        <v>0</v>
      </c>
      <c r="AZ147" s="556">
        <f t="shared" si="95"/>
        <v>0</v>
      </c>
      <c r="BA147" s="556">
        <f t="shared" si="95"/>
        <v>0</v>
      </c>
      <c r="BB147" s="556">
        <f t="shared" si="95"/>
        <v>0</v>
      </c>
      <c r="BC147" s="556">
        <f t="shared" si="95"/>
        <v>0</v>
      </c>
      <c r="BD147" s="556">
        <f t="shared" si="95"/>
        <v>0</v>
      </c>
      <c r="BE147" s="556">
        <f t="shared" si="95"/>
        <v>0</v>
      </c>
      <c r="BF147" s="556">
        <f t="shared" si="95"/>
        <v>0</v>
      </c>
      <c r="BG147" s="556">
        <f t="shared" si="95"/>
        <v>0</v>
      </c>
      <c r="BH147" s="556">
        <f t="shared" si="95"/>
        <v>0</v>
      </c>
      <c r="BI147" s="480"/>
      <c r="BJ147" s="496"/>
      <c r="BK147" s="472">
        <f t="shared" si="96"/>
        <v>0</v>
      </c>
      <c r="BL147" s="472">
        <f t="shared" si="96"/>
        <v>0</v>
      </c>
      <c r="BM147" s="472">
        <f t="shared" si="96"/>
        <v>0</v>
      </c>
      <c r="BN147" s="559"/>
      <c r="BO147" s="559"/>
      <c r="BP147" s="496"/>
      <c r="BS147" s="459"/>
      <c r="BT147" s="497"/>
      <c r="BU147" s="496"/>
    </row>
    <row r="148" spans="1:73" s="495" customFormat="1" ht="13" hidden="1" customHeight="1" x14ac:dyDescent="0.35">
      <c r="A148" s="1000"/>
      <c r="B148" s="1008"/>
      <c r="C148" s="471" t="s">
        <v>73</v>
      </c>
      <c r="D148" s="471" t="s">
        <v>74</v>
      </c>
      <c r="E148" s="542"/>
      <c r="F148" s="542">
        <f>E148*1.12</f>
        <v>0</v>
      </c>
      <c r="G148" s="1001"/>
      <c r="H148" s="1004"/>
      <c r="I148" s="508"/>
      <c r="J148" s="508">
        <f>I148*1.12</f>
        <v>0</v>
      </c>
      <c r="K148" s="924"/>
      <c r="L148" s="927"/>
      <c r="M148" s="975" t="s">
        <v>98</v>
      </c>
      <c r="N148" s="493">
        <f t="shared" ref="N148:O171" si="97">P148</f>
        <v>0</v>
      </c>
      <c r="O148" s="493">
        <f t="shared" si="97"/>
        <v>0</v>
      </c>
      <c r="P148" s="493">
        <f t="shared" ref="P148:P174" si="98">Q148/1.12</f>
        <v>0</v>
      </c>
      <c r="Q148" s="493"/>
      <c r="R148" s="927"/>
      <c r="S148" s="969"/>
      <c r="T148" s="428"/>
      <c r="U148" s="428"/>
      <c r="V148" s="428"/>
      <c r="W148" s="428">
        <f>36072+8996+2281+7016+1329</f>
        <v>55694</v>
      </c>
      <c r="X148" s="472">
        <f>W148*1.12</f>
        <v>62377.280000000006</v>
      </c>
      <c r="Y148" s="428">
        <f>18+4+3</f>
        <v>25</v>
      </c>
      <c r="Z148" s="428">
        <f t="shared" ref="Z148:AB171" si="99">T148+W148</f>
        <v>55694</v>
      </c>
      <c r="AA148" s="428">
        <f t="shared" si="99"/>
        <v>62377.280000000006</v>
      </c>
      <c r="AB148" s="428">
        <f t="shared" si="99"/>
        <v>25</v>
      </c>
      <c r="AC148" s="428"/>
      <c r="AD148" s="428">
        <f>AC148*1.12</f>
        <v>0</v>
      </c>
      <c r="AE148" s="428"/>
      <c r="AF148" s="428"/>
      <c r="AG148" s="472">
        <f>AF148*1.12</f>
        <v>0</v>
      </c>
      <c r="AH148" s="428"/>
      <c r="AI148" s="472"/>
      <c r="AJ148" s="472">
        <f>AI148*1.12</f>
        <v>0</v>
      </c>
      <c r="AK148" s="472">
        <f>AH148-AE148</f>
        <v>0</v>
      </c>
      <c r="AL148" s="479"/>
      <c r="AM148" s="473"/>
      <c r="AN148" s="473"/>
      <c r="AO148" s="473"/>
      <c r="AP148" s="473"/>
      <c r="AQ148" s="473"/>
      <c r="AR148" s="472"/>
      <c r="AS148" s="472">
        <f t="shared" ref="AS148:AS174" si="100">AR148*1.12</f>
        <v>0</v>
      </c>
      <c r="AT148" s="472">
        <f>S148</f>
        <v>0</v>
      </c>
      <c r="AU148" s="472"/>
      <c r="AV148" s="472"/>
      <c r="AW148" s="472"/>
      <c r="AX148" s="472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559"/>
      <c r="BJ148" s="559"/>
      <c r="BK148" s="496"/>
      <c r="BL148" s="496"/>
      <c r="BM148" s="496"/>
      <c r="BN148" s="559"/>
      <c r="BO148" s="559"/>
      <c r="BP148" s="496"/>
      <c r="BS148" s="459"/>
      <c r="BT148" s="497"/>
      <c r="BU148" s="496"/>
    </row>
    <row r="149" spans="1:73" s="495" customFormat="1" ht="13" hidden="1" customHeight="1" x14ac:dyDescent="0.35">
      <c r="A149" s="1000"/>
      <c r="B149" s="1008"/>
      <c r="C149" s="471" t="s">
        <v>75</v>
      </c>
      <c r="D149" s="471" t="s">
        <v>76</v>
      </c>
      <c r="E149" s="542">
        <f>E150</f>
        <v>0</v>
      </c>
      <c r="F149" s="542">
        <f>F150</f>
        <v>0</v>
      </c>
      <c r="G149" s="1002"/>
      <c r="H149" s="1005"/>
      <c r="I149" s="508"/>
      <c r="J149" s="508">
        <f>J150</f>
        <v>0</v>
      </c>
      <c r="K149" s="925"/>
      <c r="L149" s="928"/>
      <c r="M149" s="976"/>
      <c r="N149" s="493">
        <f t="shared" si="97"/>
        <v>0</v>
      </c>
      <c r="O149" s="493">
        <f t="shared" si="97"/>
        <v>0</v>
      </c>
      <c r="P149" s="493">
        <f t="shared" si="98"/>
        <v>0</v>
      </c>
      <c r="Q149" s="493">
        <f>Q148</f>
        <v>0</v>
      </c>
      <c r="R149" s="928"/>
      <c r="S149" s="993"/>
      <c r="T149" s="428"/>
      <c r="U149" s="428"/>
      <c r="V149" s="428"/>
      <c r="W149" s="428">
        <f>W150</f>
        <v>46988.976589285703</v>
      </c>
      <c r="X149" s="472">
        <f>X150</f>
        <v>52627.653779999993</v>
      </c>
      <c r="Y149" s="428"/>
      <c r="Z149" s="428">
        <f t="shared" si="99"/>
        <v>46988.976589285703</v>
      </c>
      <c r="AA149" s="428">
        <f t="shared" si="99"/>
        <v>52627.653779999993</v>
      </c>
      <c r="AB149" s="428"/>
      <c r="AC149" s="428"/>
      <c r="AD149" s="428">
        <f>AC149*1.12</f>
        <v>0</v>
      </c>
      <c r="AE149" s="428"/>
      <c r="AF149" s="428">
        <f>AF150</f>
        <v>0</v>
      </c>
      <c r="AG149" s="472">
        <f>AG150</f>
        <v>0</v>
      </c>
      <c r="AH149" s="428"/>
      <c r="AI149" s="472"/>
      <c r="AJ149" s="472">
        <f>AI149*1.12</f>
        <v>0</v>
      </c>
      <c r="AK149" s="472"/>
      <c r="AL149" s="479"/>
      <c r="AM149" s="473">
        <f>AF149</f>
        <v>0</v>
      </c>
      <c r="AN149" s="473"/>
      <c r="AO149" s="473"/>
      <c r="AP149" s="473"/>
      <c r="AQ149" s="473"/>
      <c r="AR149" s="472">
        <f>I149</f>
        <v>0</v>
      </c>
      <c r="AS149" s="472">
        <f t="shared" si="100"/>
        <v>0</v>
      </c>
      <c r="AT149" s="472"/>
      <c r="AU149" s="472"/>
      <c r="AV149" s="472"/>
      <c r="AW149" s="472"/>
      <c r="AX149" s="472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559"/>
      <c r="BJ149" s="559"/>
      <c r="BK149" s="496"/>
      <c r="BL149" s="496"/>
      <c r="BM149" s="496"/>
      <c r="BN149" s="559"/>
      <c r="BO149" s="559"/>
      <c r="BP149" s="496"/>
      <c r="BS149" s="459"/>
      <c r="BT149" s="497"/>
      <c r="BU149" s="496"/>
    </row>
    <row r="150" spans="1:73" ht="13" hidden="1" customHeight="1" x14ac:dyDescent="0.35">
      <c r="A150" s="1000"/>
      <c r="B150" s="1008"/>
      <c r="C150" s="480" t="s">
        <v>75</v>
      </c>
      <c r="D150" s="480" t="s">
        <v>77</v>
      </c>
      <c r="E150" s="544">
        <f>E148</f>
        <v>0</v>
      </c>
      <c r="F150" s="544">
        <f>E150*1.12</f>
        <v>0</v>
      </c>
      <c r="G150" s="1002"/>
      <c r="H150" s="1005"/>
      <c r="I150" s="547">
        <f>I149</f>
        <v>0</v>
      </c>
      <c r="J150" s="547">
        <f>I150*1.12</f>
        <v>0</v>
      </c>
      <c r="K150" s="926"/>
      <c r="L150" s="929"/>
      <c r="M150" s="977"/>
      <c r="N150" s="503">
        <f t="shared" si="97"/>
        <v>0</v>
      </c>
      <c r="O150" s="503">
        <f t="shared" si="97"/>
        <v>0</v>
      </c>
      <c r="P150" s="503">
        <f t="shared" si="98"/>
        <v>0</v>
      </c>
      <c r="Q150" s="503">
        <f>Q149</f>
        <v>0</v>
      </c>
      <c r="R150" s="929"/>
      <c r="S150" s="970"/>
      <c r="T150" s="499"/>
      <c r="U150" s="499"/>
      <c r="V150" s="499"/>
      <c r="W150" s="499">
        <f>34497.77486/1.12+12191.89664/1.12+5937.98228/1.12</f>
        <v>46988.976589285703</v>
      </c>
      <c r="X150" s="544">
        <f>W150*1.12</f>
        <v>52627.653779999993</v>
      </c>
      <c r="Y150" s="499"/>
      <c r="Z150" s="499">
        <f t="shared" si="99"/>
        <v>46988.976589285703</v>
      </c>
      <c r="AA150" s="499">
        <f t="shared" si="99"/>
        <v>52627.653779999993</v>
      </c>
      <c r="AB150" s="499"/>
      <c r="AC150" s="499">
        <f>AC149</f>
        <v>0</v>
      </c>
      <c r="AD150" s="499">
        <f>AD149</f>
        <v>0</v>
      </c>
      <c r="AE150" s="499"/>
      <c r="AF150" s="499"/>
      <c r="AG150" s="544">
        <f>AF150*1.12</f>
        <v>0</v>
      </c>
      <c r="AH150" s="499"/>
      <c r="AI150" s="481">
        <f>AI149</f>
        <v>0</v>
      </c>
      <c r="AJ150" s="481">
        <f>AJ149</f>
        <v>0</v>
      </c>
      <c r="AK150" s="481"/>
      <c r="AL150" s="504"/>
      <c r="AM150" s="482">
        <f>AF150</f>
        <v>0</v>
      </c>
      <c r="AN150" s="482"/>
      <c r="AO150" s="482"/>
      <c r="AP150" s="482"/>
      <c r="AQ150" s="482"/>
      <c r="AR150" s="481">
        <f>AR149</f>
        <v>0</v>
      </c>
      <c r="AS150" s="481">
        <f t="shared" si="100"/>
        <v>0</v>
      </c>
      <c r="AT150" s="481"/>
      <c r="AU150" s="481"/>
      <c r="AV150" s="481"/>
      <c r="AW150" s="481"/>
      <c r="AX150" s="481"/>
      <c r="AY150" s="481"/>
      <c r="AZ150" s="481"/>
      <c r="BA150" s="481"/>
      <c r="BB150" s="481"/>
      <c r="BC150" s="481"/>
      <c r="BD150" s="481"/>
      <c r="BE150" s="481"/>
      <c r="BF150" s="481"/>
      <c r="BG150" s="481"/>
      <c r="BH150" s="481"/>
      <c r="BI150" s="561"/>
      <c r="BJ150" s="561"/>
      <c r="BK150" s="460"/>
      <c r="BL150" s="460"/>
      <c r="BM150" s="460"/>
      <c r="BN150" s="561"/>
      <c r="BO150" s="561"/>
      <c r="BP150" s="460"/>
      <c r="BS150" s="457"/>
      <c r="BT150" s="458"/>
      <c r="BU150" s="460"/>
    </row>
    <row r="151" spans="1:73" s="495" customFormat="1" ht="13" hidden="1" customHeight="1" x14ac:dyDescent="0.35">
      <c r="A151" s="1000"/>
      <c r="B151" s="1008"/>
      <c r="C151" s="471" t="s">
        <v>73</v>
      </c>
      <c r="D151" s="471" t="s">
        <v>74</v>
      </c>
      <c r="E151" s="542"/>
      <c r="F151" s="542"/>
      <c r="G151" s="1002"/>
      <c r="H151" s="1005"/>
      <c r="I151" s="508"/>
      <c r="J151" s="508"/>
      <c r="K151" s="924"/>
      <c r="L151" s="927"/>
      <c r="M151" s="975" t="s">
        <v>98</v>
      </c>
      <c r="N151" s="493">
        <f t="shared" si="97"/>
        <v>0</v>
      </c>
      <c r="O151" s="493">
        <f t="shared" si="97"/>
        <v>0</v>
      </c>
      <c r="P151" s="493">
        <f t="shared" si="98"/>
        <v>0</v>
      </c>
      <c r="Q151" s="493"/>
      <c r="R151" s="927"/>
      <c r="S151" s="969"/>
      <c r="T151" s="428"/>
      <c r="U151" s="428"/>
      <c r="V151" s="428"/>
      <c r="W151" s="428">
        <f>34650+18089+41153+18585+15948-1886+2+9042+2067</f>
        <v>137650</v>
      </c>
      <c r="X151" s="472">
        <f>W151*1.12</f>
        <v>154168.00000000003</v>
      </c>
      <c r="Y151" s="428">
        <f>21+11+18+22+12+6</f>
        <v>90</v>
      </c>
      <c r="Z151" s="428">
        <f t="shared" si="99"/>
        <v>137650</v>
      </c>
      <c r="AA151" s="428">
        <f t="shared" si="99"/>
        <v>154168.00000000003</v>
      </c>
      <c r="AB151" s="428">
        <f t="shared" si="99"/>
        <v>90</v>
      </c>
      <c r="AC151" s="428"/>
      <c r="AD151" s="428"/>
      <c r="AE151" s="428"/>
      <c r="AF151" s="428"/>
      <c r="AG151" s="472">
        <f>AF151*1.12</f>
        <v>0</v>
      </c>
      <c r="AH151" s="428"/>
      <c r="AI151" s="472"/>
      <c r="AJ151" s="472">
        <f>AI151*1.12</f>
        <v>0</v>
      </c>
      <c r="AK151" s="472">
        <f>AH151-AE151</f>
        <v>0</v>
      </c>
      <c r="AL151" s="479" t="str">
        <f t="shared" ref="AL151:AL184" si="101">IF(AC151=0,"",AF151/AC151)</f>
        <v/>
      </c>
      <c r="AM151" s="473"/>
      <c r="AN151" s="473"/>
      <c r="AO151" s="473"/>
      <c r="AP151" s="473"/>
      <c r="AQ151" s="473"/>
      <c r="AR151" s="472"/>
      <c r="AS151" s="472">
        <f t="shared" si="100"/>
        <v>0</v>
      </c>
      <c r="AT151" s="472">
        <f>S151</f>
        <v>0</v>
      </c>
      <c r="AU151" s="472"/>
      <c r="AV151" s="472"/>
      <c r="AW151" s="472"/>
      <c r="AX151" s="472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559"/>
      <c r="BJ151" s="559"/>
      <c r="BK151" s="496"/>
      <c r="BL151" s="496"/>
      <c r="BM151" s="496"/>
      <c r="BN151" s="559"/>
      <c r="BO151" s="559"/>
      <c r="BP151" s="496"/>
      <c r="BS151" s="459"/>
      <c r="BT151" s="497"/>
      <c r="BU151" s="496"/>
    </row>
    <row r="152" spans="1:73" s="495" customFormat="1" ht="13" hidden="1" customHeight="1" x14ac:dyDescent="0.35">
      <c r="A152" s="1000"/>
      <c r="B152" s="1008"/>
      <c r="C152" s="471" t="s">
        <v>75</v>
      </c>
      <c r="D152" s="471" t="s">
        <v>76</v>
      </c>
      <c r="E152" s="542"/>
      <c r="F152" s="542"/>
      <c r="G152" s="1002"/>
      <c r="H152" s="1005"/>
      <c r="I152" s="508"/>
      <c r="J152" s="508"/>
      <c r="K152" s="925"/>
      <c r="L152" s="928"/>
      <c r="M152" s="976"/>
      <c r="N152" s="493">
        <f t="shared" si="97"/>
        <v>0</v>
      </c>
      <c r="O152" s="493">
        <f t="shared" si="97"/>
        <v>0</v>
      </c>
      <c r="P152" s="493">
        <f t="shared" si="98"/>
        <v>0</v>
      </c>
      <c r="Q152" s="493">
        <f>Q151</f>
        <v>0</v>
      </c>
      <c r="R152" s="928"/>
      <c r="S152" s="993"/>
      <c r="T152" s="428"/>
      <c r="U152" s="428"/>
      <c r="V152" s="428"/>
      <c r="W152" s="428">
        <f>29157.35653/1.12+9629.5325/1.12+35297.06985/1.12+32727.74494/1.12+15930.32969/1.12+10464.83498/1.12</f>
        <v>118934.70400892856</v>
      </c>
      <c r="X152" s="472">
        <f>W152*1.12</f>
        <v>133206.86848999999</v>
      </c>
      <c r="Y152" s="428"/>
      <c r="Z152" s="428">
        <f t="shared" si="99"/>
        <v>118934.70400892856</v>
      </c>
      <c r="AA152" s="428">
        <f t="shared" si="99"/>
        <v>133206.86848999999</v>
      </c>
      <c r="AB152" s="428"/>
      <c r="AC152" s="428"/>
      <c r="AD152" s="428">
        <f>AC152*1.12</f>
        <v>0</v>
      </c>
      <c r="AE152" s="428"/>
      <c r="AF152" s="428"/>
      <c r="AG152" s="472">
        <f>AF152*1.12</f>
        <v>0</v>
      </c>
      <c r="AH152" s="428"/>
      <c r="AI152" s="472"/>
      <c r="AJ152" s="472">
        <f>AI152*1.12</f>
        <v>0</v>
      </c>
      <c r="AK152" s="472"/>
      <c r="AL152" s="479" t="str">
        <f t="shared" si="101"/>
        <v/>
      </c>
      <c r="AM152" s="473">
        <f>AF152</f>
        <v>0</v>
      </c>
      <c r="AN152" s="473"/>
      <c r="AO152" s="473"/>
      <c r="AP152" s="473"/>
      <c r="AQ152" s="473"/>
      <c r="AR152" s="472"/>
      <c r="AS152" s="472">
        <f t="shared" si="100"/>
        <v>0</v>
      </c>
      <c r="AT152" s="472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559"/>
      <c r="BJ152" s="559"/>
      <c r="BK152" s="496"/>
      <c r="BL152" s="496"/>
      <c r="BM152" s="496"/>
      <c r="BN152" s="559"/>
      <c r="BO152" s="559"/>
      <c r="BP152" s="496"/>
      <c r="BS152" s="459"/>
      <c r="BT152" s="497"/>
      <c r="BU152" s="496"/>
    </row>
    <row r="153" spans="1:73" ht="13" hidden="1" customHeight="1" x14ac:dyDescent="0.35">
      <c r="A153" s="1000"/>
      <c r="B153" s="1008"/>
      <c r="C153" s="480" t="s">
        <v>75</v>
      </c>
      <c r="D153" s="480" t="s">
        <v>77</v>
      </c>
      <c r="E153" s="544"/>
      <c r="F153" s="544"/>
      <c r="G153" s="1002"/>
      <c r="H153" s="1005"/>
      <c r="I153" s="547"/>
      <c r="J153" s="547"/>
      <c r="K153" s="926"/>
      <c r="L153" s="929"/>
      <c r="M153" s="977"/>
      <c r="N153" s="503">
        <f t="shared" si="97"/>
        <v>0</v>
      </c>
      <c r="O153" s="503">
        <f t="shared" si="97"/>
        <v>0</v>
      </c>
      <c r="P153" s="503">
        <f t="shared" si="98"/>
        <v>0</v>
      </c>
      <c r="Q153" s="503">
        <f>Q152</f>
        <v>0</v>
      </c>
      <c r="R153" s="929"/>
      <c r="S153" s="970"/>
      <c r="T153" s="499"/>
      <c r="U153" s="499"/>
      <c r="V153" s="499"/>
      <c r="W153" s="499">
        <f>W152</f>
        <v>118934.70400892856</v>
      </c>
      <c r="X153" s="481">
        <f>X152</f>
        <v>133206.86848999999</v>
      </c>
      <c r="Y153" s="499"/>
      <c r="Z153" s="499">
        <f t="shared" si="99"/>
        <v>118934.70400892856</v>
      </c>
      <c r="AA153" s="499">
        <f t="shared" si="99"/>
        <v>133206.86848999999</v>
      </c>
      <c r="AB153" s="499"/>
      <c r="AC153" s="499">
        <f>AC152</f>
        <v>0</v>
      </c>
      <c r="AD153" s="499">
        <f>AD152</f>
        <v>0</v>
      </c>
      <c r="AE153" s="499"/>
      <c r="AF153" s="499">
        <f>AF152</f>
        <v>0</v>
      </c>
      <c r="AG153" s="481">
        <f>AG152</f>
        <v>0</v>
      </c>
      <c r="AH153" s="499"/>
      <c r="AI153" s="481">
        <f>AI152</f>
        <v>0</v>
      </c>
      <c r="AJ153" s="481">
        <f>AJ152</f>
        <v>0</v>
      </c>
      <c r="AK153" s="481"/>
      <c r="AL153" s="504" t="str">
        <f t="shared" si="101"/>
        <v/>
      </c>
      <c r="AM153" s="482">
        <f>AF153</f>
        <v>0</v>
      </c>
      <c r="AN153" s="482"/>
      <c r="AO153" s="482"/>
      <c r="AP153" s="482"/>
      <c r="AQ153" s="482"/>
      <c r="AR153" s="481">
        <f>AR152</f>
        <v>0</v>
      </c>
      <c r="AS153" s="481">
        <f t="shared" si="100"/>
        <v>0</v>
      </c>
      <c r="AT153" s="481"/>
      <c r="AU153" s="481"/>
      <c r="AV153" s="481"/>
      <c r="AW153" s="481"/>
      <c r="AX153" s="481"/>
      <c r="AY153" s="481"/>
      <c r="AZ153" s="481"/>
      <c r="BA153" s="481"/>
      <c r="BB153" s="481"/>
      <c r="BC153" s="481"/>
      <c r="BD153" s="481"/>
      <c r="BE153" s="481"/>
      <c r="BF153" s="481"/>
      <c r="BG153" s="481"/>
      <c r="BH153" s="481"/>
      <c r="BI153" s="561"/>
      <c r="BJ153" s="561"/>
      <c r="BK153" s="460"/>
      <c r="BL153" s="460"/>
      <c r="BM153" s="460"/>
      <c r="BN153" s="561"/>
      <c r="BO153" s="561"/>
      <c r="BP153" s="460"/>
      <c r="BS153" s="457"/>
      <c r="BT153" s="458"/>
      <c r="BU153" s="460"/>
    </row>
    <row r="154" spans="1:73" s="495" customFormat="1" ht="13" hidden="1" customHeight="1" x14ac:dyDescent="0.35">
      <c r="A154" s="1000"/>
      <c r="B154" s="1008"/>
      <c r="C154" s="471" t="s">
        <v>73</v>
      </c>
      <c r="D154" s="471" t="s">
        <v>74</v>
      </c>
      <c r="E154" s="542"/>
      <c r="F154" s="542"/>
      <c r="G154" s="1002"/>
      <c r="H154" s="1005"/>
      <c r="I154" s="508"/>
      <c r="J154" s="508"/>
      <c r="K154" s="924"/>
      <c r="L154" s="927"/>
      <c r="M154" s="975" t="s">
        <v>98</v>
      </c>
      <c r="N154" s="493">
        <f t="shared" si="97"/>
        <v>0</v>
      </c>
      <c r="O154" s="493">
        <f t="shared" si="97"/>
        <v>0</v>
      </c>
      <c r="P154" s="493">
        <f t="shared" si="98"/>
        <v>0</v>
      </c>
      <c r="Q154" s="493"/>
      <c r="R154" s="927"/>
      <c r="S154" s="969"/>
      <c r="T154" s="428"/>
      <c r="U154" s="428"/>
      <c r="V154" s="428"/>
      <c r="W154" s="428">
        <f>9937+2500+7688+485</f>
        <v>20610</v>
      </c>
      <c r="X154" s="472">
        <f>W154*1.12</f>
        <v>23083.200000000001</v>
      </c>
      <c r="Y154" s="428">
        <f>5+2+3</f>
        <v>10</v>
      </c>
      <c r="Z154" s="428">
        <f t="shared" si="99"/>
        <v>20610</v>
      </c>
      <c r="AA154" s="428">
        <f t="shared" si="99"/>
        <v>23083.200000000001</v>
      </c>
      <c r="AB154" s="428">
        <f t="shared" si="99"/>
        <v>10</v>
      </c>
      <c r="AC154" s="428"/>
      <c r="AD154" s="428"/>
      <c r="AE154" s="428"/>
      <c r="AF154" s="428"/>
      <c r="AG154" s="472">
        <f>AF154*1.12</f>
        <v>0</v>
      </c>
      <c r="AH154" s="428"/>
      <c r="AI154" s="472"/>
      <c r="AJ154" s="472">
        <f>AI154*1.12</f>
        <v>0</v>
      </c>
      <c r="AK154" s="472">
        <f>AH154-AE154</f>
        <v>0</v>
      </c>
      <c r="AL154" s="479" t="str">
        <f t="shared" si="101"/>
        <v/>
      </c>
      <c r="AM154" s="473"/>
      <c r="AN154" s="473"/>
      <c r="AO154" s="473"/>
      <c r="AP154" s="473"/>
      <c r="AQ154" s="473"/>
      <c r="AR154" s="472"/>
      <c r="AS154" s="472">
        <f t="shared" si="100"/>
        <v>0</v>
      </c>
      <c r="AT154" s="472">
        <f>S154</f>
        <v>0</v>
      </c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559"/>
      <c r="BJ154" s="559"/>
      <c r="BK154" s="496"/>
      <c r="BL154" s="496"/>
      <c r="BM154" s="496"/>
      <c r="BN154" s="559"/>
      <c r="BO154" s="559"/>
      <c r="BP154" s="496"/>
      <c r="BS154" s="459"/>
      <c r="BT154" s="497"/>
      <c r="BU154" s="496"/>
    </row>
    <row r="155" spans="1:73" s="495" customFormat="1" ht="13" hidden="1" customHeight="1" x14ac:dyDescent="0.35">
      <c r="A155" s="1000"/>
      <c r="B155" s="1008"/>
      <c r="C155" s="471" t="s">
        <v>75</v>
      </c>
      <c r="D155" s="471" t="s">
        <v>76</v>
      </c>
      <c r="E155" s="542"/>
      <c r="F155" s="542"/>
      <c r="G155" s="1002"/>
      <c r="H155" s="1005"/>
      <c r="I155" s="508"/>
      <c r="J155" s="508"/>
      <c r="K155" s="925"/>
      <c r="L155" s="928"/>
      <c r="M155" s="976"/>
      <c r="N155" s="493">
        <f t="shared" si="97"/>
        <v>0</v>
      </c>
      <c r="O155" s="493">
        <f t="shared" si="97"/>
        <v>0</v>
      </c>
      <c r="P155" s="493">
        <f t="shared" si="98"/>
        <v>0</v>
      </c>
      <c r="Q155" s="493">
        <f>Q154</f>
        <v>0</v>
      </c>
      <c r="R155" s="928"/>
      <c r="S155" s="993"/>
      <c r="T155" s="428"/>
      <c r="U155" s="428"/>
      <c r="V155" s="428"/>
      <c r="W155" s="428">
        <f>10871.7336/1.12+1677.62448/1.12+7236.25056/1.12</f>
        <v>17665.722000000002</v>
      </c>
      <c r="X155" s="472">
        <f>W155*1.12</f>
        <v>19785.608640000002</v>
      </c>
      <c r="Y155" s="428"/>
      <c r="Z155" s="428">
        <f t="shared" si="99"/>
        <v>17665.722000000002</v>
      </c>
      <c r="AA155" s="428">
        <f t="shared" si="99"/>
        <v>19785.608640000002</v>
      </c>
      <c r="AB155" s="428"/>
      <c r="AC155" s="428"/>
      <c r="AD155" s="428">
        <f>AC155*1.12</f>
        <v>0</v>
      </c>
      <c r="AE155" s="428"/>
      <c r="AF155" s="428"/>
      <c r="AG155" s="472">
        <f>AF155*1.12</f>
        <v>0</v>
      </c>
      <c r="AH155" s="428"/>
      <c r="AI155" s="472"/>
      <c r="AJ155" s="472">
        <f>AI155*1.12</f>
        <v>0</v>
      </c>
      <c r="AK155" s="472"/>
      <c r="AL155" s="479" t="str">
        <f t="shared" si="101"/>
        <v/>
      </c>
      <c r="AM155" s="473">
        <f>AF155</f>
        <v>0</v>
      </c>
      <c r="AN155" s="473"/>
      <c r="AO155" s="473"/>
      <c r="AP155" s="473"/>
      <c r="AQ155" s="473"/>
      <c r="AR155" s="472"/>
      <c r="AS155" s="472">
        <f t="shared" si="100"/>
        <v>0</v>
      </c>
      <c r="AT155" s="472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559"/>
      <c r="BJ155" s="559"/>
      <c r="BK155" s="496"/>
      <c r="BL155" s="496"/>
      <c r="BM155" s="496"/>
      <c r="BN155" s="559"/>
      <c r="BO155" s="559"/>
      <c r="BP155" s="496"/>
      <c r="BS155" s="459"/>
      <c r="BT155" s="497"/>
      <c r="BU155" s="496"/>
    </row>
    <row r="156" spans="1:73" ht="13" hidden="1" customHeight="1" x14ac:dyDescent="0.35">
      <c r="A156" s="1000"/>
      <c r="B156" s="1008"/>
      <c r="C156" s="480" t="s">
        <v>75</v>
      </c>
      <c r="D156" s="480" t="s">
        <v>77</v>
      </c>
      <c r="E156" s="544"/>
      <c r="F156" s="544"/>
      <c r="G156" s="1002"/>
      <c r="H156" s="1005"/>
      <c r="I156" s="547"/>
      <c r="J156" s="547"/>
      <c r="K156" s="926"/>
      <c r="L156" s="929"/>
      <c r="M156" s="977"/>
      <c r="N156" s="503">
        <f t="shared" si="97"/>
        <v>0</v>
      </c>
      <c r="O156" s="503">
        <f t="shared" si="97"/>
        <v>0</v>
      </c>
      <c r="P156" s="503">
        <f t="shared" si="98"/>
        <v>0</v>
      </c>
      <c r="Q156" s="503">
        <f>Q155</f>
        <v>0</v>
      </c>
      <c r="R156" s="929"/>
      <c r="S156" s="970"/>
      <c r="T156" s="499"/>
      <c r="U156" s="499"/>
      <c r="V156" s="499"/>
      <c r="W156" s="499">
        <f>W155</f>
        <v>17665.722000000002</v>
      </c>
      <c r="X156" s="481">
        <f>X155</f>
        <v>19785.608640000002</v>
      </c>
      <c r="Y156" s="499"/>
      <c r="Z156" s="499">
        <f t="shared" si="99"/>
        <v>17665.722000000002</v>
      </c>
      <c r="AA156" s="499">
        <f t="shared" si="99"/>
        <v>19785.608640000002</v>
      </c>
      <c r="AB156" s="499"/>
      <c r="AC156" s="499">
        <f>AC155</f>
        <v>0</v>
      </c>
      <c r="AD156" s="499">
        <f>AD155</f>
        <v>0</v>
      </c>
      <c r="AE156" s="499"/>
      <c r="AF156" s="499">
        <f>AF155</f>
        <v>0</v>
      </c>
      <c r="AG156" s="481">
        <f>AG155</f>
        <v>0</v>
      </c>
      <c r="AH156" s="499"/>
      <c r="AI156" s="481">
        <f>AI155</f>
        <v>0</v>
      </c>
      <c r="AJ156" s="481">
        <f>AJ155</f>
        <v>0</v>
      </c>
      <c r="AK156" s="481"/>
      <c r="AL156" s="504" t="str">
        <f t="shared" si="101"/>
        <v/>
      </c>
      <c r="AM156" s="482">
        <f>AF156</f>
        <v>0</v>
      </c>
      <c r="AN156" s="482"/>
      <c r="AO156" s="482"/>
      <c r="AP156" s="482"/>
      <c r="AQ156" s="482"/>
      <c r="AR156" s="481">
        <f>AR155</f>
        <v>0</v>
      </c>
      <c r="AS156" s="481">
        <f t="shared" si="100"/>
        <v>0</v>
      </c>
      <c r="AT156" s="481"/>
      <c r="AU156" s="481"/>
      <c r="AV156" s="481"/>
      <c r="AW156" s="481"/>
      <c r="AX156" s="481"/>
      <c r="AY156" s="481"/>
      <c r="AZ156" s="481"/>
      <c r="BA156" s="481"/>
      <c r="BB156" s="481"/>
      <c r="BC156" s="481"/>
      <c r="BD156" s="481"/>
      <c r="BE156" s="481"/>
      <c r="BF156" s="481"/>
      <c r="BG156" s="481"/>
      <c r="BH156" s="481"/>
      <c r="BI156" s="561"/>
      <c r="BJ156" s="561"/>
      <c r="BK156" s="460"/>
      <c r="BL156" s="460"/>
      <c r="BM156" s="460"/>
      <c r="BN156" s="561"/>
      <c r="BO156" s="561"/>
      <c r="BP156" s="460"/>
      <c r="BS156" s="457"/>
      <c r="BT156" s="458"/>
      <c r="BU156" s="460"/>
    </row>
    <row r="157" spans="1:73" s="495" customFormat="1" ht="13" hidden="1" customHeight="1" x14ac:dyDescent="0.35">
      <c r="A157" s="1000"/>
      <c r="B157" s="1008"/>
      <c r="C157" s="471" t="s">
        <v>73</v>
      </c>
      <c r="D157" s="471" t="s">
        <v>74</v>
      </c>
      <c r="E157" s="542"/>
      <c r="F157" s="542"/>
      <c r="G157" s="1002"/>
      <c r="H157" s="1005"/>
      <c r="I157" s="508"/>
      <c r="J157" s="508"/>
      <c r="K157" s="924"/>
      <c r="L157" s="927"/>
      <c r="M157" s="975" t="s">
        <v>98</v>
      </c>
      <c r="N157" s="493">
        <f t="shared" si="97"/>
        <v>0</v>
      </c>
      <c r="O157" s="493">
        <f t="shared" si="97"/>
        <v>0</v>
      </c>
      <c r="P157" s="493">
        <f t="shared" si="98"/>
        <v>0</v>
      </c>
      <c r="Q157" s="493"/>
      <c r="R157" s="927"/>
      <c r="S157" s="969"/>
      <c r="T157" s="428"/>
      <c r="U157" s="428"/>
      <c r="V157" s="428"/>
      <c r="W157" s="428">
        <f>15832+53287</f>
        <v>69119</v>
      </c>
      <c r="X157" s="472">
        <f>W157*1.12</f>
        <v>77413.280000000013</v>
      </c>
      <c r="Y157" s="508">
        <f>9+4+3+5+2+3+3+12</f>
        <v>41</v>
      </c>
      <c r="Z157" s="428">
        <f t="shared" si="99"/>
        <v>69119</v>
      </c>
      <c r="AA157" s="428">
        <f t="shared" si="99"/>
        <v>77413.280000000013</v>
      </c>
      <c r="AB157" s="428">
        <f t="shared" si="99"/>
        <v>41</v>
      </c>
      <c r="AC157" s="428"/>
      <c r="AD157" s="428"/>
      <c r="AE157" s="428"/>
      <c r="AF157" s="428"/>
      <c r="AG157" s="472">
        <f>AF157*1.12</f>
        <v>0</v>
      </c>
      <c r="AH157" s="508"/>
      <c r="AI157" s="472"/>
      <c r="AJ157" s="472">
        <f>AI157*1.12</f>
        <v>0</v>
      </c>
      <c r="AK157" s="472">
        <f>AH157-AE157</f>
        <v>0</v>
      </c>
      <c r="AL157" s="479" t="str">
        <f t="shared" si="101"/>
        <v/>
      </c>
      <c r="AM157" s="473"/>
      <c r="AN157" s="473"/>
      <c r="AO157" s="473"/>
      <c r="AP157" s="473"/>
      <c r="AQ157" s="473"/>
      <c r="AR157" s="472"/>
      <c r="AS157" s="472">
        <f t="shared" si="100"/>
        <v>0</v>
      </c>
      <c r="AT157" s="472">
        <f>H148-AT148-AT151-AT154</f>
        <v>0</v>
      </c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539"/>
      <c r="BH157" s="539"/>
      <c r="BI157" s="559"/>
      <c r="BJ157" s="559"/>
      <c r="BK157" s="496"/>
      <c r="BL157" s="496"/>
      <c r="BM157" s="496"/>
      <c r="BN157" s="559"/>
      <c r="BO157" s="559"/>
      <c r="BP157" s="496"/>
      <c r="BS157" s="459"/>
      <c r="BT157" s="497"/>
      <c r="BU157" s="496"/>
    </row>
    <row r="158" spans="1:73" s="495" customFormat="1" ht="13" hidden="1" customHeight="1" x14ac:dyDescent="0.35">
      <c r="A158" s="1000"/>
      <c r="B158" s="1008"/>
      <c r="C158" s="471" t="s">
        <v>75</v>
      </c>
      <c r="D158" s="471" t="s">
        <v>76</v>
      </c>
      <c r="E158" s="542"/>
      <c r="F158" s="542"/>
      <c r="G158" s="1002"/>
      <c r="H158" s="1005"/>
      <c r="I158" s="508"/>
      <c r="J158" s="508"/>
      <c r="K158" s="925"/>
      <c r="L158" s="928"/>
      <c r="M158" s="976"/>
      <c r="N158" s="493">
        <f t="shared" si="97"/>
        <v>0</v>
      </c>
      <c r="O158" s="493">
        <f t="shared" si="97"/>
        <v>0</v>
      </c>
      <c r="P158" s="493">
        <f t="shared" si="98"/>
        <v>0</v>
      </c>
      <c r="Q158" s="493">
        <f>Q157</f>
        <v>0</v>
      </c>
      <c r="R158" s="928"/>
      <c r="S158" s="993"/>
      <c r="T158" s="428"/>
      <c r="U158" s="428"/>
      <c r="V158" s="428"/>
      <c r="W158" s="428">
        <f>20774.61728/1.12+3770.84484/1.12+4864.01989/1.12+2055.66932/1.12+3691.17998/1.12</f>
        <v>31389.581526785711</v>
      </c>
      <c r="X158" s="472">
        <f>W158*1.12</f>
        <v>35156.331310000001</v>
      </c>
      <c r="Y158" s="428"/>
      <c r="Z158" s="428">
        <f t="shared" si="99"/>
        <v>31389.581526785711</v>
      </c>
      <c r="AA158" s="428">
        <f t="shared" si="99"/>
        <v>35156.331310000001</v>
      </c>
      <c r="AB158" s="428"/>
      <c r="AC158" s="428"/>
      <c r="AD158" s="428">
        <f>AC158*1.12</f>
        <v>0</v>
      </c>
      <c r="AE158" s="428"/>
      <c r="AF158" s="428"/>
      <c r="AG158" s="472">
        <f>AF158*1.12</f>
        <v>0</v>
      </c>
      <c r="AH158" s="428"/>
      <c r="AI158" s="539">
        <f>AF158-AC149</f>
        <v>0</v>
      </c>
      <c r="AJ158" s="472">
        <f>AI158*1.12</f>
        <v>0</v>
      </c>
      <c r="AK158" s="472"/>
      <c r="AL158" s="479" t="str">
        <f t="shared" si="101"/>
        <v/>
      </c>
      <c r="AM158" s="473">
        <f>AF158</f>
        <v>0</v>
      </c>
      <c r="AN158" s="473"/>
      <c r="AO158" s="473"/>
      <c r="AP158" s="473"/>
      <c r="AQ158" s="473"/>
      <c r="AR158" s="472"/>
      <c r="AS158" s="472">
        <f t="shared" si="100"/>
        <v>0</v>
      </c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559"/>
      <c r="BJ158" s="559"/>
      <c r="BK158" s="496"/>
      <c r="BL158" s="496"/>
      <c r="BM158" s="496"/>
      <c r="BN158" s="559"/>
      <c r="BO158" s="559"/>
      <c r="BP158" s="496"/>
      <c r="BS158" s="459"/>
      <c r="BT158" s="497"/>
      <c r="BU158" s="496"/>
    </row>
    <row r="159" spans="1:73" ht="13" hidden="1" customHeight="1" x14ac:dyDescent="0.35">
      <c r="A159" s="1000"/>
      <c r="B159" s="1008"/>
      <c r="C159" s="480" t="s">
        <v>75</v>
      </c>
      <c r="D159" s="480" t="s">
        <v>77</v>
      </c>
      <c r="E159" s="544"/>
      <c r="F159" s="544"/>
      <c r="G159" s="1002"/>
      <c r="H159" s="1005"/>
      <c r="I159" s="547"/>
      <c r="J159" s="547"/>
      <c r="K159" s="926"/>
      <c r="L159" s="929"/>
      <c r="M159" s="977"/>
      <c r="N159" s="503">
        <f t="shared" si="97"/>
        <v>0</v>
      </c>
      <c r="O159" s="503">
        <f t="shared" si="97"/>
        <v>0</v>
      </c>
      <c r="P159" s="503">
        <f t="shared" si="98"/>
        <v>0</v>
      </c>
      <c r="Q159" s="503">
        <f>Q158</f>
        <v>0</v>
      </c>
      <c r="R159" s="929"/>
      <c r="S159" s="970"/>
      <c r="T159" s="499"/>
      <c r="U159" s="499"/>
      <c r="V159" s="499"/>
      <c r="W159" s="499">
        <f>W158</f>
        <v>31389.581526785711</v>
      </c>
      <c r="X159" s="481">
        <f>W159*1.12</f>
        <v>35156.331310000001</v>
      </c>
      <c r="Y159" s="499"/>
      <c r="Z159" s="499">
        <f t="shared" si="99"/>
        <v>31389.581526785711</v>
      </c>
      <c r="AA159" s="499">
        <f t="shared" si="99"/>
        <v>35156.331310000001</v>
      </c>
      <c r="AB159" s="499"/>
      <c r="AC159" s="499">
        <f>AC158</f>
        <v>0</v>
      </c>
      <c r="AD159" s="499">
        <f>AD158</f>
        <v>0</v>
      </c>
      <c r="AE159" s="499"/>
      <c r="AF159" s="499">
        <f>AF158</f>
        <v>0</v>
      </c>
      <c r="AG159" s="481">
        <f>AF159*1.12</f>
        <v>0</v>
      </c>
      <c r="AH159" s="499"/>
      <c r="AI159" s="481">
        <f>AI158</f>
        <v>0</v>
      </c>
      <c r="AJ159" s="481">
        <f>AJ158</f>
        <v>0</v>
      </c>
      <c r="AK159" s="481"/>
      <c r="AL159" s="504" t="str">
        <f t="shared" si="101"/>
        <v/>
      </c>
      <c r="AM159" s="482">
        <f>AF159</f>
        <v>0</v>
      </c>
      <c r="AN159" s="482"/>
      <c r="AO159" s="482"/>
      <c r="AP159" s="482"/>
      <c r="AQ159" s="482"/>
      <c r="AR159" s="481">
        <f>AR158</f>
        <v>0</v>
      </c>
      <c r="AS159" s="481">
        <f t="shared" si="100"/>
        <v>0</v>
      </c>
      <c r="AT159" s="481"/>
      <c r="AU159" s="481"/>
      <c r="AV159" s="481"/>
      <c r="AW159" s="481"/>
      <c r="AX159" s="481"/>
      <c r="AY159" s="481"/>
      <c r="AZ159" s="481"/>
      <c r="BA159" s="481"/>
      <c r="BB159" s="481"/>
      <c r="BC159" s="481"/>
      <c r="BD159" s="481"/>
      <c r="BE159" s="481"/>
      <c r="BF159" s="481"/>
      <c r="BG159" s="481"/>
      <c r="BH159" s="481"/>
      <c r="BI159" s="561"/>
      <c r="BJ159" s="561"/>
      <c r="BK159" s="460"/>
      <c r="BL159" s="460"/>
      <c r="BM159" s="460"/>
      <c r="BN159" s="561"/>
      <c r="BO159" s="561"/>
      <c r="BP159" s="460"/>
      <c r="BS159" s="457"/>
      <c r="BT159" s="458"/>
      <c r="BU159" s="460"/>
    </row>
    <row r="160" spans="1:73" s="495" customFormat="1" ht="13" hidden="1" customHeight="1" x14ac:dyDescent="0.35">
      <c r="A160" s="1000"/>
      <c r="B160" s="1008"/>
      <c r="C160" s="471" t="s">
        <v>73</v>
      </c>
      <c r="D160" s="471" t="s">
        <v>74</v>
      </c>
      <c r="E160" s="542"/>
      <c r="F160" s="542"/>
      <c r="G160" s="1002"/>
      <c r="H160" s="1005"/>
      <c r="I160" s="508"/>
      <c r="J160" s="562"/>
      <c r="K160" s="924"/>
      <c r="L160" s="927"/>
      <c r="M160" s="975" t="s">
        <v>98</v>
      </c>
      <c r="N160" s="493">
        <f t="shared" si="97"/>
        <v>0</v>
      </c>
      <c r="O160" s="493">
        <f t="shared" si="97"/>
        <v>0</v>
      </c>
      <c r="P160" s="563">
        <f t="shared" si="98"/>
        <v>0</v>
      </c>
      <c r="Q160" s="493"/>
      <c r="R160" s="927"/>
      <c r="S160" s="969"/>
      <c r="T160" s="428"/>
      <c r="U160" s="428"/>
      <c r="V160" s="428"/>
      <c r="W160" s="428">
        <f>5617+4844+3994+8975-5205+1</f>
        <v>18226</v>
      </c>
      <c r="X160" s="472">
        <f>W160*1.12</f>
        <v>20413.120000000003</v>
      </c>
      <c r="Y160" s="428">
        <f>5+2+2+1</f>
        <v>10</v>
      </c>
      <c r="Z160" s="428">
        <f t="shared" si="99"/>
        <v>18226</v>
      </c>
      <c r="AA160" s="428">
        <f t="shared" si="99"/>
        <v>20413.120000000003</v>
      </c>
      <c r="AB160" s="428">
        <f t="shared" si="99"/>
        <v>10</v>
      </c>
      <c r="AC160" s="428"/>
      <c r="AD160" s="428"/>
      <c r="AE160" s="428"/>
      <c r="AF160" s="428"/>
      <c r="AG160" s="472">
        <f>AF160*1.12</f>
        <v>0</v>
      </c>
      <c r="AH160" s="428"/>
      <c r="AI160" s="472"/>
      <c r="AJ160" s="472">
        <f>AI160*1.12</f>
        <v>0</v>
      </c>
      <c r="AK160" s="472">
        <f>AH160-AE160</f>
        <v>0</v>
      </c>
      <c r="AL160" s="479" t="str">
        <f t="shared" si="101"/>
        <v/>
      </c>
      <c r="AM160" s="473"/>
      <c r="AN160" s="473"/>
      <c r="AO160" s="473"/>
      <c r="AP160" s="473"/>
      <c r="AQ160" s="473"/>
      <c r="AR160" s="472"/>
      <c r="AS160" s="472">
        <f t="shared" si="100"/>
        <v>0</v>
      </c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559"/>
      <c r="BJ160" s="559"/>
      <c r="BK160" s="496"/>
      <c r="BL160" s="496"/>
      <c r="BM160" s="496"/>
      <c r="BN160" s="559"/>
      <c r="BO160" s="559"/>
      <c r="BP160" s="496"/>
      <c r="BS160" s="459"/>
      <c r="BT160" s="497"/>
      <c r="BU160" s="496"/>
    </row>
    <row r="161" spans="1:73" s="495" customFormat="1" ht="13" hidden="1" customHeight="1" x14ac:dyDescent="0.35">
      <c r="A161" s="1000"/>
      <c r="B161" s="1008"/>
      <c r="C161" s="471" t="s">
        <v>75</v>
      </c>
      <c r="D161" s="471" t="s">
        <v>76</v>
      </c>
      <c r="E161" s="542"/>
      <c r="F161" s="542"/>
      <c r="G161" s="1002"/>
      <c r="H161" s="1005"/>
      <c r="I161" s="508"/>
      <c r="J161" s="562"/>
      <c r="K161" s="925"/>
      <c r="L161" s="928"/>
      <c r="M161" s="976"/>
      <c r="N161" s="493">
        <f t="shared" si="97"/>
        <v>0</v>
      </c>
      <c r="O161" s="493">
        <f t="shared" si="97"/>
        <v>0</v>
      </c>
      <c r="P161" s="563">
        <f t="shared" si="98"/>
        <v>0</v>
      </c>
      <c r="Q161" s="493">
        <f>Q160</f>
        <v>0</v>
      </c>
      <c r="R161" s="928"/>
      <c r="S161" s="993"/>
      <c r="T161" s="428"/>
      <c r="U161" s="428"/>
      <c r="V161" s="428"/>
      <c r="W161" s="428">
        <f>6095.87031/1.12+5301.85824/1.12+5389.70018/1.12+2700.33249/1.12</f>
        <v>17399.786803571427</v>
      </c>
      <c r="X161" s="472">
        <f>W161*1.12</f>
        <v>19487.76122</v>
      </c>
      <c r="Y161" s="428"/>
      <c r="Z161" s="428">
        <f t="shared" si="99"/>
        <v>17399.786803571427</v>
      </c>
      <c r="AA161" s="428">
        <f t="shared" si="99"/>
        <v>19487.76122</v>
      </c>
      <c r="AB161" s="428"/>
      <c r="AC161" s="428"/>
      <c r="AD161" s="428">
        <f>AC161*1.12</f>
        <v>0</v>
      </c>
      <c r="AE161" s="428"/>
      <c r="AF161" s="428"/>
      <c r="AG161" s="472">
        <f>AF161*1.12</f>
        <v>0</v>
      </c>
      <c r="AH161" s="428"/>
      <c r="AI161" s="472"/>
      <c r="AJ161" s="472">
        <f>AI161*1.12</f>
        <v>0</v>
      </c>
      <c r="AK161" s="472"/>
      <c r="AL161" s="479" t="str">
        <f t="shared" si="101"/>
        <v/>
      </c>
      <c r="AM161" s="473">
        <f>AF161</f>
        <v>0</v>
      </c>
      <c r="AN161" s="473"/>
      <c r="AO161" s="473"/>
      <c r="AP161" s="473"/>
      <c r="AQ161" s="473"/>
      <c r="AR161" s="472">
        <f>AF161</f>
        <v>0</v>
      </c>
      <c r="AS161" s="472">
        <f t="shared" si="100"/>
        <v>0</v>
      </c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559"/>
      <c r="BJ161" s="559"/>
      <c r="BK161" s="496"/>
      <c r="BL161" s="496"/>
      <c r="BM161" s="496"/>
      <c r="BN161" s="559"/>
      <c r="BO161" s="559"/>
      <c r="BP161" s="496"/>
      <c r="BS161" s="459"/>
      <c r="BT161" s="497"/>
      <c r="BU161" s="496"/>
    </row>
    <row r="162" spans="1:73" ht="13" hidden="1" customHeight="1" x14ac:dyDescent="0.35">
      <c r="A162" s="1000"/>
      <c r="B162" s="1008"/>
      <c r="C162" s="480" t="s">
        <v>75</v>
      </c>
      <c r="D162" s="480" t="s">
        <v>77</v>
      </c>
      <c r="E162" s="544"/>
      <c r="F162" s="544"/>
      <c r="G162" s="1002"/>
      <c r="H162" s="1005"/>
      <c r="I162" s="547"/>
      <c r="J162" s="564"/>
      <c r="K162" s="926"/>
      <c r="L162" s="929"/>
      <c r="M162" s="977"/>
      <c r="N162" s="503">
        <f t="shared" si="97"/>
        <v>0</v>
      </c>
      <c r="O162" s="503">
        <f t="shared" si="97"/>
        <v>0</v>
      </c>
      <c r="P162" s="565">
        <f t="shared" si="98"/>
        <v>0</v>
      </c>
      <c r="Q162" s="503">
        <f>Q161</f>
        <v>0</v>
      </c>
      <c r="R162" s="929"/>
      <c r="S162" s="970"/>
      <c r="T162" s="499"/>
      <c r="U162" s="499"/>
      <c r="V162" s="499"/>
      <c r="W162" s="499">
        <f>W161</f>
        <v>17399.786803571427</v>
      </c>
      <c r="X162" s="481">
        <f>X161</f>
        <v>19487.76122</v>
      </c>
      <c r="Y162" s="499"/>
      <c r="Z162" s="499">
        <f t="shared" si="99"/>
        <v>17399.786803571427</v>
      </c>
      <c r="AA162" s="499">
        <f t="shared" si="99"/>
        <v>19487.76122</v>
      </c>
      <c r="AB162" s="499"/>
      <c r="AC162" s="499">
        <f>AC161</f>
        <v>0</v>
      </c>
      <c r="AD162" s="499">
        <f>AD161</f>
        <v>0</v>
      </c>
      <c r="AE162" s="499"/>
      <c r="AF162" s="499">
        <f>AF161</f>
        <v>0</v>
      </c>
      <c r="AG162" s="481">
        <f>AG161</f>
        <v>0</v>
      </c>
      <c r="AH162" s="499"/>
      <c r="AI162" s="481">
        <f>AI161</f>
        <v>0</v>
      </c>
      <c r="AJ162" s="481">
        <f>AJ161</f>
        <v>0</v>
      </c>
      <c r="AK162" s="481"/>
      <c r="AL162" s="504" t="str">
        <f t="shared" si="101"/>
        <v/>
      </c>
      <c r="AM162" s="482">
        <f>AF162</f>
        <v>0</v>
      </c>
      <c r="AN162" s="482"/>
      <c r="AO162" s="482"/>
      <c r="AP162" s="482"/>
      <c r="AQ162" s="482"/>
      <c r="AR162" s="481">
        <f>AF162</f>
        <v>0</v>
      </c>
      <c r="AS162" s="481">
        <f t="shared" si="100"/>
        <v>0</v>
      </c>
      <c r="AT162" s="481"/>
      <c r="AU162" s="481"/>
      <c r="AV162" s="481"/>
      <c r="AW162" s="481"/>
      <c r="AX162" s="481"/>
      <c r="AY162" s="481"/>
      <c r="AZ162" s="481"/>
      <c r="BA162" s="481"/>
      <c r="BB162" s="481"/>
      <c r="BC162" s="481"/>
      <c r="BD162" s="481"/>
      <c r="BE162" s="481"/>
      <c r="BF162" s="481"/>
      <c r="BG162" s="481"/>
      <c r="BH162" s="481"/>
      <c r="BI162" s="561"/>
      <c r="BJ162" s="561"/>
      <c r="BK162" s="460"/>
      <c r="BL162" s="460"/>
      <c r="BM162" s="460"/>
      <c r="BN162" s="561"/>
      <c r="BO162" s="561"/>
      <c r="BP162" s="460"/>
      <c r="BS162" s="457"/>
      <c r="BT162" s="458"/>
      <c r="BU162" s="460"/>
    </row>
    <row r="163" spans="1:73" s="495" customFormat="1" ht="13" hidden="1" customHeight="1" x14ac:dyDescent="0.35">
      <c r="A163" s="1000"/>
      <c r="B163" s="1008"/>
      <c r="C163" s="471" t="s">
        <v>73</v>
      </c>
      <c r="D163" s="471" t="s">
        <v>74</v>
      </c>
      <c r="E163" s="542"/>
      <c r="F163" s="542"/>
      <c r="G163" s="1002"/>
      <c r="H163" s="1005"/>
      <c r="I163" s="508"/>
      <c r="J163" s="562"/>
      <c r="K163" s="924"/>
      <c r="L163" s="927"/>
      <c r="M163" s="975" t="s">
        <v>98</v>
      </c>
      <c r="N163" s="493">
        <f t="shared" si="97"/>
        <v>0</v>
      </c>
      <c r="O163" s="493">
        <f t="shared" si="97"/>
        <v>0</v>
      </c>
      <c r="P163" s="563">
        <f t="shared" si="98"/>
        <v>0</v>
      </c>
      <c r="Q163" s="493"/>
      <c r="R163" s="927"/>
      <c r="S163" s="969"/>
      <c r="T163" s="428"/>
      <c r="U163" s="428"/>
      <c r="V163" s="428"/>
      <c r="W163" s="428">
        <f>5294+3920+6724+3667+1314+8+1+6980+3478+547</f>
        <v>31933</v>
      </c>
      <c r="X163" s="472">
        <f>W163*1.12</f>
        <v>35764.960000000006</v>
      </c>
      <c r="Y163" s="428">
        <f>4+3+3+4+1+5</f>
        <v>20</v>
      </c>
      <c r="Z163" s="428">
        <f t="shared" si="99"/>
        <v>31933</v>
      </c>
      <c r="AA163" s="428">
        <f t="shared" si="99"/>
        <v>35764.960000000006</v>
      </c>
      <c r="AB163" s="428">
        <f t="shared" si="99"/>
        <v>20</v>
      </c>
      <c r="AC163" s="428"/>
      <c r="AD163" s="428"/>
      <c r="AE163" s="428"/>
      <c r="AF163" s="428"/>
      <c r="AG163" s="472">
        <f t="shared" ref="AG163:AG174" si="102">AF163*1.12</f>
        <v>0</v>
      </c>
      <c r="AH163" s="428"/>
      <c r="AI163" s="472"/>
      <c r="AJ163" s="472">
        <f>AI163*1.12</f>
        <v>0</v>
      </c>
      <c r="AK163" s="472">
        <f>AH163-AE163</f>
        <v>0</v>
      </c>
      <c r="AL163" s="479" t="str">
        <f t="shared" si="101"/>
        <v/>
      </c>
      <c r="AM163" s="473"/>
      <c r="AN163" s="473"/>
      <c r="AO163" s="473"/>
      <c r="AP163" s="473"/>
      <c r="AQ163" s="473"/>
      <c r="AR163" s="472"/>
      <c r="AS163" s="472">
        <f t="shared" si="100"/>
        <v>0</v>
      </c>
      <c r="AT163" s="472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559"/>
      <c r="BJ163" s="559"/>
      <c r="BK163" s="496"/>
      <c r="BL163" s="496"/>
      <c r="BM163" s="496"/>
      <c r="BN163" s="559"/>
      <c r="BO163" s="559"/>
      <c r="BP163" s="496"/>
      <c r="BS163" s="459"/>
      <c r="BT163" s="497"/>
      <c r="BU163" s="496"/>
    </row>
    <row r="164" spans="1:73" s="495" customFormat="1" ht="13" hidden="1" customHeight="1" x14ac:dyDescent="0.35">
      <c r="A164" s="1000"/>
      <c r="B164" s="1008"/>
      <c r="C164" s="471" t="s">
        <v>75</v>
      </c>
      <c r="D164" s="471" t="s">
        <v>76</v>
      </c>
      <c r="E164" s="542"/>
      <c r="F164" s="542"/>
      <c r="G164" s="1002"/>
      <c r="H164" s="1005"/>
      <c r="I164" s="508"/>
      <c r="J164" s="562"/>
      <c r="K164" s="925"/>
      <c r="L164" s="928"/>
      <c r="M164" s="976"/>
      <c r="N164" s="493">
        <f t="shared" si="97"/>
        <v>0</v>
      </c>
      <c r="O164" s="493">
        <f t="shared" si="97"/>
        <v>0</v>
      </c>
      <c r="P164" s="563">
        <f t="shared" si="98"/>
        <v>0</v>
      </c>
      <c r="Q164" s="493">
        <f>Q163</f>
        <v>0</v>
      </c>
      <c r="R164" s="928"/>
      <c r="S164" s="993"/>
      <c r="T164" s="428"/>
      <c r="U164" s="428"/>
      <c r="V164" s="428"/>
      <c r="W164" s="428">
        <f>4590.59328/1.12+3493.33152/1.12+4023.40176/1.12+5842.18432/1.12+1341.10108/1.12+5722.6624/1.12</f>
        <v>22333.280678571427</v>
      </c>
      <c r="X164" s="472">
        <f>W164*1.12</f>
        <v>25013.274359999999</v>
      </c>
      <c r="Y164" s="428"/>
      <c r="Z164" s="428">
        <f t="shared" si="99"/>
        <v>22333.280678571427</v>
      </c>
      <c r="AA164" s="428">
        <f t="shared" si="99"/>
        <v>25013.274359999999</v>
      </c>
      <c r="AB164" s="428"/>
      <c r="AC164" s="428"/>
      <c r="AD164" s="428">
        <f>AC164*1.12</f>
        <v>0</v>
      </c>
      <c r="AE164" s="428"/>
      <c r="AF164" s="428"/>
      <c r="AG164" s="472">
        <f t="shared" si="102"/>
        <v>0</v>
      </c>
      <c r="AH164" s="428"/>
      <c r="AI164" s="472"/>
      <c r="AJ164" s="472">
        <f>AI164*1.12</f>
        <v>0</v>
      </c>
      <c r="AK164" s="472"/>
      <c r="AL164" s="479" t="str">
        <f t="shared" si="101"/>
        <v/>
      </c>
      <c r="AM164" s="473">
        <f>AF164</f>
        <v>0</v>
      </c>
      <c r="AN164" s="473"/>
      <c r="AO164" s="473"/>
      <c r="AP164" s="473"/>
      <c r="AQ164" s="473"/>
      <c r="AR164" s="472">
        <f>AF164</f>
        <v>0</v>
      </c>
      <c r="AS164" s="472">
        <f t="shared" si="100"/>
        <v>0</v>
      </c>
      <c r="AT164" s="472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559"/>
      <c r="BJ164" s="559"/>
      <c r="BK164" s="496"/>
      <c r="BL164" s="496"/>
      <c r="BM164" s="496"/>
      <c r="BN164" s="559"/>
      <c r="BO164" s="559"/>
      <c r="BP164" s="496"/>
      <c r="BR164" s="495">
        <v>32524934.399999999</v>
      </c>
      <c r="BS164" s="459"/>
      <c r="BT164" s="497"/>
      <c r="BU164" s="496"/>
    </row>
    <row r="165" spans="1:73" ht="13" hidden="1" customHeight="1" x14ac:dyDescent="0.35">
      <c r="A165" s="1000"/>
      <c r="B165" s="1008"/>
      <c r="C165" s="480" t="s">
        <v>75</v>
      </c>
      <c r="D165" s="480" t="s">
        <v>77</v>
      </c>
      <c r="E165" s="544"/>
      <c r="F165" s="544"/>
      <c r="G165" s="1002"/>
      <c r="H165" s="1005"/>
      <c r="I165" s="547"/>
      <c r="J165" s="564"/>
      <c r="K165" s="926"/>
      <c r="L165" s="929"/>
      <c r="M165" s="977"/>
      <c r="N165" s="503">
        <f t="shared" si="97"/>
        <v>0</v>
      </c>
      <c r="O165" s="503">
        <f t="shared" si="97"/>
        <v>0</v>
      </c>
      <c r="P165" s="565">
        <f t="shared" si="98"/>
        <v>0</v>
      </c>
      <c r="Q165" s="503">
        <f>Q164</f>
        <v>0</v>
      </c>
      <c r="R165" s="929"/>
      <c r="S165" s="970"/>
      <c r="T165" s="499"/>
      <c r="U165" s="499"/>
      <c r="V165" s="499"/>
      <c r="W165" s="499">
        <f>W164</f>
        <v>22333.280678571427</v>
      </c>
      <c r="X165" s="481">
        <f>W165*1.12</f>
        <v>25013.274359999999</v>
      </c>
      <c r="Y165" s="499"/>
      <c r="Z165" s="499">
        <f t="shared" si="99"/>
        <v>22333.280678571427</v>
      </c>
      <c r="AA165" s="499">
        <f t="shared" si="99"/>
        <v>25013.274359999999</v>
      </c>
      <c r="AB165" s="499"/>
      <c r="AC165" s="499">
        <f>AC164</f>
        <v>0</v>
      </c>
      <c r="AD165" s="499">
        <f>AD164</f>
        <v>0</v>
      </c>
      <c r="AE165" s="499"/>
      <c r="AF165" s="499">
        <f>AF164</f>
        <v>0</v>
      </c>
      <c r="AG165" s="481">
        <f t="shared" si="102"/>
        <v>0</v>
      </c>
      <c r="AH165" s="499"/>
      <c r="AI165" s="481">
        <f>AI164</f>
        <v>0</v>
      </c>
      <c r="AJ165" s="481">
        <f>AJ164</f>
        <v>0</v>
      </c>
      <c r="AK165" s="481"/>
      <c r="AL165" s="504" t="str">
        <f t="shared" si="101"/>
        <v/>
      </c>
      <c r="AM165" s="482">
        <f>AF165</f>
        <v>0</v>
      </c>
      <c r="AN165" s="482"/>
      <c r="AO165" s="482"/>
      <c r="AP165" s="482"/>
      <c r="AQ165" s="482"/>
      <c r="AR165" s="481">
        <f>AF165</f>
        <v>0</v>
      </c>
      <c r="AS165" s="481">
        <f t="shared" si="100"/>
        <v>0</v>
      </c>
      <c r="AT165" s="481"/>
      <c r="AU165" s="481"/>
      <c r="AV165" s="481"/>
      <c r="AW165" s="481"/>
      <c r="AX165" s="481"/>
      <c r="AY165" s="481"/>
      <c r="AZ165" s="481"/>
      <c r="BA165" s="481"/>
      <c r="BB165" s="481"/>
      <c r="BC165" s="481"/>
      <c r="BD165" s="481"/>
      <c r="BE165" s="481"/>
      <c r="BF165" s="481"/>
      <c r="BG165" s="481"/>
      <c r="BH165" s="481"/>
      <c r="BI165" s="561"/>
      <c r="BJ165" s="561"/>
      <c r="BK165" s="460"/>
      <c r="BL165" s="460"/>
      <c r="BM165" s="460"/>
      <c r="BN165" s="561"/>
      <c r="BO165" s="561"/>
      <c r="BP165" s="460"/>
      <c r="BS165" s="457"/>
      <c r="BT165" s="458"/>
      <c r="BU165" s="460"/>
    </row>
    <row r="166" spans="1:73" s="495" customFormat="1" ht="16.5" hidden="1" customHeight="1" outlineLevel="1" x14ac:dyDescent="0.35">
      <c r="A166" s="1000"/>
      <c r="B166" s="1008"/>
      <c r="C166" s="471" t="s">
        <v>73</v>
      </c>
      <c r="D166" s="471" t="s">
        <v>74</v>
      </c>
      <c r="E166" s="542"/>
      <c r="F166" s="542"/>
      <c r="G166" s="1002"/>
      <c r="H166" s="1005"/>
      <c r="I166" s="508"/>
      <c r="J166" s="562"/>
      <c r="K166" s="924"/>
      <c r="L166" s="927"/>
      <c r="M166" s="975" t="s">
        <v>98</v>
      </c>
      <c r="N166" s="493">
        <f t="shared" si="97"/>
        <v>0</v>
      </c>
      <c r="O166" s="493">
        <f t="shared" si="97"/>
        <v>0</v>
      </c>
      <c r="P166" s="493">
        <f t="shared" si="98"/>
        <v>0</v>
      </c>
      <c r="Q166" s="493"/>
      <c r="R166" s="927"/>
      <c r="S166" s="969"/>
      <c r="T166" s="428"/>
      <c r="U166" s="428"/>
      <c r="V166" s="428"/>
      <c r="W166" s="428"/>
      <c r="X166" s="472">
        <f>W166*1.12</f>
        <v>0</v>
      </c>
      <c r="Y166" s="428"/>
      <c r="Z166" s="428">
        <f t="shared" si="99"/>
        <v>0</v>
      </c>
      <c r="AA166" s="428">
        <f t="shared" si="99"/>
        <v>0</v>
      </c>
      <c r="AB166" s="428">
        <f t="shared" si="99"/>
        <v>0</v>
      </c>
      <c r="AC166" s="428"/>
      <c r="AD166" s="428"/>
      <c r="AE166" s="428"/>
      <c r="AF166" s="428"/>
      <c r="AG166" s="472">
        <f t="shared" si="102"/>
        <v>0</v>
      </c>
      <c r="AH166" s="428"/>
      <c r="AI166" s="472">
        <f>AF166-AC166</f>
        <v>0</v>
      </c>
      <c r="AJ166" s="472">
        <f>AI166*1.12</f>
        <v>0</v>
      </c>
      <c r="AK166" s="472">
        <f>AH166-AE166</f>
        <v>0</v>
      </c>
      <c r="AL166" s="479" t="str">
        <f t="shared" si="101"/>
        <v/>
      </c>
      <c r="AM166" s="473"/>
      <c r="AN166" s="473"/>
      <c r="AO166" s="473"/>
      <c r="AP166" s="473"/>
      <c r="AQ166" s="473"/>
      <c r="AR166" s="472"/>
      <c r="AS166" s="472">
        <f t="shared" si="100"/>
        <v>0</v>
      </c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559"/>
      <c r="BJ166" s="559"/>
      <c r="BK166" s="496"/>
      <c r="BL166" s="496"/>
      <c r="BM166" s="496"/>
      <c r="BN166" s="559"/>
      <c r="BO166" s="559"/>
      <c r="BP166" s="496"/>
      <c r="BS166" s="459"/>
      <c r="BT166" s="497"/>
      <c r="BU166" s="496"/>
    </row>
    <row r="167" spans="1:73" s="495" customFormat="1" ht="16.5" hidden="1" customHeight="1" outlineLevel="1" x14ac:dyDescent="0.35">
      <c r="A167" s="1000"/>
      <c r="B167" s="1008"/>
      <c r="C167" s="471" t="s">
        <v>75</v>
      </c>
      <c r="D167" s="471" t="s">
        <v>76</v>
      </c>
      <c r="E167" s="542"/>
      <c r="F167" s="542"/>
      <c r="G167" s="1002"/>
      <c r="H167" s="1005"/>
      <c r="I167" s="508"/>
      <c r="J167" s="562"/>
      <c r="K167" s="925"/>
      <c r="L167" s="928"/>
      <c r="M167" s="976"/>
      <c r="N167" s="493">
        <f t="shared" si="97"/>
        <v>0</v>
      </c>
      <c r="O167" s="493">
        <f t="shared" si="97"/>
        <v>0</v>
      </c>
      <c r="P167" s="493">
        <f t="shared" si="98"/>
        <v>0</v>
      </c>
      <c r="Q167" s="493">
        <f>Q166</f>
        <v>0</v>
      </c>
      <c r="R167" s="928"/>
      <c r="S167" s="993"/>
      <c r="T167" s="428"/>
      <c r="U167" s="428"/>
      <c r="V167" s="428"/>
      <c r="W167" s="428">
        <f>W168</f>
        <v>0</v>
      </c>
      <c r="X167" s="472">
        <f>X168</f>
        <v>0</v>
      </c>
      <c r="Y167" s="428"/>
      <c r="Z167" s="428">
        <f t="shared" si="99"/>
        <v>0</v>
      </c>
      <c r="AA167" s="428">
        <f t="shared" si="99"/>
        <v>0</v>
      </c>
      <c r="AB167" s="428"/>
      <c r="AC167" s="428"/>
      <c r="AD167" s="428"/>
      <c r="AE167" s="428"/>
      <c r="AF167" s="428"/>
      <c r="AG167" s="472">
        <f t="shared" si="102"/>
        <v>0</v>
      </c>
      <c r="AH167" s="428"/>
      <c r="AI167" s="472">
        <f>AF167-AC167</f>
        <v>0</v>
      </c>
      <c r="AJ167" s="472">
        <f>AI167*1.12</f>
        <v>0</v>
      </c>
      <c r="AK167" s="472"/>
      <c r="AL167" s="479" t="str">
        <f t="shared" si="101"/>
        <v/>
      </c>
      <c r="AM167" s="473"/>
      <c r="AN167" s="473">
        <f>AF167</f>
        <v>0</v>
      </c>
      <c r="AO167" s="473"/>
      <c r="AP167" s="473"/>
      <c r="AQ167" s="473"/>
      <c r="AR167" s="472"/>
      <c r="AS167" s="472">
        <f t="shared" si="100"/>
        <v>0</v>
      </c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559"/>
      <c r="BJ167" s="559"/>
      <c r="BK167" s="496"/>
      <c r="BL167" s="496"/>
      <c r="BM167" s="496"/>
      <c r="BN167" s="559"/>
      <c r="BO167" s="559"/>
      <c r="BP167" s="496"/>
      <c r="BS167" s="459"/>
      <c r="BT167" s="497"/>
      <c r="BU167" s="496"/>
    </row>
    <row r="168" spans="1:73" ht="16.5" hidden="1" customHeight="1" outlineLevel="1" x14ac:dyDescent="0.35">
      <c r="A168" s="1000"/>
      <c r="B168" s="1008"/>
      <c r="C168" s="480" t="s">
        <v>75</v>
      </c>
      <c r="D168" s="480" t="s">
        <v>77</v>
      </c>
      <c r="E168" s="544"/>
      <c r="F168" s="544"/>
      <c r="G168" s="1002"/>
      <c r="H168" s="1005"/>
      <c r="I168" s="547"/>
      <c r="J168" s="564"/>
      <c r="K168" s="926"/>
      <c r="L168" s="929"/>
      <c r="M168" s="977"/>
      <c r="N168" s="503">
        <f t="shared" si="97"/>
        <v>0</v>
      </c>
      <c r="O168" s="503">
        <f t="shared" si="97"/>
        <v>0</v>
      </c>
      <c r="P168" s="503">
        <f t="shared" si="98"/>
        <v>0</v>
      </c>
      <c r="Q168" s="503">
        <f>Q167</f>
        <v>0</v>
      </c>
      <c r="R168" s="929"/>
      <c r="S168" s="970"/>
      <c r="T168" s="499"/>
      <c r="U168" s="499"/>
      <c r="V168" s="499"/>
      <c r="W168" s="499"/>
      <c r="X168" s="544">
        <f>W168*1.12</f>
        <v>0</v>
      </c>
      <c r="Y168" s="499"/>
      <c r="Z168" s="499">
        <f t="shared" si="99"/>
        <v>0</v>
      </c>
      <c r="AA168" s="499">
        <f t="shared" si="99"/>
        <v>0</v>
      </c>
      <c r="AB168" s="499"/>
      <c r="AC168" s="499"/>
      <c r="AD168" s="499"/>
      <c r="AE168" s="499"/>
      <c r="AF168" s="499">
        <f>AF167</f>
        <v>0</v>
      </c>
      <c r="AG168" s="481">
        <f t="shared" si="102"/>
        <v>0</v>
      </c>
      <c r="AH168" s="499"/>
      <c r="AI168" s="481">
        <f>AI167</f>
        <v>0</v>
      </c>
      <c r="AJ168" s="481">
        <f>AJ167</f>
        <v>0</v>
      </c>
      <c r="AK168" s="481"/>
      <c r="AL168" s="504" t="str">
        <f t="shared" si="101"/>
        <v/>
      </c>
      <c r="AM168" s="482"/>
      <c r="AN168" s="482">
        <f>AF168</f>
        <v>0</v>
      </c>
      <c r="AO168" s="482"/>
      <c r="AP168" s="482"/>
      <c r="AQ168" s="482"/>
      <c r="AR168" s="481">
        <f>AR167</f>
        <v>0</v>
      </c>
      <c r="AS168" s="481">
        <f t="shared" si="100"/>
        <v>0</v>
      </c>
      <c r="AT168" s="481"/>
      <c r="AU168" s="481"/>
      <c r="AV168" s="481"/>
      <c r="AW168" s="481"/>
      <c r="AX168" s="481"/>
      <c r="AY168" s="481"/>
      <c r="AZ168" s="481"/>
      <c r="BA168" s="481"/>
      <c r="BB168" s="481"/>
      <c r="BC168" s="481"/>
      <c r="BD168" s="481"/>
      <c r="BE168" s="481"/>
      <c r="BF168" s="481"/>
      <c r="BG168" s="481"/>
      <c r="BH168" s="481"/>
      <c r="BI168" s="561"/>
      <c r="BJ168" s="561"/>
      <c r="BK168" s="460"/>
      <c r="BL168" s="460"/>
      <c r="BM168" s="460"/>
      <c r="BN168" s="561"/>
      <c r="BO168" s="561"/>
      <c r="BP168" s="460"/>
      <c r="BS168" s="457"/>
      <c r="BT168" s="458"/>
      <c r="BU168" s="460"/>
    </row>
    <row r="169" spans="1:73" s="495" customFormat="1" ht="16.5" hidden="1" customHeight="1" outlineLevel="1" x14ac:dyDescent="0.35">
      <c r="A169" s="1000"/>
      <c r="B169" s="1008"/>
      <c r="C169" s="471" t="s">
        <v>73</v>
      </c>
      <c r="D169" s="471" t="s">
        <v>74</v>
      </c>
      <c r="E169" s="542"/>
      <c r="F169" s="542"/>
      <c r="G169" s="1002"/>
      <c r="H169" s="1005"/>
      <c r="I169" s="508"/>
      <c r="J169" s="562"/>
      <c r="K169" s="924"/>
      <c r="L169" s="927"/>
      <c r="M169" s="975" t="s">
        <v>98</v>
      </c>
      <c r="N169" s="493">
        <f t="shared" si="97"/>
        <v>0</v>
      </c>
      <c r="O169" s="493">
        <f t="shared" si="97"/>
        <v>0</v>
      </c>
      <c r="P169" s="493">
        <f t="shared" si="98"/>
        <v>0</v>
      </c>
      <c r="Q169" s="493"/>
      <c r="R169" s="927"/>
      <c r="S169" s="969"/>
      <c r="T169" s="428"/>
      <c r="U169" s="428"/>
      <c r="V169" s="428"/>
      <c r="W169" s="508"/>
      <c r="X169" s="472">
        <f t="shared" ref="X169:X174" si="103">W169*1.12</f>
        <v>0</v>
      </c>
      <c r="Y169" s="428"/>
      <c r="Z169" s="428">
        <f t="shared" si="99"/>
        <v>0</v>
      </c>
      <c r="AA169" s="428">
        <f t="shared" si="99"/>
        <v>0</v>
      </c>
      <c r="AB169" s="428">
        <f t="shared" si="99"/>
        <v>0</v>
      </c>
      <c r="AC169" s="428"/>
      <c r="AD169" s="428"/>
      <c r="AE169" s="428"/>
      <c r="AF169" s="508"/>
      <c r="AG169" s="472">
        <f t="shared" si="102"/>
        <v>0</v>
      </c>
      <c r="AH169" s="428"/>
      <c r="AI169" s="472">
        <f>AF169-AC169</f>
        <v>0</v>
      </c>
      <c r="AJ169" s="472">
        <f>AI169*1.12</f>
        <v>0</v>
      </c>
      <c r="AK169" s="472">
        <f>AH169-AE169</f>
        <v>0</v>
      </c>
      <c r="AL169" s="479" t="str">
        <f t="shared" si="101"/>
        <v/>
      </c>
      <c r="AM169" s="473"/>
      <c r="AN169" s="473"/>
      <c r="AO169" s="473"/>
      <c r="AP169" s="473"/>
      <c r="AQ169" s="473"/>
      <c r="AR169" s="472"/>
      <c r="AS169" s="472">
        <f t="shared" si="100"/>
        <v>0</v>
      </c>
      <c r="AT169" s="472"/>
      <c r="AU169" s="472"/>
      <c r="AV169" s="472"/>
      <c r="AW169" s="472"/>
      <c r="AX169" s="472"/>
      <c r="AY169" s="472"/>
      <c r="AZ169" s="472"/>
      <c r="BA169" s="472"/>
      <c r="BB169" s="472"/>
      <c r="BC169" s="472"/>
      <c r="BD169" s="472"/>
      <c r="BE169" s="472"/>
      <c r="BF169" s="472"/>
      <c r="BG169" s="472"/>
      <c r="BH169" s="472"/>
      <c r="BI169" s="559"/>
      <c r="BJ169" s="559"/>
      <c r="BK169" s="496"/>
      <c r="BL169" s="496"/>
      <c r="BM169" s="496"/>
      <c r="BN169" s="559"/>
      <c r="BO169" s="559"/>
      <c r="BP169" s="496"/>
      <c r="BS169" s="459"/>
      <c r="BT169" s="497"/>
      <c r="BU169" s="496"/>
    </row>
    <row r="170" spans="1:73" s="495" customFormat="1" ht="16.5" hidden="1" customHeight="1" outlineLevel="1" x14ac:dyDescent="0.35">
      <c r="A170" s="1000"/>
      <c r="B170" s="1008"/>
      <c r="C170" s="471" t="s">
        <v>75</v>
      </c>
      <c r="D170" s="471" t="s">
        <v>76</v>
      </c>
      <c r="E170" s="542"/>
      <c r="F170" s="542"/>
      <c r="G170" s="1002"/>
      <c r="H170" s="1005"/>
      <c r="I170" s="508"/>
      <c r="J170" s="562"/>
      <c r="K170" s="925"/>
      <c r="L170" s="928"/>
      <c r="M170" s="976"/>
      <c r="N170" s="493">
        <f t="shared" si="97"/>
        <v>0</v>
      </c>
      <c r="O170" s="493">
        <f t="shared" si="97"/>
        <v>0</v>
      </c>
      <c r="P170" s="493">
        <f t="shared" si="98"/>
        <v>0</v>
      </c>
      <c r="Q170" s="493">
        <f>Q169</f>
        <v>0</v>
      </c>
      <c r="R170" s="928"/>
      <c r="S170" s="993"/>
      <c r="T170" s="428"/>
      <c r="U170" s="428"/>
      <c r="V170" s="428"/>
      <c r="W170" s="428"/>
      <c r="X170" s="472">
        <f t="shared" si="103"/>
        <v>0</v>
      </c>
      <c r="Y170" s="428"/>
      <c r="Z170" s="428">
        <f t="shared" si="99"/>
        <v>0</v>
      </c>
      <c r="AA170" s="428">
        <f t="shared" si="99"/>
        <v>0</v>
      </c>
      <c r="AB170" s="428">
        <f t="shared" si="99"/>
        <v>0</v>
      </c>
      <c r="AC170" s="428"/>
      <c r="AD170" s="428"/>
      <c r="AE170" s="428"/>
      <c r="AF170" s="428"/>
      <c r="AG170" s="472">
        <f t="shared" si="102"/>
        <v>0</v>
      </c>
      <c r="AH170" s="428"/>
      <c r="AI170" s="472">
        <f>AF170-AC170</f>
        <v>0</v>
      </c>
      <c r="AJ170" s="472">
        <f>AI170*1.12</f>
        <v>0</v>
      </c>
      <c r="AK170" s="472"/>
      <c r="AL170" s="479" t="str">
        <f t="shared" si="101"/>
        <v/>
      </c>
      <c r="AM170" s="473"/>
      <c r="AN170" s="473">
        <f>AF170</f>
        <v>0</v>
      </c>
      <c r="AO170" s="473"/>
      <c r="AP170" s="473"/>
      <c r="AQ170" s="473"/>
      <c r="AR170" s="472"/>
      <c r="AS170" s="472">
        <f t="shared" si="100"/>
        <v>0</v>
      </c>
      <c r="AT170" s="472"/>
      <c r="AU170" s="472"/>
      <c r="AV170" s="472"/>
      <c r="AW170" s="472"/>
      <c r="AX170" s="472"/>
      <c r="AY170" s="472"/>
      <c r="AZ170" s="472"/>
      <c r="BA170" s="472"/>
      <c r="BB170" s="472"/>
      <c r="BC170" s="472"/>
      <c r="BD170" s="472"/>
      <c r="BE170" s="472"/>
      <c r="BF170" s="472"/>
      <c r="BG170" s="472"/>
      <c r="BH170" s="472"/>
      <c r="BI170" s="559"/>
      <c r="BJ170" s="559"/>
      <c r="BK170" s="496"/>
      <c r="BL170" s="496"/>
      <c r="BM170" s="496"/>
      <c r="BN170" s="559"/>
      <c r="BO170" s="559"/>
      <c r="BP170" s="496"/>
      <c r="BS170" s="459"/>
      <c r="BT170" s="497"/>
      <c r="BU170" s="496"/>
    </row>
    <row r="171" spans="1:73" ht="16.5" hidden="1" customHeight="1" outlineLevel="1" x14ac:dyDescent="0.35">
      <c r="A171" s="1000"/>
      <c r="B171" s="1008"/>
      <c r="C171" s="480" t="s">
        <v>75</v>
      </c>
      <c r="D171" s="480" t="s">
        <v>77</v>
      </c>
      <c r="E171" s="544"/>
      <c r="F171" s="541"/>
      <c r="G171" s="1002"/>
      <c r="H171" s="1005"/>
      <c r="I171" s="547"/>
      <c r="J171" s="564"/>
      <c r="K171" s="926"/>
      <c r="L171" s="929"/>
      <c r="M171" s="977"/>
      <c r="N171" s="503">
        <f t="shared" si="97"/>
        <v>0</v>
      </c>
      <c r="O171" s="503">
        <f t="shared" si="97"/>
        <v>0</v>
      </c>
      <c r="P171" s="503">
        <f t="shared" si="98"/>
        <v>0</v>
      </c>
      <c r="Q171" s="503">
        <f>Q170</f>
        <v>0</v>
      </c>
      <c r="R171" s="929"/>
      <c r="S171" s="970"/>
      <c r="T171" s="499"/>
      <c r="U171" s="499"/>
      <c r="V171" s="499"/>
      <c r="W171" s="499">
        <f>W170</f>
        <v>0</v>
      </c>
      <c r="X171" s="481">
        <f t="shared" si="103"/>
        <v>0</v>
      </c>
      <c r="Y171" s="499"/>
      <c r="Z171" s="499">
        <f t="shared" si="99"/>
        <v>0</v>
      </c>
      <c r="AA171" s="499">
        <f t="shared" si="99"/>
        <v>0</v>
      </c>
      <c r="AB171" s="499">
        <f t="shared" si="99"/>
        <v>0</v>
      </c>
      <c r="AC171" s="499"/>
      <c r="AD171" s="499"/>
      <c r="AE171" s="499"/>
      <c r="AF171" s="499">
        <f>AF170</f>
        <v>0</v>
      </c>
      <c r="AG171" s="481">
        <f t="shared" si="102"/>
        <v>0</v>
      </c>
      <c r="AH171" s="499"/>
      <c r="AI171" s="481">
        <f>AI170</f>
        <v>0</v>
      </c>
      <c r="AJ171" s="481">
        <f>AJ170</f>
        <v>0</v>
      </c>
      <c r="AK171" s="481"/>
      <c r="AL171" s="504" t="str">
        <f t="shared" si="101"/>
        <v/>
      </c>
      <c r="AM171" s="482"/>
      <c r="AN171" s="482">
        <f>AF171</f>
        <v>0</v>
      </c>
      <c r="AO171" s="482"/>
      <c r="AP171" s="482"/>
      <c r="AQ171" s="482"/>
      <c r="AR171" s="481">
        <f>AR170</f>
        <v>0</v>
      </c>
      <c r="AS171" s="481">
        <f t="shared" si="100"/>
        <v>0</v>
      </c>
      <c r="AT171" s="481"/>
      <c r="AU171" s="481"/>
      <c r="AV171" s="481"/>
      <c r="AW171" s="481"/>
      <c r="AX171" s="481"/>
      <c r="AY171" s="481"/>
      <c r="AZ171" s="481"/>
      <c r="BA171" s="481"/>
      <c r="BB171" s="481"/>
      <c r="BC171" s="481"/>
      <c r="BD171" s="481"/>
      <c r="BE171" s="481"/>
      <c r="BF171" s="481"/>
      <c r="BG171" s="481"/>
      <c r="BH171" s="481"/>
      <c r="BI171" s="561"/>
      <c r="BJ171" s="561"/>
      <c r="BK171" s="460"/>
      <c r="BL171" s="460"/>
      <c r="BM171" s="460"/>
      <c r="BN171" s="561"/>
      <c r="BO171" s="561"/>
      <c r="BP171" s="460"/>
      <c r="BS171" s="457"/>
      <c r="BT171" s="458"/>
      <c r="BU171" s="460"/>
    </row>
    <row r="172" spans="1:73" s="495" customFormat="1" ht="16.5" hidden="1" customHeight="1" outlineLevel="1" x14ac:dyDescent="0.35">
      <c r="A172" s="1000"/>
      <c r="B172" s="1008"/>
      <c r="C172" s="471" t="s">
        <v>73</v>
      </c>
      <c r="D172" s="471" t="s">
        <v>74</v>
      </c>
      <c r="E172" s="542"/>
      <c r="F172" s="542"/>
      <c r="G172" s="1002"/>
      <c r="H172" s="1005"/>
      <c r="I172" s="508"/>
      <c r="J172" s="562"/>
      <c r="K172" s="924"/>
      <c r="L172" s="927"/>
      <c r="M172" s="975" t="s">
        <v>98</v>
      </c>
      <c r="N172" s="493">
        <f t="shared" ref="N172:O174" si="104">P172</f>
        <v>0</v>
      </c>
      <c r="O172" s="493">
        <f t="shared" si="104"/>
        <v>0</v>
      </c>
      <c r="P172" s="493">
        <f t="shared" si="98"/>
        <v>0</v>
      </c>
      <c r="Q172" s="493"/>
      <c r="R172" s="927"/>
      <c r="S172" s="969"/>
      <c r="T172" s="428"/>
      <c r="U172" s="428"/>
      <c r="V172" s="428"/>
      <c r="W172" s="508"/>
      <c r="X172" s="472">
        <f t="shared" si="103"/>
        <v>0</v>
      </c>
      <c r="Y172" s="428"/>
      <c r="Z172" s="428">
        <f t="shared" ref="Z172:AB174" si="105">T172+W172</f>
        <v>0</v>
      </c>
      <c r="AA172" s="428">
        <f t="shared" si="105"/>
        <v>0</v>
      </c>
      <c r="AB172" s="428">
        <f t="shared" si="105"/>
        <v>0</v>
      </c>
      <c r="AC172" s="428"/>
      <c r="AD172" s="428"/>
      <c r="AE172" s="428"/>
      <c r="AF172" s="508"/>
      <c r="AG172" s="472">
        <f t="shared" si="102"/>
        <v>0</v>
      </c>
      <c r="AH172" s="428"/>
      <c r="AI172" s="472">
        <f>AF172-AC172</f>
        <v>0</v>
      </c>
      <c r="AJ172" s="472">
        <f>AI172*1.12</f>
        <v>0</v>
      </c>
      <c r="AK172" s="472">
        <f>AH172-AE172</f>
        <v>0</v>
      </c>
      <c r="AL172" s="479" t="str">
        <f t="shared" si="101"/>
        <v/>
      </c>
      <c r="AM172" s="473"/>
      <c r="AN172" s="473"/>
      <c r="AO172" s="473"/>
      <c r="AP172" s="473"/>
      <c r="AQ172" s="473"/>
      <c r="AR172" s="472"/>
      <c r="AS172" s="472">
        <f t="shared" si="100"/>
        <v>0</v>
      </c>
      <c r="AT172" s="472"/>
      <c r="AU172" s="472"/>
      <c r="AV172" s="472"/>
      <c r="AW172" s="472"/>
      <c r="AX172" s="472"/>
      <c r="AY172" s="472"/>
      <c r="AZ172" s="472"/>
      <c r="BA172" s="472"/>
      <c r="BB172" s="472"/>
      <c r="BC172" s="472"/>
      <c r="BD172" s="472"/>
      <c r="BE172" s="472"/>
      <c r="BF172" s="472"/>
      <c r="BG172" s="472"/>
      <c r="BH172" s="472"/>
      <c r="BI172" s="559"/>
      <c r="BJ172" s="559"/>
      <c r="BK172" s="496"/>
      <c r="BL172" s="496"/>
      <c r="BM172" s="496"/>
      <c r="BN172" s="559"/>
      <c r="BO172" s="559"/>
      <c r="BP172" s="496"/>
      <c r="BS172" s="459"/>
      <c r="BT172" s="497"/>
      <c r="BU172" s="496"/>
    </row>
    <row r="173" spans="1:73" s="495" customFormat="1" ht="16.5" hidden="1" customHeight="1" outlineLevel="1" x14ac:dyDescent="0.35">
      <c r="A173" s="1000"/>
      <c r="B173" s="1008"/>
      <c r="C173" s="471" t="s">
        <v>75</v>
      </c>
      <c r="D173" s="471" t="s">
        <v>76</v>
      </c>
      <c r="E173" s="542"/>
      <c r="F173" s="542"/>
      <c r="G173" s="1002"/>
      <c r="H173" s="1005"/>
      <c r="I173" s="508"/>
      <c r="J173" s="562"/>
      <c r="K173" s="925"/>
      <c r="L173" s="928"/>
      <c r="M173" s="976"/>
      <c r="N173" s="493">
        <f t="shared" si="104"/>
        <v>0</v>
      </c>
      <c r="O173" s="493">
        <f t="shared" si="104"/>
        <v>0</v>
      </c>
      <c r="P173" s="493">
        <f t="shared" si="98"/>
        <v>0</v>
      </c>
      <c r="Q173" s="493">
        <f>Q172</f>
        <v>0</v>
      </c>
      <c r="R173" s="928"/>
      <c r="S173" s="993"/>
      <c r="T173" s="428"/>
      <c r="U173" s="428"/>
      <c r="V173" s="428"/>
      <c r="W173" s="428"/>
      <c r="X173" s="472">
        <f t="shared" si="103"/>
        <v>0</v>
      </c>
      <c r="Y173" s="428"/>
      <c r="Z173" s="428">
        <f t="shared" si="105"/>
        <v>0</v>
      </c>
      <c r="AA173" s="428">
        <f t="shared" si="105"/>
        <v>0</v>
      </c>
      <c r="AB173" s="428">
        <f t="shared" si="105"/>
        <v>0</v>
      </c>
      <c r="AC173" s="428"/>
      <c r="AD173" s="428"/>
      <c r="AE173" s="428"/>
      <c r="AF173" s="428"/>
      <c r="AG173" s="472">
        <f t="shared" si="102"/>
        <v>0</v>
      </c>
      <c r="AH173" s="428"/>
      <c r="AI173" s="472">
        <f>AF173-AC173</f>
        <v>0</v>
      </c>
      <c r="AJ173" s="472">
        <f>AI173*1.12</f>
        <v>0</v>
      </c>
      <c r="AK173" s="472"/>
      <c r="AL173" s="479" t="str">
        <f t="shared" si="101"/>
        <v/>
      </c>
      <c r="AM173" s="473"/>
      <c r="AN173" s="473">
        <f>AF173</f>
        <v>0</v>
      </c>
      <c r="AO173" s="473"/>
      <c r="AP173" s="473"/>
      <c r="AQ173" s="473"/>
      <c r="AR173" s="472"/>
      <c r="AS173" s="472">
        <f t="shared" si="100"/>
        <v>0</v>
      </c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72"/>
      <c r="BD173" s="472"/>
      <c r="BE173" s="472"/>
      <c r="BF173" s="472"/>
      <c r="BG173" s="472"/>
      <c r="BH173" s="472"/>
      <c r="BI173" s="559"/>
      <c r="BJ173" s="559"/>
      <c r="BK173" s="496"/>
      <c r="BL173" s="496"/>
      <c r="BM173" s="496"/>
      <c r="BN173" s="559"/>
      <c r="BO173" s="559"/>
      <c r="BP173" s="496"/>
      <c r="BS173" s="459"/>
      <c r="BT173" s="497"/>
      <c r="BU173" s="496"/>
    </row>
    <row r="174" spans="1:73" ht="16.5" hidden="1" customHeight="1" outlineLevel="1" x14ac:dyDescent="0.35">
      <c r="A174" s="962"/>
      <c r="B174" s="1009"/>
      <c r="C174" s="480" t="s">
        <v>75</v>
      </c>
      <c r="D174" s="480" t="s">
        <v>77</v>
      </c>
      <c r="E174" s="544"/>
      <c r="F174" s="541"/>
      <c r="G174" s="1003"/>
      <c r="H174" s="1006"/>
      <c r="I174" s="547"/>
      <c r="J174" s="564"/>
      <c r="K174" s="926"/>
      <c r="L174" s="929"/>
      <c r="M174" s="977"/>
      <c r="N174" s="503">
        <f t="shared" si="104"/>
        <v>0</v>
      </c>
      <c r="O174" s="503">
        <f t="shared" si="104"/>
        <v>0</v>
      </c>
      <c r="P174" s="503">
        <f t="shared" si="98"/>
        <v>0</v>
      </c>
      <c r="Q174" s="503">
        <f>Q173</f>
        <v>0</v>
      </c>
      <c r="R174" s="929"/>
      <c r="S174" s="970"/>
      <c r="T174" s="499"/>
      <c r="U174" s="499"/>
      <c r="V174" s="499"/>
      <c r="W174" s="499">
        <f>W173</f>
        <v>0</v>
      </c>
      <c r="X174" s="481">
        <f t="shared" si="103"/>
        <v>0</v>
      </c>
      <c r="Y174" s="499"/>
      <c r="Z174" s="499">
        <f t="shared" si="105"/>
        <v>0</v>
      </c>
      <c r="AA174" s="499">
        <f t="shared" si="105"/>
        <v>0</v>
      </c>
      <c r="AB174" s="499">
        <f t="shared" si="105"/>
        <v>0</v>
      </c>
      <c r="AC174" s="499"/>
      <c r="AD174" s="499"/>
      <c r="AE174" s="499"/>
      <c r="AF174" s="499">
        <f>AF173</f>
        <v>0</v>
      </c>
      <c r="AG174" s="481">
        <f t="shared" si="102"/>
        <v>0</v>
      </c>
      <c r="AH174" s="499"/>
      <c r="AI174" s="481">
        <f>AI173</f>
        <v>0</v>
      </c>
      <c r="AJ174" s="481">
        <f>AJ173</f>
        <v>0</v>
      </c>
      <c r="AK174" s="481"/>
      <c r="AL174" s="504" t="str">
        <f t="shared" si="101"/>
        <v/>
      </c>
      <c r="AM174" s="482"/>
      <c r="AN174" s="482">
        <f>AF174</f>
        <v>0</v>
      </c>
      <c r="AO174" s="482"/>
      <c r="AP174" s="482"/>
      <c r="AQ174" s="482"/>
      <c r="AR174" s="481">
        <f>AR173</f>
        <v>0</v>
      </c>
      <c r="AS174" s="481">
        <f t="shared" si="100"/>
        <v>0</v>
      </c>
      <c r="AT174" s="481"/>
      <c r="AU174" s="481"/>
      <c r="AV174" s="481"/>
      <c r="AW174" s="481"/>
      <c r="AX174" s="481"/>
      <c r="AY174" s="481"/>
      <c r="AZ174" s="481"/>
      <c r="BA174" s="481"/>
      <c r="BB174" s="481"/>
      <c r="BC174" s="481"/>
      <c r="BD174" s="481"/>
      <c r="BE174" s="481"/>
      <c r="BF174" s="481"/>
      <c r="BG174" s="481"/>
      <c r="BH174" s="481"/>
      <c r="BI174" s="561"/>
      <c r="BJ174" s="561"/>
      <c r="BK174" s="460"/>
      <c r="BL174" s="460"/>
      <c r="BM174" s="460"/>
      <c r="BN174" s="561"/>
      <c r="BO174" s="561"/>
      <c r="BP174" s="460"/>
      <c r="BS174" s="457"/>
      <c r="BT174" s="458"/>
      <c r="BU174" s="460"/>
    </row>
    <row r="175" spans="1:73" s="495" customFormat="1" ht="16.5" hidden="1" customHeight="1" collapsed="1" x14ac:dyDescent="0.35">
      <c r="A175" s="961"/>
      <c r="B175" s="927" t="s">
        <v>105</v>
      </c>
      <c r="C175" s="471"/>
      <c r="D175" s="471"/>
      <c r="E175" s="556">
        <f>E177+E180</f>
        <v>0</v>
      </c>
      <c r="F175" s="556">
        <f>F177+F180</f>
        <v>0</v>
      </c>
      <c r="G175" s="557"/>
      <c r="H175" s="556">
        <f>H177+H180</f>
        <v>0</v>
      </c>
      <c r="I175" s="556">
        <f>I177+I180</f>
        <v>0</v>
      </c>
      <c r="J175" s="556">
        <f>J177+J180</f>
        <v>0</v>
      </c>
      <c r="K175" s="914" t="s">
        <v>106</v>
      </c>
      <c r="L175" s="915"/>
      <c r="M175" s="998" t="s">
        <v>98</v>
      </c>
      <c r="N175" s="558">
        <f t="shared" ref="N175:Q176" si="106">N177+N180</f>
        <v>0</v>
      </c>
      <c r="O175" s="558">
        <f t="shared" si="106"/>
        <v>0</v>
      </c>
      <c r="P175" s="558">
        <f t="shared" si="106"/>
        <v>0</v>
      </c>
      <c r="Q175" s="558">
        <f t="shared" si="106"/>
        <v>0</v>
      </c>
      <c r="R175" s="488"/>
      <c r="S175" s="991">
        <f>S177+S180</f>
        <v>0</v>
      </c>
      <c r="T175" s="556">
        <f t="shared" ref="T175:AK176" si="107">T177+T180</f>
        <v>0</v>
      </c>
      <c r="U175" s="556">
        <f t="shared" si="107"/>
        <v>0</v>
      </c>
      <c r="V175" s="556">
        <f t="shared" si="107"/>
        <v>0</v>
      </c>
      <c r="W175" s="556">
        <f t="shared" si="107"/>
        <v>32363</v>
      </c>
      <c r="X175" s="556">
        <f t="shared" si="107"/>
        <v>36246.560000000005</v>
      </c>
      <c r="Y175" s="556">
        <f t="shared" si="107"/>
        <v>22</v>
      </c>
      <c r="Z175" s="556">
        <f t="shared" si="107"/>
        <v>32363</v>
      </c>
      <c r="AA175" s="556">
        <f t="shared" si="107"/>
        <v>36246.560000000005</v>
      </c>
      <c r="AB175" s="556">
        <f t="shared" si="107"/>
        <v>22</v>
      </c>
      <c r="AC175" s="556">
        <f t="shared" si="107"/>
        <v>0</v>
      </c>
      <c r="AD175" s="556">
        <f t="shared" si="107"/>
        <v>0</v>
      </c>
      <c r="AE175" s="556">
        <f t="shared" si="107"/>
        <v>0</v>
      </c>
      <c r="AF175" s="556">
        <f t="shared" si="107"/>
        <v>0</v>
      </c>
      <c r="AG175" s="556">
        <f t="shared" si="107"/>
        <v>0</v>
      </c>
      <c r="AH175" s="556">
        <f t="shared" si="107"/>
        <v>0</v>
      </c>
      <c r="AI175" s="556">
        <f t="shared" si="107"/>
        <v>0</v>
      </c>
      <c r="AJ175" s="556">
        <f t="shared" si="107"/>
        <v>0</v>
      </c>
      <c r="AK175" s="556">
        <f t="shared" si="107"/>
        <v>0</v>
      </c>
      <c r="AL175" s="479" t="str">
        <f t="shared" si="101"/>
        <v/>
      </c>
      <c r="AM175" s="556">
        <f t="shared" ref="AM175:BH176" si="108">AM177+AM180</f>
        <v>0</v>
      </c>
      <c r="AN175" s="556">
        <f t="shared" si="108"/>
        <v>0</v>
      </c>
      <c r="AO175" s="556">
        <f t="shared" si="108"/>
        <v>0</v>
      </c>
      <c r="AP175" s="556"/>
      <c r="AQ175" s="556"/>
      <c r="AR175" s="556">
        <f t="shared" si="108"/>
        <v>0</v>
      </c>
      <c r="AS175" s="556">
        <f t="shared" si="108"/>
        <v>0</v>
      </c>
      <c r="AT175" s="556">
        <f t="shared" si="108"/>
        <v>0</v>
      </c>
      <c r="AU175" s="556">
        <f t="shared" si="108"/>
        <v>0</v>
      </c>
      <c r="AV175" s="556">
        <f t="shared" si="108"/>
        <v>0</v>
      </c>
      <c r="AW175" s="556">
        <f t="shared" si="108"/>
        <v>0</v>
      </c>
      <c r="AX175" s="556">
        <f t="shared" si="108"/>
        <v>0</v>
      </c>
      <c r="AY175" s="556">
        <f t="shared" si="108"/>
        <v>0</v>
      </c>
      <c r="AZ175" s="556">
        <f t="shared" si="108"/>
        <v>0</v>
      </c>
      <c r="BA175" s="556">
        <f t="shared" si="108"/>
        <v>0</v>
      </c>
      <c r="BB175" s="556">
        <f t="shared" si="108"/>
        <v>0</v>
      </c>
      <c r="BC175" s="556">
        <f t="shared" si="108"/>
        <v>0</v>
      </c>
      <c r="BD175" s="556">
        <f t="shared" si="108"/>
        <v>0</v>
      </c>
      <c r="BE175" s="556">
        <f t="shared" si="108"/>
        <v>0</v>
      </c>
      <c r="BF175" s="556">
        <f t="shared" si="108"/>
        <v>0</v>
      </c>
      <c r="BG175" s="556">
        <f t="shared" si="108"/>
        <v>0</v>
      </c>
      <c r="BH175" s="556">
        <f t="shared" si="108"/>
        <v>0</v>
      </c>
      <c r="BI175" s="501" t="s">
        <v>83</v>
      </c>
      <c r="BJ175" s="496"/>
      <c r="BK175" s="472">
        <f>BK177+BK180+BK444+BK447+BK450</f>
        <v>0</v>
      </c>
      <c r="BL175" s="472">
        <f>BL177+BL180+BL444+BL447+BL450</f>
        <v>0</v>
      </c>
      <c r="BM175" s="472">
        <f>BM177+BM180+BM444+BM447+BM450</f>
        <v>0</v>
      </c>
      <c r="BN175" s="559"/>
      <c r="BO175" s="559"/>
      <c r="BP175" s="496"/>
      <c r="BS175" s="459"/>
      <c r="BT175" s="497"/>
      <c r="BU175" s="496"/>
    </row>
    <row r="176" spans="1:73" s="495" customFormat="1" ht="16.5" hidden="1" customHeight="1" x14ac:dyDescent="0.35">
      <c r="A176" s="1000"/>
      <c r="B176" s="928"/>
      <c r="C176" s="471"/>
      <c r="D176" s="471"/>
      <c r="E176" s="556">
        <f>E178+E181</f>
        <v>0</v>
      </c>
      <c r="F176" s="556">
        <f>F178+F181</f>
        <v>0</v>
      </c>
      <c r="G176" s="557"/>
      <c r="H176" s="560"/>
      <c r="I176" s="556">
        <f>I178+I181</f>
        <v>0</v>
      </c>
      <c r="J176" s="556">
        <f>J178+J181</f>
        <v>0</v>
      </c>
      <c r="K176" s="916"/>
      <c r="L176" s="917"/>
      <c r="M176" s="999"/>
      <c r="N176" s="558">
        <f t="shared" si="106"/>
        <v>0</v>
      </c>
      <c r="O176" s="558">
        <f t="shared" si="106"/>
        <v>0</v>
      </c>
      <c r="P176" s="558">
        <f t="shared" si="106"/>
        <v>0</v>
      </c>
      <c r="Q176" s="558">
        <f t="shared" si="106"/>
        <v>0</v>
      </c>
      <c r="R176" s="488"/>
      <c r="S176" s="992"/>
      <c r="T176" s="556">
        <f t="shared" si="107"/>
        <v>0</v>
      </c>
      <c r="U176" s="556">
        <f t="shared" si="107"/>
        <v>0</v>
      </c>
      <c r="V176" s="428"/>
      <c r="W176" s="556">
        <f t="shared" si="107"/>
        <v>29320.050973214289</v>
      </c>
      <c r="X176" s="556">
        <f t="shared" si="107"/>
        <v>32838.457090000004</v>
      </c>
      <c r="Y176" s="428"/>
      <c r="Z176" s="556">
        <f t="shared" si="107"/>
        <v>29320.050973214289</v>
      </c>
      <c r="AA176" s="556">
        <f t="shared" si="107"/>
        <v>32838.457090000004</v>
      </c>
      <c r="AB176" s="428"/>
      <c r="AC176" s="556">
        <f t="shared" si="107"/>
        <v>0</v>
      </c>
      <c r="AD176" s="556">
        <f t="shared" si="107"/>
        <v>0</v>
      </c>
      <c r="AE176" s="428"/>
      <c r="AF176" s="556">
        <f t="shared" si="107"/>
        <v>0</v>
      </c>
      <c r="AG176" s="556">
        <f t="shared" si="107"/>
        <v>0</v>
      </c>
      <c r="AH176" s="428"/>
      <c r="AI176" s="556">
        <f t="shared" si="107"/>
        <v>0</v>
      </c>
      <c r="AJ176" s="556">
        <f t="shared" si="107"/>
        <v>0</v>
      </c>
      <c r="AK176" s="428"/>
      <c r="AL176" s="479" t="str">
        <f t="shared" si="101"/>
        <v/>
      </c>
      <c r="AM176" s="556">
        <f t="shared" si="108"/>
        <v>0</v>
      </c>
      <c r="AN176" s="556">
        <f t="shared" si="108"/>
        <v>0</v>
      </c>
      <c r="AO176" s="556">
        <f t="shared" si="108"/>
        <v>0</v>
      </c>
      <c r="AP176" s="556"/>
      <c r="AQ176" s="556"/>
      <c r="AR176" s="556">
        <f t="shared" si="108"/>
        <v>0</v>
      </c>
      <c r="AS176" s="556">
        <f t="shared" si="108"/>
        <v>0</v>
      </c>
      <c r="AT176" s="556">
        <f t="shared" si="108"/>
        <v>0</v>
      </c>
      <c r="AU176" s="556">
        <f t="shared" si="108"/>
        <v>0</v>
      </c>
      <c r="AV176" s="556">
        <f t="shared" si="108"/>
        <v>0</v>
      </c>
      <c r="AW176" s="556">
        <f t="shared" si="108"/>
        <v>0</v>
      </c>
      <c r="AX176" s="556">
        <f t="shared" si="108"/>
        <v>0</v>
      </c>
      <c r="AY176" s="556">
        <f t="shared" si="108"/>
        <v>0</v>
      </c>
      <c r="AZ176" s="556">
        <f t="shared" si="108"/>
        <v>0</v>
      </c>
      <c r="BA176" s="556">
        <f t="shared" si="108"/>
        <v>0</v>
      </c>
      <c r="BB176" s="556">
        <f t="shared" si="108"/>
        <v>0</v>
      </c>
      <c r="BC176" s="556">
        <f t="shared" si="108"/>
        <v>0</v>
      </c>
      <c r="BD176" s="556">
        <f t="shared" si="108"/>
        <v>0</v>
      </c>
      <c r="BE176" s="556">
        <f t="shared" si="108"/>
        <v>0</v>
      </c>
      <c r="BF176" s="556">
        <f t="shared" si="108"/>
        <v>0</v>
      </c>
      <c r="BG176" s="556">
        <f t="shared" si="108"/>
        <v>0</v>
      </c>
      <c r="BH176" s="556">
        <f t="shared" si="108"/>
        <v>0</v>
      </c>
      <c r="BI176" s="496"/>
      <c r="BJ176" s="496"/>
      <c r="BK176" s="472">
        <f>BK178+BK181+BK442+BK445+BK448+BK451</f>
        <v>0</v>
      </c>
      <c r="BL176" s="472">
        <f>BL178+BL181+BL442+BL445+BL448+BL451</f>
        <v>0</v>
      </c>
      <c r="BM176" s="472">
        <f>BM178+BM181+BM442+BM445+BM448+BM451</f>
        <v>0</v>
      </c>
      <c r="BN176" s="559"/>
      <c r="BO176" s="559"/>
      <c r="BP176" s="496"/>
      <c r="BS176" s="459"/>
      <c r="BT176" s="497"/>
      <c r="BU176" s="496"/>
    </row>
    <row r="177" spans="1:73" s="495" customFormat="1" ht="13" hidden="1" customHeight="1" x14ac:dyDescent="0.35">
      <c r="A177" s="1000"/>
      <c r="B177" s="928"/>
      <c r="C177" s="471" t="s">
        <v>73</v>
      </c>
      <c r="D177" s="471" t="s">
        <v>74</v>
      </c>
      <c r="E177" s="542">
        <f>I177</f>
        <v>0</v>
      </c>
      <c r="F177" s="542">
        <f>E177*1.12</f>
        <v>0</v>
      </c>
      <c r="G177" s="1001"/>
      <c r="H177" s="1004"/>
      <c r="I177" s="508"/>
      <c r="J177" s="508">
        <f>I177*1.12</f>
        <v>0</v>
      </c>
      <c r="K177" s="924"/>
      <c r="L177" s="927"/>
      <c r="M177" s="975" t="s">
        <v>98</v>
      </c>
      <c r="N177" s="493">
        <f t="shared" ref="N177:O182" si="109">P177</f>
        <v>0</v>
      </c>
      <c r="O177" s="493">
        <f t="shared" si="109"/>
        <v>0</v>
      </c>
      <c r="P177" s="493">
        <f t="shared" ref="P177:P182" si="110">Q177/1.12</f>
        <v>0</v>
      </c>
      <c r="Q177" s="493"/>
      <c r="R177" s="927"/>
      <c r="S177" s="969"/>
      <c r="T177" s="428"/>
      <c r="U177" s="428"/>
      <c r="V177" s="428"/>
      <c r="W177" s="428">
        <f>9912+13358+5505-1-631</f>
        <v>28143</v>
      </c>
      <c r="X177" s="472">
        <f t="shared" ref="X177:X182" si="111">W177*1.12</f>
        <v>31520.160000000003</v>
      </c>
      <c r="Y177" s="428">
        <f>6+7+3</f>
        <v>16</v>
      </c>
      <c r="Z177" s="428">
        <f t="shared" ref="Z177:AB182" si="112">T177+W177</f>
        <v>28143</v>
      </c>
      <c r="AA177" s="428">
        <f t="shared" si="112"/>
        <v>31520.160000000003</v>
      </c>
      <c r="AB177" s="428">
        <f t="shared" si="112"/>
        <v>16</v>
      </c>
      <c r="AC177" s="428"/>
      <c r="AD177" s="428">
        <f>AC177*1.12</f>
        <v>0</v>
      </c>
      <c r="AE177" s="428"/>
      <c r="AF177" s="428"/>
      <c r="AG177" s="472">
        <f t="shared" ref="AG177:AG182" si="113">AF177*1.12</f>
        <v>0</v>
      </c>
      <c r="AH177" s="428"/>
      <c r="AI177" s="472"/>
      <c r="AJ177" s="472">
        <f>AI177*1.12</f>
        <v>0</v>
      </c>
      <c r="AK177" s="542">
        <f>AH177-AE177</f>
        <v>0</v>
      </c>
      <c r="AL177" s="479" t="str">
        <f t="shared" si="101"/>
        <v/>
      </c>
      <c r="AM177" s="473"/>
      <c r="AN177" s="473"/>
      <c r="AO177" s="473"/>
      <c r="AP177" s="473"/>
      <c r="AQ177" s="473"/>
      <c r="AR177" s="472"/>
      <c r="AS177" s="472">
        <f t="shared" ref="AS177:AS182" si="114">AR177*1.12</f>
        <v>0</v>
      </c>
      <c r="AT177" s="472"/>
      <c r="AU177" s="472"/>
      <c r="AV177" s="472"/>
      <c r="AW177" s="472"/>
      <c r="AX177" s="472"/>
      <c r="AY177" s="472"/>
      <c r="AZ177" s="472"/>
      <c r="BA177" s="472"/>
      <c r="BB177" s="539"/>
      <c r="BC177" s="472"/>
      <c r="BD177" s="472"/>
      <c r="BE177" s="472"/>
      <c r="BF177" s="472"/>
      <c r="BG177" s="472"/>
      <c r="BH177" s="472"/>
      <c r="BI177" s="496"/>
      <c r="BJ177" s="496"/>
      <c r="BK177" s="496"/>
      <c r="BL177" s="496"/>
      <c r="BM177" s="496"/>
      <c r="BN177" s="496"/>
      <c r="BO177" s="496"/>
      <c r="BP177" s="496"/>
      <c r="BS177" s="459"/>
      <c r="BT177" s="497"/>
      <c r="BU177" s="496"/>
    </row>
    <row r="178" spans="1:73" s="495" customFormat="1" ht="13" hidden="1" customHeight="1" x14ac:dyDescent="0.35">
      <c r="A178" s="1000"/>
      <c r="B178" s="928"/>
      <c r="C178" s="471" t="s">
        <v>75</v>
      </c>
      <c r="D178" s="471" t="s">
        <v>76</v>
      </c>
      <c r="E178" s="542">
        <f>E177</f>
        <v>0</v>
      </c>
      <c r="F178" s="542">
        <f>E178*1.12</f>
        <v>0</v>
      </c>
      <c r="G178" s="1002"/>
      <c r="H178" s="1005"/>
      <c r="I178" s="508">
        <f>I177</f>
        <v>0</v>
      </c>
      <c r="J178" s="508">
        <f>I178*1.12</f>
        <v>0</v>
      </c>
      <c r="K178" s="925"/>
      <c r="L178" s="928"/>
      <c r="M178" s="976"/>
      <c r="N178" s="493">
        <f t="shared" si="109"/>
        <v>0</v>
      </c>
      <c r="O178" s="493">
        <f t="shared" si="109"/>
        <v>0</v>
      </c>
      <c r="P178" s="493">
        <f t="shared" si="110"/>
        <v>0</v>
      </c>
      <c r="Q178" s="493">
        <f>Q177</f>
        <v>0</v>
      </c>
      <c r="R178" s="928"/>
      <c r="S178" s="993"/>
      <c r="T178" s="428"/>
      <c r="U178" s="428"/>
      <c r="V178" s="428"/>
      <c r="W178" s="428">
        <f>10704.88124/1.12+13135.26058/1.12+5109.78996/1.12</f>
        <v>25848.153375000002</v>
      </c>
      <c r="X178" s="472">
        <f t="shared" si="111"/>
        <v>28949.931780000006</v>
      </c>
      <c r="Y178" s="428"/>
      <c r="Z178" s="428">
        <f t="shared" si="112"/>
        <v>25848.153375000002</v>
      </c>
      <c r="AA178" s="428">
        <f t="shared" si="112"/>
        <v>28949.931780000006</v>
      </c>
      <c r="AB178" s="428"/>
      <c r="AC178" s="428"/>
      <c r="AD178" s="428">
        <f>AC178*1.12</f>
        <v>0</v>
      </c>
      <c r="AE178" s="428"/>
      <c r="AF178" s="428"/>
      <c r="AG178" s="472">
        <f t="shared" si="113"/>
        <v>0</v>
      </c>
      <c r="AH178" s="428"/>
      <c r="AI178" s="472"/>
      <c r="AJ178" s="472">
        <f>AI178*1.12</f>
        <v>0</v>
      </c>
      <c r="AK178" s="472"/>
      <c r="AL178" s="479" t="str">
        <f t="shared" si="101"/>
        <v/>
      </c>
      <c r="AM178" s="473">
        <f>AF178</f>
        <v>0</v>
      </c>
      <c r="AN178" s="473"/>
      <c r="AO178" s="473"/>
      <c r="AP178" s="473"/>
      <c r="AQ178" s="473"/>
      <c r="AR178" s="472">
        <f>AF178</f>
        <v>0</v>
      </c>
      <c r="AS178" s="472">
        <f t="shared" si="114"/>
        <v>0</v>
      </c>
      <c r="AT178" s="472"/>
      <c r="AU178" s="472"/>
      <c r="AV178" s="472"/>
      <c r="AW178" s="472"/>
      <c r="AX178" s="472"/>
      <c r="AY178" s="472"/>
      <c r="AZ178" s="472"/>
      <c r="BA178" s="472"/>
      <c r="BB178" s="472"/>
      <c r="BC178" s="472"/>
      <c r="BD178" s="472"/>
      <c r="BE178" s="472"/>
      <c r="BF178" s="472"/>
      <c r="BG178" s="472"/>
      <c r="BH178" s="472"/>
      <c r="BI178" s="496"/>
      <c r="BJ178" s="496"/>
      <c r="BK178" s="496"/>
      <c r="BL178" s="496"/>
      <c r="BM178" s="496"/>
      <c r="BN178" s="496"/>
      <c r="BO178" s="496"/>
      <c r="BP178" s="496"/>
      <c r="BS178" s="459"/>
      <c r="BT178" s="497"/>
      <c r="BU178" s="496"/>
    </row>
    <row r="179" spans="1:73" ht="13" hidden="1" customHeight="1" x14ac:dyDescent="0.35">
      <c r="A179" s="1000"/>
      <c r="B179" s="928"/>
      <c r="C179" s="480" t="s">
        <v>75</v>
      </c>
      <c r="D179" s="480" t="s">
        <v>77</v>
      </c>
      <c r="E179" s="544">
        <f>E178</f>
        <v>0</v>
      </c>
      <c r="F179" s="544">
        <f>F178</f>
        <v>0</v>
      </c>
      <c r="G179" s="1002"/>
      <c r="H179" s="1005"/>
      <c r="I179" s="547">
        <f>I178</f>
        <v>0</v>
      </c>
      <c r="J179" s="547">
        <f>J178</f>
        <v>0</v>
      </c>
      <c r="K179" s="926"/>
      <c r="L179" s="929"/>
      <c r="M179" s="977"/>
      <c r="N179" s="503">
        <f t="shared" si="109"/>
        <v>0</v>
      </c>
      <c r="O179" s="503">
        <f t="shared" si="109"/>
        <v>0</v>
      </c>
      <c r="P179" s="503">
        <f t="shared" si="110"/>
        <v>0</v>
      </c>
      <c r="Q179" s="503">
        <f>Q178</f>
        <v>0</v>
      </c>
      <c r="R179" s="929"/>
      <c r="S179" s="970"/>
      <c r="T179" s="499"/>
      <c r="U179" s="499"/>
      <c r="V179" s="499"/>
      <c r="W179" s="499">
        <f>W178</f>
        <v>25848.153375000002</v>
      </c>
      <c r="X179" s="481">
        <f t="shared" si="111"/>
        <v>28949.931780000006</v>
      </c>
      <c r="Y179" s="499"/>
      <c r="Z179" s="499">
        <f t="shared" si="112"/>
        <v>25848.153375000002</v>
      </c>
      <c r="AA179" s="499">
        <f t="shared" si="112"/>
        <v>28949.931780000006</v>
      </c>
      <c r="AB179" s="499"/>
      <c r="AC179" s="499">
        <f>AC178</f>
        <v>0</v>
      </c>
      <c r="AD179" s="499">
        <f>AD178</f>
        <v>0</v>
      </c>
      <c r="AE179" s="499"/>
      <c r="AF179" s="499">
        <f>AF178</f>
        <v>0</v>
      </c>
      <c r="AG179" s="481">
        <f t="shared" si="113"/>
        <v>0</v>
      </c>
      <c r="AH179" s="499"/>
      <c r="AI179" s="481">
        <f>AI178</f>
        <v>0</v>
      </c>
      <c r="AJ179" s="481">
        <f>AJ178</f>
        <v>0</v>
      </c>
      <c r="AK179" s="481"/>
      <c r="AL179" s="504" t="str">
        <f t="shared" si="101"/>
        <v/>
      </c>
      <c r="AM179" s="482">
        <f>AF179</f>
        <v>0</v>
      </c>
      <c r="AN179" s="482"/>
      <c r="AO179" s="482"/>
      <c r="AP179" s="482"/>
      <c r="AQ179" s="482"/>
      <c r="AR179" s="481">
        <f>AF179</f>
        <v>0</v>
      </c>
      <c r="AS179" s="481">
        <f t="shared" si="114"/>
        <v>0</v>
      </c>
      <c r="AT179" s="481"/>
      <c r="AU179" s="481"/>
      <c r="AV179" s="481"/>
      <c r="AW179" s="481"/>
      <c r="AX179" s="481"/>
      <c r="AY179" s="481"/>
      <c r="AZ179" s="481"/>
      <c r="BA179" s="481"/>
      <c r="BB179" s="481"/>
      <c r="BC179" s="481"/>
      <c r="BD179" s="481"/>
      <c r="BE179" s="481"/>
      <c r="BF179" s="481"/>
      <c r="BG179" s="481"/>
      <c r="BH179" s="481"/>
      <c r="BI179" s="460"/>
      <c r="BJ179" s="460"/>
      <c r="BK179" s="460"/>
      <c r="BL179" s="460"/>
      <c r="BM179" s="460"/>
      <c r="BN179" s="460"/>
      <c r="BO179" s="460"/>
      <c r="BP179" s="460"/>
      <c r="BS179" s="457"/>
      <c r="BT179" s="458"/>
      <c r="BU179" s="460"/>
    </row>
    <row r="180" spans="1:73" s="495" customFormat="1" ht="13" hidden="1" customHeight="1" x14ac:dyDescent="0.35">
      <c r="A180" s="1000"/>
      <c r="B180" s="928"/>
      <c r="C180" s="471" t="s">
        <v>73</v>
      </c>
      <c r="D180" s="471" t="s">
        <v>74</v>
      </c>
      <c r="E180" s="542"/>
      <c r="F180" s="542"/>
      <c r="G180" s="1002"/>
      <c r="H180" s="1005"/>
      <c r="I180" s="508"/>
      <c r="J180" s="508"/>
      <c r="K180" s="924"/>
      <c r="L180" s="927"/>
      <c r="M180" s="975" t="s">
        <v>98</v>
      </c>
      <c r="N180" s="493">
        <f t="shared" si="109"/>
        <v>0</v>
      </c>
      <c r="O180" s="493">
        <f t="shared" si="109"/>
        <v>0</v>
      </c>
      <c r="P180" s="493">
        <f t="shared" si="110"/>
        <v>0</v>
      </c>
      <c r="Q180" s="493"/>
      <c r="R180" s="927"/>
      <c r="S180" s="969"/>
      <c r="T180" s="428"/>
      <c r="U180" s="428"/>
      <c r="V180" s="428"/>
      <c r="W180" s="428">
        <f>2537+1684-1</f>
        <v>4220</v>
      </c>
      <c r="X180" s="472">
        <f t="shared" si="111"/>
        <v>4726.4000000000005</v>
      </c>
      <c r="Y180" s="428">
        <f>4+2</f>
        <v>6</v>
      </c>
      <c r="Z180" s="428">
        <f t="shared" si="112"/>
        <v>4220</v>
      </c>
      <c r="AA180" s="428">
        <f t="shared" si="112"/>
        <v>4726.4000000000005</v>
      </c>
      <c r="AB180" s="428">
        <f t="shared" si="112"/>
        <v>6</v>
      </c>
      <c r="AC180" s="428"/>
      <c r="AD180" s="428"/>
      <c r="AE180" s="428"/>
      <c r="AF180" s="428"/>
      <c r="AG180" s="472">
        <f t="shared" si="113"/>
        <v>0</v>
      </c>
      <c r="AH180" s="428"/>
      <c r="AI180" s="472"/>
      <c r="AJ180" s="472">
        <f>AI180*1.12</f>
        <v>0</v>
      </c>
      <c r="AK180" s="542">
        <f>AH180-AE180</f>
        <v>0</v>
      </c>
      <c r="AL180" s="479" t="str">
        <f t="shared" si="101"/>
        <v/>
      </c>
      <c r="AM180" s="473"/>
      <c r="AN180" s="473"/>
      <c r="AO180" s="473"/>
      <c r="AP180" s="473"/>
      <c r="AQ180" s="473"/>
      <c r="AR180" s="472"/>
      <c r="AS180" s="472">
        <f t="shared" si="114"/>
        <v>0</v>
      </c>
      <c r="AT180" s="472"/>
      <c r="AU180" s="472"/>
      <c r="AV180" s="472"/>
      <c r="AW180" s="472"/>
      <c r="AX180" s="472"/>
      <c r="AY180" s="472"/>
      <c r="AZ180" s="472"/>
      <c r="BA180" s="472"/>
      <c r="BB180" s="539"/>
      <c r="BC180" s="472"/>
      <c r="BD180" s="472"/>
      <c r="BE180" s="472"/>
      <c r="BF180" s="472"/>
      <c r="BG180" s="472"/>
      <c r="BH180" s="472"/>
      <c r="BI180" s="496"/>
      <c r="BJ180" s="496"/>
      <c r="BK180" s="496"/>
      <c r="BL180" s="496"/>
      <c r="BM180" s="496"/>
      <c r="BN180" s="496"/>
      <c r="BO180" s="496"/>
      <c r="BP180" s="496"/>
      <c r="BS180" s="459"/>
      <c r="BT180" s="497"/>
      <c r="BU180" s="496"/>
    </row>
    <row r="181" spans="1:73" s="495" customFormat="1" ht="13" hidden="1" customHeight="1" x14ac:dyDescent="0.35">
      <c r="A181" s="1000"/>
      <c r="B181" s="928"/>
      <c r="C181" s="471" t="s">
        <v>75</v>
      </c>
      <c r="D181" s="471" t="s">
        <v>76</v>
      </c>
      <c r="E181" s="542"/>
      <c r="F181" s="542"/>
      <c r="G181" s="1002"/>
      <c r="H181" s="1005"/>
      <c r="I181" s="508"/>
      <c r="J181" s="508"/>
      <c r="K181" s="925"/>
      <c r="L181" s="928"/>
      <c r="M181" s="976"/>
      <c r="N181" s="493">
        <f t="shared" si="109"/>
        <v>0</v>
      </c>
      <c r="O181" s="493">
        <f t="shared" si="109"/>
        <v>0</v>
      </c>
      <c r="P181" s="493">
        <f t="shared" si="110"/>
        <v>0</v>
      </c>
      <c r="Q181" s="493">
        <f>Q180</f>
        <v>0</v>
      </c>
      <c r="R181" s="928"/>
      <c r="S181" s="993"/>
      <c r="T181" s="428"/>
      <c r="U181" s="428"/>
      <c r="V181" s="428"/>
      <c r="W181" s="428">
        <f>2810.62118/1.12+1077.90413/1.12</f>
        <v>3471.8975982142856</v>
      </c>
      <c r="X181" s="472">
        <f t="shared" si="111"/>
        <v>3888.5253100000004</v>
      </c>
      <c r="Y181" s="428"/>
      <c r="Z181" s="428">
        <f t="shared" si="112"/>
        <v>3471.8975982142856</v>
      </c>
      <c r="AA181" s="428">
        <f t="shared" si="112"/>
        <v>3888.5253100000004</v>
      </c>
      <c r="AB181" s="428"/>
      <c r="AC181" s="428"/>
      <c r="AD181" s="428">
        <f>AC181*1.12</f>
        <v>0</v>
      </c>
      <c r="AE181" s="428"/>
      <c r="AF181" s="428"/>
      <c r="AG181" s="472">
        <f t="shared" si="113"/>
        <v>0</v>
      </c>
      <c r="AH181" s="428"/>
      <c r="AI181" s="472"/>
      <c r="AJ181" s="472">
        <f>AI181*1.12</f>
        <v>0</v>
      </c>
      <c r="AK181" s="472"/>
      <c r="AL181" s="479" t="str">
        <f t="shared" si="101"/>
        <v/>
      </c>
      <c r="AM181" s="473">
        <f>AF181</f>
        <v>0</v>
      </c>
      <c r="AN181" s="473"/>
      <c r="AO181" s="473"/>
      <c r="AP181" s="473"/>
      <c r="AQ181" s="473"/>
      <c r="AR181" s="472">
        <f>AF181</f>
        <v>0</v>
      </c>
      <c r="AS181" s="472">
        <f t="shared" si="114"/>
        <v>0</v>
      </c>
      <c r="AT181" s="472"/>
      <c r="AU181" s="472"/>
      <c r="AV181" s="472"/>
      <c r="AW181" s="472"/>
      <c r="AX181" s="472"/>
      <c r="AY181" s="472"/>
      <c r="AZ181" s="472"/>
      <c r="BA181" s="472"/>
      <c r="BB181" s="472"/>
      <c r="BC181" s="472"/>
      <c r="BD181" s="472"/>
      <c r="BE181" s="472"/>
      <c r="BF181" s="472"/>
      <c r="BG181" s="472"/>
      <c r="BH181" s="472"/>
      <c r="BI181" s="496"/>
      <c r="BJ181" s="496"/>
      <c r="BK181" s="496"/>
      <c r="BL181" s="496"/>
      <c r="BM181" s="496"/>
      <c r="BN181" s="496"/>
      <c r="BO181" s="496"/>
      <c r="BP181" s="496"/>
      <c r="BS181" s="459"/>
      <c r="BT181" s="497"/>
      <c r="BU181" s="496"/>
    </row>
    <row r="182" spans="1:73" ht="13" hidden="1" customHeight="1" x14ac:dyDescent="0.35">
      <c r="A182" s="962"/>
      <c r="B182" s="929"/>
      <c r="C182" s="480" t="s">
        <v>75</v>
      </c>
      <c r="D182" s="480" t="s">
        <v>77</v>
      </c>
      <c r="E182" s="544"/>
      <c r="F182" s="544"/>
      <c r="G182" s="1003"/>
      <c r="H182" s="1006"/>
      <c r="I182" s="547"/>
      <c r="J182" s="547"/>
      <c r="K182" s="926"/>
      <c r="L182" s="929"/>
      <c r="M182" s="977"/>
      <c r="N182" s="503">
        <f t="shared" si="109"/>
        <v>0</v>
      </c>
      <c r="O182" s="503">
        <f t="shared" si="109"/>
        <v>0</v>
      </c>
      <c r="P182" s="503">
        <f t="shared" si="110"/>
        <v>0</v>
      </c>
      <c r="Q182" s="503">
        <f>Q181</f>
        <v>0</v>
      </c>
      <c r="R182" s="929"/>
      <c r="S182" s="970"/>
      <c r="T182" s="499"/>
      <c r="U182" s="499"/>
      <c r="V182" s="499"/>
      <c r="W182" s="499">
        <f>W181</f>
        <v>3471.8975982142856</v>
      </c>
      <c r="X182" s="481">
        <f t="shared" si="111"/>
        <v>3888.5253100000004</v>
      </c>
      <c r="Y182" s="499"/>
      <c r="Z182" s="499">
        <f t="shared" si="112"/>
        <v>3471.8975982142856</v>
      </c>
      <c r="AA182" s="499">
        <f t="shared" si="112"/>
        <v>3888.5253100000004</v>
      </c>
      <c r="AB182" s="499"/>
      <c r="AC182" s="499">
        <f>AC181</f>
        <v>0</v>
      </c>
      <c r="AD182" s="499">
        <f>AD181</f>
        <v>0</v>
      </c>
      <c r="AE182" s="499"/>
      <c r="AF182" s="499">
        <f>AF181</f>
        <v>0</v>
      </c>
      <c r="AG182" s="481">
        <f t="shared" si="113"/>
        <v>0</v>
      </c>
      <c r="AH182" s="499"/>
      <c r="AI182" s="481">
        <f>AI181</f>
        <v>0</v>
      </c>
      <c r="AJ182" s="481">
        <f>AJ181</f>
        <v>0</v>
      </c>
      <c r="AK182" s="481"/>
      <c r="AL182" s="504" t="str">
        <f t="shared" si="101"/>
        <v/>
      </c>
      <c r="AM182" s="482">
        <f>AF182</f>
        <v>0</v>
      </c>
      <c r="AN182" s="482"/>
      <c r="AO182" s="482"/>
      <c r="AP182" s="482"/>
      <c r="AQ182" s="482"/>
      <c r="AR182" s="481">
        <f>AF182</f>
        <v>0</v>
      </c>
      <c r="AS182" s="481">
        <f t="shared" si="114"/>
        <v>0</v>
      </c>
      <c r="AT182" s="481"/>
      <c r="AU182" s="481"/>
      <c r="AV182" s="481"/>
      <c r="AW182" s="481"/>
      <c r="AX182" s="481"/>
      <c r="AY182" s="481"/>
      <c r="AZ182" s="481"/>
      <c r="BA182" s="481"/>
      <c r="BB182" s="481"/>
      <c r="BC182" s="481"/>
      <c r="BD182" s="481"/>
      <c r="BE182" s="481"/>
      <c r="BF182" s="481"/>
      <c r="BG182" s="481"/>
      <c r="BH182" s="481"/>
      <c r="BI182" s="460"/>
      <c r="BJ182" s="460"/>
      <c r="BK182" s="460"/>
      <c r="BL182" s="460"/>
      <c r="BM182" s="460"/>
      <c r="BN182" s="460"/>
      <c r="BO182" s="460"/>
      <c r="BP182" s="460"/>
      <c r="BS182" s="457"/>
      <c r="BT182" s="458"/>
      <c r="BU182" s="460"/>
    </row>
    <row r="183" spans="1:73" s="495" customFormat="1" ht="13" hidden="1" customHeight="1" x14ac:dyDescent="0.35">
      <c r="A183" s="961">
        <v>4</v>
      </c>
      <c r="B183" s="927" t="s">
        <v>107</v>
      </c>
      <c r="C183" s="471"/>
      <c r="D183" s="471"/>
      <c r="E183" s="556">
        <f>E185+E188+E191+E194+E197+E200</f>
        <v>0</v>
      </c>
      <c r="F183" s="556">
        <f>F185+F188+F191+F194+F197+F200</f>
        <v>0</v>
      </c>
      <c r="G183" s="557"/>
      <c r="H183" s="560">
        <f>H185</f>
        <v>0</v>
      </c>
      <c r="I183" s="556">
        <f>I185+I188+I191+I194+I197+I200</f>
        <v>0</v>
      </c>
      <c r="J183" s="556">
        <f>J185+J188+J191+J194+J197+J200</f>
        <v>0</v>
      </c>
      <c r="K183" s="914" t="s">
        <v>108</v>
      </c>
      <c r="L183" s="915"/>
      <c r="M183" s="998" t="s">
        <v>98</v>
      </c>
      <c r="N183" s="493">
        <f t="shared" ref="N183:Q184" si="115">N185+N188+N191+N194+N197+N200</f>
        <v>0</v>
      </c>
      <c r="O183" s="566">
        <f t="shared" si="115"/>
        <v>0</v>
      </c>
      <c r="P183" s="493">
        <f t="shared" si="115"/>
        <v>0</v>
      </c>
      <c r="Q183" s="475">
        <f t="shared" si="115"/>
        <v>0</v>
      </c>
      <c r="R183" s="488"/>
      <c r="S183" s="991">
        <f>S185+S188+S191+S194+S197+S200</f>
        <v>0</v>
      </c>
      <c r="T183" s="428">
        <f t="shared" ref="T183:AB184" si="116">T185+T188+T191+T194+T197+T200</f>
        <v>0</v>
      </c>
      <c r="U183" s="428">
        <f t="shared" si="116"/>
        <v>0</v>
      </c>
      <c r="V183" s="428">
        <f t="shared" si="116"/>
        <v>0</v>
      </c>
      <c r="W183" s="428">
        <f t="shared" si="116"/>
        <v>75582</v>
      </c>
      <c r="X183" s="428">
        <f t="shared" si="116"/>
        <v>84651.840000000011</v>
      </c>
      <c r="Y183" s="428">
        <f t="shared" si="116"/>
        <v>66</v>
      </c>
      <c r="Z183" s="428">
        <f t="shared" si="116"/>
        <v>75582</v>
      </c>
      <c r="AA183" s="428">
        <f t="shared" si="116"/>
        <v>84651.840000000011</v>
      </c>
      <c r="AB183" s="428">
        <f t="shared" si="116"/>
        <v>66</v>
      </c>
      <c r="AC183" s="428">
        <f>AC185+AC188+AC191+AC194+AC197+AC200</f>
        <v>0</v>
      </c>
      <c r="AD183" s="428">
        <f t="shared" ref="AD183:AG184" si="117">AD185+AD188+AD191+AD194+AD197+AD200</f>
        <v>0</v>
      </c>
      <c r="AE183" s="428">
        <f t="shared" si="117"/>
        <v>0</v>
      </c>
      <c r="AF183" s="428">
        <f t="shared" si="117"/>
        <v>0</v>
      </c>
      <c r="AG183" s="472">
        <f t="shared" si="117"/>
        <v>0</v>
      </c>
      <c r="AH183" s="428">
        <f>AH185+AH188+AH191+AH194+AH197+AH200</f>
        <v>0</v>
      </c>
      <c r="AI183" s="472">
        <f>AF183-AC183</f>
        <v>0</v>
      </c>
      <c r="AJ183" s="472">
        <f>AG183-AD183</f>
        <v>0</v>
      </c>
      <c r="AK183" s="472">
        <f>AK185+AK188+AK191+AK194+AK197+AK200</f>
        <v>0</v>
      </c>
      <c r="AL183" s="479" t="str">
        <f t="shared" si="101"/>
        <v/>
      </c>
      <c r="AM183" s="473">
        <f t="shared" ref="AM183:BH184" si="118">AM185+AM188+AM191+AM194+AM197+AM200</f>
        <v>0</v>
      </c>
      <c r="AN183" s="473">
        <f t="shared" si="118"/>
        <v>0</v>
      </c>
      <c r="AO183" s="473">
        <f t="shared" si="118"/>
        <v>0</v>
      </c>
      <c r="AP183" s="473"/>
      <c r="AQ183" s="473"/>
      <c r="AR183" s="472">
        <f t="shared" si="118"/>
        <v>0</v>
      </c>
      <c r="AS183" s="472">
        <f t="shared" si="118"/>
        <v>0</v>
      </c>
      <c r="AT183" s="472">
        <f t="shared" si="118"/>
        <v>0</v>
      </c>
      <c r="AU183" s="472">
        <f t="shared" si="118"/>
        <v>0</v>
      </c>
      <c r="AV183" s="472">
        <f t="shared" si="118"/>
        <v>0</v>
      </c>
      <c r="AW183" s="472">
        <f t="shared" si="118"/>
        <v>0</v>
      </c>
      <c r="AX183" s="472">
        <f t="shared" si="118"/>
        <v>0</v>
      </c>
      <c r="AY183" s="472">
        <f t="shared" si="118"/>
        <v>0</v>
      </c>
      <c r="AZ183" s="472">
        <f t="shared" si="118"/>
        <v>0</v>
      </c>
      <c r="BA183" s="472">
        <f t="shared" si="118"/>
        <v>0</v>
      </c>
      <c r="BB183" s="472">
        <f t="shared" si="118"/>
        <v>0</v>
      </c>
      <c r="BC183" s="472">
        <f t="shared" si="118"/>
        <v>0</v>
      </c>
      <c r="BD183" s="472">
        <f t="shared" si="118"/>
        <v>0</v>
      </c>
      <c r="BE183" s="472">
        <f t="shared" si="118"/>
        <v>0</v>
      </c>
      <c r="BF183" s="472">
        <f t="shared" si="118"/>
        <v>0</v>
      </c>
      <c r="BG183" s="472">
        <f t="shared" si="118"/>
        <v>0</v>
      </c>
      <c r="BH183" s="472">
        <f t="shared" si="118"/>
        <v>0</v>
      </c>
      <c r="BI183" s="501" t="s">
        <v>83</v>
      </c>
      <c r="BJ183" s="496"/>
      <c r="BK183" s="472">
        <f t="shared" ref="BK183:BM184" si="119">BK185+BK188+BK191+BK194+BK197+BK200</f>
        <v>0</v>
      </c>
      <c r="BL183" s="472">
        <f t="shared" si="119"/>
        <v>0</v>
      </c>
      <c r="BM183" s="472">
        <f t="shared" si="119"/>
        <v>0</v>
      </c>
      <c r="BN183" s="559"/>
      <c r="BO183" s="559"/>
      <c r="BP183" s="496"/>
      <c r="BS183" s="459"/>
      <c r="BT183" s="497"/>
      <c r="BU183" s="496"/>
    </row>
    <row r="184" spans="1:73" s="495" customFormat="1" ht="13" hidden="1" customHeight="1" x14ac:dyDescent="0.35">
      <c r="A184" s="1000"/>
      <c r="B184" s="928"/>
      <c r="C184" s="471"/>
      <c r="D184" s="471"/>
      <c r="E184" s="556">
        <f>E186+E189+E192+E195+E198+E201</f>
        <v>0</v>
      </c>
      <c r="F184" s="556">
        <f>F186+F189+F192+F195+F198+F201</f>
        <v>0</v>
      </c>
      <c r="G184" s="557"/>
      <c r="H184" s="560"/>
      <c r="I184" s="556">
        <f>I186+I189+I192+I195+I198+I201</f>
        <v>0</v>
      </c>
      <c r="J184" s="556">
        <f>J186+J189+J192+J195+J198+J201</f>
        <v>0</v>
      </c>
      <c r="K184" s="916"/>
      <c r="L184" s="917"/>
      <c r="M184" s="999"/>
      <c r="N184" s="493">
        <f t="shared" si="115"/>
        <v>0</v>
      </c>
      <c r="O184" s="566">
        <f t="shared" si="115"/>
        <v>0</v>
      </c>
      <c r="P184" s="493">
        <f t="shared" si="115"/>
        <v>0</v>
      </c>
      <c r="Q184" s="475">
        <f t="shared" si="115"/>
        <v>0</v>
      </c>
      <c r="R184" s="488"/>
      <c r="S184" s="992"/>
      <c r="T184" s="428">
        <f t="shared" si="116"/>
        <v>0</v>
      </c>
      <c r="U184" s="428">
        <f t="shared" si="116"/>
        <v>0</v>
      </c>
      <c r="V184" s="428"/>
      <c r="W184" s="428">
        <f t="shared" si="116"/>
        <v>62991.619071428562</v>
      </c>
      <c r="X184" s="428">
        <f t="shared" si="116"/>
        <v>70550.613359999988</v>
      </c>
      <c r="Y184" s="428"/>
      <c r="Z184" s="428">
        <f t="shared" si="116"/>
        <v>62991.619071428562</v>
      </c>
      <c r="AA184" s="428">
        <f t="shared" si="116"/>
        <v>70550.613359999988</v>
      </c>
      <c r="AB184" s="428"/>
      <c r="AC184" s="428">
        <f>AC186+AC189+AC192+AC195+AC198+AC201</f>
        <v>0</v>
      </c>
      <c r="AD184" s="428">
        <f t="shared" si="117"/>
        <v>0</v>
      </c>
      <c r="AE184" s="428"/>
      <c r="AF184" s="428">
        <f t="shared" si="117"/>
        <v>0</v>
      </c>
      <c r="AG184" s="428">
        <f t="shared" si="117"/>
        <v>0</v>
      </c>
      <c r="AH184" s="428"/>
      <c r="AI184" s="472">
        <f>AF184-AC184</f>
        <v>0</v>
      </c>
      <c r="AJ184" s="472">
        <f>AG184-AD184</f>
        <v>0</v>
      </c>
      <c r="AK184" s="472"/>
      <c r="AL184" s="479" t="str">
        <f t="shared" si="101"/>
        <v/>
      </c>
      <c r="AM184" s="473">
        <f t="shared" si="118"/>
        <v>0</v>
      </c>
      <c r="AN184" s="473">
        <f t="shared" si="118"/>
        <v>0</v>
      </c>
      <c r="AO184" s="473">
        <f t="shared" si="118"/>
        <v>0</v>
      </c>
      <c r="AP184" s="473"/>
      <c r="AQ184" s="473"/>
      <c r="AR184" s="472">
        <f t="shared" si="118"/>
        <v>0</v>
      </c>
      <c r="AS184" s="472">
        <f t="shared" si="118"/>
        <v>0</v>
      </c>
      <c r="AT184" s="472">
        <f t="shared" si="118"/>
        <v>0</v>
      </c>
      <c r="AU184" s="472">
        <f t="shared" si="118"/>
        <v>0</v>
      </c>
      <c r="AV184" s="472">
        <f t="shared" si="118"/>
        <v>0</v>
      </c>
      <c r="AW184" s="472">
        <f t="shared" si="118"/>
        <v>0</v>
      </c>
      <c r="AX184" s="472">
        <f t="shared" si="118"/>
        <v>0</v>
      </c>
      <c r="AY184" s="472">
        <f t="shared" si="118"/>
        <v>0</v>
      </c>
      <c r="AZ184" s="472">
        <f t="shared" si="118"/>
        <v>0</v>
      </c>
      <c r="BA184" s="472">
        <f t="shared" si="118"/>
        <v>0</v>
      </c>
      <c r="BB184" s="472">
        <f t="shared" si="118"/>
        <v>0</v>
      </c>
      <c r="BC184" s="472">
        <f t="shared" si="118"/>
        <v>0</v>
      </c>
      <c r="BD184" s="472">
        <f t="shared" si="118"/>
        <v>0</v>
      </c>
      <c r="BE184" s="472">
        <f t="shared" si="118"/>
        <v>0</v>
      </c>
      <c r="BF184" s="472">
        <f t="shared" si="118"/>
        <v>0</v>
      </c>
      <c r="BG184" s="472">
        <f t="shared" si="118"/>
        <v>0</v>
      </c>
      <c r="BH184" s="472">
        <f t="shared" si="118"/>
        <v>0</v>
      </c>
      <c r="BI184" s="496"/>
      <c r="BJ184" s="496"/>
      <c r="BK184" s="472">
        <f t="shared" si="119"/>
        <v>0</v>
      </c>
      <c r="BL184" s="472">
        <f t="shared" si="119"/>
        <v>0</v>
      </c>
      <c r="BM184" s="472">
        <f t="shared" si="119"/>
        <v>0</v>
      </c>
      <c r="BN184" s="559"/>
      <c r="BO184" s="559"/>
      <c r="BP184" s="496"/>
      <c r="BS184" s="459"/>
      <c r="BT184" s="497"/>
      <c r="BU184" s="496"/>
    </row>
    <row r="185" spans="1:73" s="495" customFormat="1" ht="13" hidden="1" customHeight="1" x14ac:dyDescent="0.35">
      <c r="A185" s="1000"/>
      <c r="B185" s="928"/>
      <c r="C185" s="471" t="s">
        <v>73</v>
      </c>
      <c r="D185" s="471" t="s">
        <v>74</v>
      </c>
      <c r="E185" s="542"/>
      <c r="F185" s="542">
        <f>E185*1.12</f>
        <v>0</v>
      </c>
      <c r="G185" s="1001"/>
      <c r="H185" s="1004"/>
      <c r="I185" s="508"/>
      <c r="J185" s="508">
        <f>I185*1.12</f>
        <v>0</v>
      </c>
      <c r="K185" s="924"/>
      <c r="L185" s="927"/>
      <c r="M185" s="975" t="s">
        <v>98</v>
      </c>
      <c r="N185" s="493">
        <f t="shared" ref="N185:O202" si="120">P185</f>
        <v>0</v>
      </c>
      <c r="O185" s="493">
        <f t="shared" si="120"/>
        <v>0</v>
      </c>
      <c r="P185" s="493">
        <f>Q185/1.12</f>
        <v>0</v>
      </c>
      <c r="Q185" s="493"/>
      <c r="R185" s="927"/>
      <c r="S185" s="969"/>
      <c r="T185" s="428"/>
      <c r="U185" s="428"/>
      <c r="V185" s="428"/>
      <c r="W185" s="428">
        <f>3625+5841+12476-6494-11+813+611</f>
        <v>16861</v>
      </c>
      <c r="X185" s="472">
        <f>W185*1.12</f>
        <v>18884.320000000003</v>
      </c>
      <c r="Y185" s="428">
        <f>4+6+6+3+1</f>
        <v>20</v>
      </c>
      <c r="Z185" s="428">
        <f t="shared" ref="Z185:AB202" si="121">T185+W185</f>
        <v>16861</v>
      </c>
      <c r="AA185" s="428">
        <f t="shared" si="121"/>
        <v>18884.320000000003</v>
      </c>
      <c r="AB185" s="428">
        <f t="shared" si="121"/>
        <v>20</v>
      </c>
      <c r="AC185" s="428"/>
      <c r="AD185" s="428">
        <f>AC185*1.12</f>
        <v>0</v>
      </c>
      <c r="AE185" s="428"/>
      <c r="AF185" s="428"/>
      <c r="AG185" s="472">
        <f>AF185*1.12</f>
        <v>0</v>
      </c>
      <c r="AH185" s="428"/>
      <c r="AI185" s="472"/>
      <c r="AJ185" s="472">
        <f>AI185*1.12</f>
        <v>0</v>
      </c>
      <c r="AK185" s="472">
        <f>AH185-AE185</f>
        <v>0</v>
      </c>
      <c r="AL185" s="479"/>
      <c r="AM185" s="473"/>
      <c r="AN185" s="473"/>
      <c r="AO185" s="473"/>
      <c r="AP185" s="473"/>
      <c r="AQ185" s="473"/>
      <c r="AR185" s="472"/>
      <c r="AS185" s="472">
        <f t="shared" ref="AS185:AS202" si="122">AR185*1.12</f>
        <v>0</v>
      </c>
      <c r="AT185" s="472">
        <f>S185</f>
        <v>0</v>
      </c>
      <c r="AU185" s="472"/>
      <c r="AV185" s="472"/>
      <c r="AW185" s="472"/>
      <c r="AX185" s="472"/>
      <c r="AY185" s="472"/>
      <c r="AZ185" s="472"/>
      <c r="BA185" s="472"/>
      <c r="BB185" s="472"/>
      <c r="BC185" s="472"/>
      <c r="BD185" s="472"/>
      <c r="BE185" s="472"/>
      <c r="BF185" s="472"/>
      <c r="BG185" s="472"/>
      <c r="BH185" s="472"/>
      <c r="BI185" s="496"/>
      <c r="BJ185" s="496"/>
      <c r="BK185" s="496"/>
      <c r="BL185" s="496"/>
      <c r="BM185" s="496"/>
      <c r="BN185" s="496"/>
      <c r="BO185" s="496"/>
      <c r="BP185" s="496"/>
      <c r="BS185" s="459"/>
      <c r="BT185" s="497"/>
      <c r="BU185" s="496"/>
    </row>
    <row r="186" spans="1:73" s="495" customFormat="1" ht="13" hidden="1" customHeight="1" x14ac:dyDescent="0.35">
      <c r="A186" s="1000"/>
      <c r="B186" s="928"/>
      <c r="C186" s="471" t="s">
        <v>75</v>
      </c>
      <c r="D186" s="471" t="s">
        <v>76</v>
      </c>
      <c r="E186" s="542">
        <f>E187</f>
        <v>0</v>
      </c>
      <c r="F186" s="542">
        <f>E186*1.12</f>
        <v>0</v>
      </c>
      <c r="G186" s="1002"/>
      <c r="H186" s="1005"/>
      <c r="I186" s="508"/>
      <c r="J186" s="508">
        <f>I186*1.12</f>
        <v>0</v>
      </c>
      <c r="K186" s="925"/>
      <c r="L186" s="928"/>
      <c r="M186" s="976"/>
      <c r="N186" s="493">
        <f t="shared" si="120"/>
        <v>0</v>
      </c>
      <c r="O186" s="493">
        <f t="shared" si="120"/>
        <v>0</v>
      </c>
      <c r="P186" s="493">
        <f>Q186/1.12</f>
        <v>0</v>
      </c>
      <c r="Q186" s="493">
        <f>Q185</f>
        <v>0</v>
      </c>
      <c r="R186" s="928"/>
      <c r="S186" s="993"/>
      <c r="T186" s="428"/>
      <c r="U186" s="428"/>
      <c r="V186" s="428"/>
      <c r="W186" s="428">
        <f>2663.34195/1.12+4338.93694/1.12+4164.54777/1.12+1878.88636/1.12+1587.41848/1.12</f>
        <v>13065.295982142856</v>
      </c>
      <c r="X186" s="567">
        <f>W186*1.12</f>
        <v>14633.1315</v>
      </c>
      <c r="Y186" s="568"/>
      <c r="Z186" s="428">
        <f t="shared" si="121"/>
        <v>13065.295982142856</v>
      </c>
      <c r="AA186" s="428">
        <f t="shared" si="121"/>
        <v>14633.1315</v>
      </c>
      <c r="AB186" s="428"/>
      <c r="AC186" s="428"/>
      <c r="AD186" s="428">
        <f>AC186*1.12</f>
        <v>0</v>
      </c>
      <c r="AE186" s="428"/>
      <c r="AF186" s="428"/>
      <c r="AG186" s="567">
        <f>AF186*1.12</f>
        <v>0</v>
      </c>
      <c r="AH186" s="568"/>
      <c r="AI186" s="472"/>
      <c r="AJ186" s="472">
        <f>AI186*1.12</f>
        <v>0</v>
      </c>
      <c r="AK186" s="472"/>
      <c r="AL186" s="479"/>
      <c r="AM186" s="473">
        <f>AF186</f>
        <v>0</v>
      </c>
      <c r="AN186" s="473"/>
      <c r="AO186" s="473"/>
      <c r="AP186" s="473"/>
      <c r="AQ186" s="473"/>
      <c r="AR186" s="472"/>
      <c r="AS186" s="472">
        <f t="shared" si="122"/>
        <v>0</v>
      </c>
      <c r="AT186" s="472"/>
      <c r="AU186" s="472"/>
      <c r="AV186" s="472"/>
      <c r="AW186" s="472"/>
      <c r="AX186" s="472"/>
      <c r="AY186" s="472"/>
      <c r="AZ186" s="472"/>
      <c r="BA186" s="472"/>
      <c r="BB186" s="472"/>
      <c r="BC186" s="472"/>
      <c r="BD186" s="472"/>
      <c r="BE186" s="472"/>
      <c r="BF186" s="472"/>
      <c r="BG186" s="472"/>
      <c r="BH186" s="472"/>
      <c r="BI186" s="496"/>
      <c r="BJ186" s="496"/>
      <c r="BK186" s="496"/>
      <c r="BL186" s="496"/>
      <c r="BM186" s="496"/>
      <c r="BN186" s="496"/>
      <c r="BO186" s="496"/>
      <c r="BP186" s="496"/>
      <c r="BS186" s="459"/>
      <c r="BT186" s="497"/>
      <c r="BU186" s="496"/>
    </row>
    <row r="187" spans="1:73" ht="13" hidden="1" customHeight="1" x14ac:dyDescent="0.35">
      <c r="A187" s="1000"/>
      <c r="B187" s="928"/>
      <c r="C187" s="480" t="s">
        <v>75</v>
      </c>
      <c r="D187" s="480" t="s">
        <v>77</v>
      </c>
      <c r="E187" s="544">
        <f>E185</f>
        <v>0</v>
      </c>
      <c r="F187" s="544">
        <f>E187*1.12</f>
        <v>0</v>
      </c>
      <c r="G187" s="1002"/>
      <c r="H187" s="1005"/>
      <c r="I187" s="547">
        <f>I186</f>
        <v>0</v>
      </c>
      <c r="J187" s="547">
        <f>J186</f>
        <v>0</v>
      </c>
      <c r="K187" s="926"/>
      <c r="L187" s="929"/>
      <c r="M187" s="977"/>
      <c r="N187" s="503">
        <f t="shared" si="120"/>
        <v>0</v>
      </c>
      <c r="O187" s="503">
        <f t="shared" si="120"/>
        <v>0</v>
      </c>
      <c r="P187" s="503">
        <f>Q187/1.12</f>
        <v>0</v>
      </c>
      <c r="Q187" s="503">
        <f>Q186</f>
        <v>0</v>
      </c>
      <c r="R187" s="929"/>
      <c r="S187" s="970"/>
      <c r="T187" s="499"/>
      <c r="U187" s="499"/>
      <c r="V187" s="499"/>
      <c r="W187" s="499">
        <f>W186</f>
        <v>13065.295982142856</v>
      </c>
      <c r="X187" s="569">
        <f>W187*1.12</f>
        <v>14633.1315</v>
      </c>
      <c r="Y187" s="570"/>
      <c r="Z187" s="499">
        <f t="shared" si="121"/>
        <v>13065.295982142856</v>
      </c>
      <c r="AA187" s="499">
        <f t="shared" si="121"/>
        <v>14633.1315</v>
      </c>
      <c r="AB187" s="499"/>
      <c r="AC187" s="499">
        <f>AC186</f>
        <v>0</v>
      </c>
      <c r="AD187" s="499">
        <f>AD186</f>
        <v>0</v>
      </c>
      <c r="AE187" s="499"/>
      <c r="AF187" s="499">
        <f>AF186</f>
        <v>0</v>
      </c>
      <c r="AG187" s="569">
        <f>AF187*1.12</f>
        <v>0</v>
      </c>
      <c r="AH187" s="570"/>
      <c r="AI187" s="481">
        <f>AI186</f>
        <v>0</v>
      </c>
      <c r="AJ187" s="481">
        <f>AJ186</f>
        <v>0</v>
      </c>
      <c r="AK187" s="481"/>
      <c r="AL187" s="504"/>
      <c r="AM187" s="482">
        <f>AF187</f>
        <v>0</v>
      </c>
      <c r="AN187" s="482"/>
      <c r="AO187" s="482"/>
      <c r="AP187" s="482"/>
      <c r="AQ187" s="482"/>
      <c r="AR187" s="481">
        <f>AR186</f>
        <v>0</v>
      </c>
      <c r="AS187" s="481">
        <f t="shared" si="122"/>
        <v>0</v>
      </c>
      <c r="AT187" s="481"/>
      <c r="AU187" s="481"/>
      <c r="AV187" s="481"/>
      <c r="AW187" s="481"/>
      <c r="AX187" s="481"/>
      <c r="AY187" s="481"/>
      <c r="AZ187" s="481"/>
      <c r="BA187" s="481"/>
      <c r="BB187" s="481"/>
      <c r="BC187" s="481"/>
      <c r="BD187" s="481"/>
      <c r="BE187" s="481"/>
      <c r="BF187" s="481"/>
      <c r="BG187" s="481"/>
      <c r="BH187" s="481"/>
      <c r="BI187" s="460"/>
      <c r="BJ187" s="460"/>
      <c r="BK187" s="460"/>
      <c r="BL187" s="460"/>
      <c r="BM187" s="460"/>
      <c r="BN187" s="460"/>
      <c r="BO187" s="460"/>
      <c r="BP187" s="460"/>
      <c r="BS187" s="457"/>
      <c r="BT187" s="458"/>
      <c r="BU187" s="460"/>
    </row>
    <row r="188" spans="1:73" s="495" customFormat="1" ht="13" hidden="1" customHeight="1" collapsed="1" x14ac:dyDescent="0.35">
      <c r="A188" s="1000"/>
      <c r="B188" s="928"/>
      <c r="C188" s="471" t="s">
        <v>73</v>
      </c>
      <c r="D188" s="471" t="s">
        <v>74</v>
      </c>
      <c r="E188" s="542"/>
      <c r="F188" s="542"/>
      <c r="G188" s="1002"/>
      <c r="H188" s="1005"/>
      <c r="I188" s="508"/>
      <c r="J188" s="508"/>
      <c r="K188" s="924"/>
      <c r="L188" s="927"/>
      <c r="M188" s="975" t="s">
        <v>98</v>
      </c>
      <c r="N188" s="493">
        <f t="shared" si="120"/>
        <v>0</v>
      </c>
      <c r="O188" s="493">
        <f t="shared" si="120"/>
        <v>0</v>
      </c>
      <c r="P188" s="493">
        <f>Q188/1.12</f>
        <v>0</v>
      </c>
      <c r="Q188" s="493"/>
      <c r="R188" s="927"/>
      <c r="S188" s="969"/>
      <c r="T188" s="428"/>
      <c r="U188" s="428"/>
      <c r="V188" s="428"/>
      <c r="W188" s="428">
        <f>5255</f>
        <v>5255</v>
      </c>
      <c r="X188" s="472">
        <f>W188*1.12</f>
        <v>5885.6</v>
      </c>
      <c r="Y188" s="428">
        <f>3</f>
        <v>3</v>
      </c>
      <c r="Z188" s="428">
        <f t="shared" si="121"/>
        <v>5255</v>
      </c>
      <c r="AA188" s="428">
        <f t="shared" si="121"/>
        <v>5885.6</v>
      </c>
      <c r="AB188" s="428">
        <f t="shared" si="121"/>
        <v>3</v>
      </c>
      <c r="AC188" s="428"/>
      <c r="AD188" s="428"/>
      <c r="AE188" s="428"/>
      <c r="AF188" s="428"/>
      <c r="AG188" s="472">
        <f>AF188*1.12</f>
        <v>0</v>
      </c>
      <c r="AH188" s="428"/>
      <c r="AI188" s="472"/>
      <c r="AJ188" s="472">
        <f>AI188*1.12</f>
        <v>0</v>
      </c>
      <c r="AK188" s="472">
        <f>AH188-AE188</f>
        <v>0</v>
      </c>
      <c r="AL188" s="479" t="str">
        <f t="shared" ref="AL188:AL204" si="123">IF(AC188=0,"",AF188/AC188)</f>
        <v/>
      </c>
      <c r="AM188" s="473"/>
      <c r="AN188" s="473"/>
      <c r="AO188" s="473"/>
      <c r="AP188" s="473"/>
      <c r="AQ188" s="473"/>
      <c r="AR188" s="472"/>
      <c r="AS188" s="472">
        <f t="shared" si="122"/>
        <v>0</v>
      </c>
      <c r="AT188" s="472">
        <f>S188</f>
        <v>0</v>
      </c>
      <c r="AU188" s="472"/>
      <c r="AV188" s="472"/>
      <c r="AW188" s="472"/>
      <c r="AX188" s="472"/>
      <c r="AY188" s="472"/>
      <c r="AZ188" s="472"/>
      <c r="BA188" s="472"/>
      <c r="BB188" s="472"/>
      <c r="BC188" s="472"/>
      <c r="BD188" s="472"/>
      <c r="BE188" s="472"/>
      <c r="BF188" s="472"/>
      <c r="BG188" s="472"/>
      <c r="BH188" s="472"/>
      <c r="BI188" s="476"/>
      <c r="BJ188" s="476"/>
      <c r="BK188" s="476"/>
      <c r="BL188" s="476"/>
      <c r="BM188" s="476"/>
      <c r="BN188" s="476"/>
      <c r="BO188" s="476"/>
      <c r="BP188" s="476"/>
      <c r="BS188" s="459"/>
      <c r="BT188" s="497"/>
      <c r="BU188" s="496"/>
    </row>
    <row r="189" spans="1:73" s="495" customFormat="1" ht="13" hidden="1" customHeight="1" x14ac:dyDescent="0.35">
      <c r="A189" s="1000"/>
      <c r="B189" s="928"/>
      <c r="C189" s="471" t="s">
        <v>75</v>
      </c>
      <c r="D189" s="471" t="s">
        <v>76</v>
      </c>
      <c r="E189" s="542"/>
      <c r="F189" s="542"/>
      <c r="G189" s="1002"/>
      <c r="H189" s="1005"/>
      <c r="I189" s="508"/>
      <c r="J189" s="508"/>
      <c r="K189" s="925"/>
      <c r="L189" s="928"/>
      <c r="M189" s="976"/>
      <c r="N189" s="493">
        <f t="shared" si="120"/>
        <v>0</v>
      </c>
      <c r="O189" s="493">
        <f t="shared" si="120"/>
        <v>0</v>
      </c>
      <c r="P189" s="493">
        <f t="shared" ref="P189:P202" si="124">Q189/1.12</f>
        <v>0</v>
      </c>
      <c r="Q189" s="493">
        <f>Q188</f>
        <v>0</v>
      </c>
      <c r="R189" s="928"/>
      <c r="S189" s="993"/>
      <c r="T189" s="428"/>
      <c r="U189" s="428"/>
      <c r="V189" s="428"/>
      <c r="W189" s="508">
        <f>5771.78784/1.12</f>
        <v>5153.3819999999996</v>
      </c>
      <c r="X189" s="542">
        <f>W189*1.12</f>
        <v>5771.78784</v>
      </c>
      <c r="Y189" s="428"/>
      <c r="Z189" s="428">
        <f t="shared" si="121"/>
        <v>5153.3819999999996</v>
      </c>
      <c r="AA189" s="428">
        <f t="shared" si="121"/>
        <v>5771.78784</v>
      </c>
      <c r="AB189" s="428"/>
      <c r="AC189" s="428"/>
      <c r="AD189" s="428">
        <f>AC189*1.12</f>
        <v>0</v>
      </c>
      <c r="AE189" s="428"/>
      <c r="AF189" s="508"/>
      <c r="AG189" s="542">
        <f>AF189*1.12</f>
        <v>0</v>
      </c>
      <c r="AH189" s="428"/>
      <c r="AI189" s="472"/>
      <c r="AJ189" s="472">
        <f>AI189*1.12</f>
        <v>0</v>
      </c>
      <c r="AK189" s="472"/>
      <c r="AL189" s="479" t="str">
        <f t="shared" si="123"/>
        <v/>
      </c>
      <c r="AM189" s="473">
        <f>AF189</f>
        <v>0</v>
      </c>
      <c r="AN189" s="473"/>
      <c r="AO189" s="473"/>
      <c r="AP189" s="473"/>
      <c r="AQ189" s="473"/>
      <c r="AR189" s="472"/>
      <c r="AS189" s="472">
        <f t="shared" si="122"/>
        <v>0</v>
      </c>
      <c r="AT189" s="472"/>
      <c r="AU189" s="472"/>
      <c r="AV189" s="472"/>
      <c r="AW189" s="472"/>
      <c r="AX189" s="472"/>
      <c r="AY189" s="472"/>
      <c r="AZ189" s="472"/>
      <c r="BA189" s="472"/>
      <c r="BB189" s="472"/>
      <c r="BC189" s="472"/>
      <c r="BD189" s="472"/>
      <c r="BE189" s="472"/>
      <c r="BF189" s="472"/>
      <c r="BG189" s="472"/>
      <c r="BH189" s="472"/>
      <c r="BI189" s="476"/>
      <c r="BJ189" s="476"/>
      <c r="BK189" s="476"/>
      <c r="BL189" s="476"/>
      <c r="BM189" s="476"/>
      <c r="BN189" s="476"/>
      <c r="BO189" s="476"/>
      <c r="BP189" s="476"/>
      <c r="BS189" s="459"/>
      <c r="BT189" s="497"/>
      <c r="BU189" s="496"/>
    </row>
    <row r="190" spans="1:73" ht="13" hidden="1" customHeight="1" x14ac:dyDescent="0.35">
      <c r="A190" s="1000"/>
      <c r="B190" s="928"/>
      <c r="C190" s="480" t="s">
        <v>75</v>
      </c>
      <c r="D190" s="480" t="s">
        <v>77</v>
      </c>
      <c r="E190" s="544"/>
      <c r="F190" s="544"/>
      <c r="G190" s="1002"/>
      <c r="H190" s="1005"/>
      <c r="I190" s="547"/>
      <c r="J190" s="547"/>
      <c r="K190" s="926"/>
      <c r="L190" s="929"/>
      <c r="M190" s="977"/>
      <c r="N190" s="503">
        <f t="shared" si="120"/>
        <v>0</v>
      </c>
      <c r="O190" s="503">
        <f t="shared" si="120"/>
        <v>0</v>
      </c>
      <c r="P190" s="503">
        <f t="shared" si="124"/>
        <v>0</v>
      </c>
      <c r="Q190" s="503">
        <f>Q188</f>
        <v>0</v>
      </c>
      <c r="R190" s="929"/>
      <c r="S190" s="970"/>
      <c r="T190" s="499"/>
      <c r="U190" s="499"/>
      <c r="V190" s="499"/>
      <c r="W190" s="499">
        <f>W189</f>
        <v>5153.3819999999996</v>
      </c>
      <c r="X190" s="481">
        <f>X189</f>
        <v>5771.78784</v>
      </c>
      <c r="Y190" s="499"/>
      <c r="Z190" s="499">
        <f t="shared" si="121"/>
        <v>5153.3819999999996</v>
      </c>
      <c r="AA190" s="499">
        <f t="shared" si="121"/>
        <v>5771.78784</v>
      </c>
      <c r="AB190" s="499"/>
      <c r="AC190" s="499">
        <f>AC189</f>
        <v>0</v>
      </c>
      <c r="AD190" s="499">
        <f>AD189</f>
        <v>0</v>
      </c>
      <c r="AE190" s="499"/>
      <c r="AF190" s="499">
        <f>AF189</f>
        <v>0</v>
      </c>
      <c r="AG190" s="481">
        <f>AG189</f>
        <v>0</v>
      </c>
      <c r="AH190" s="499"/>
      <c r="AI190" s="481">
        <f>AI189</f>
        <v>0</v>
      </c>
      <c r="AJ190" s="481">
        <f>AJ189</f>
        <v>0</v>
      </c>
      <c r="AK190" s="481"/>
      <c r="AL190" s="504" t="str">
        <f t="shared" si="123"/>
        <v/>
      </c>
      <c r="AM190" s="482">
        <f>AF190</f>
        <v>0</v>
      </c>
      <c r="AN190" s="482"/>
      <c r="AO190" s="482"/>
      <c r="AP190" s="482"/>
      <c r="AQ190" s="482"/>
      <c r="AR190" s="481">
        <f>AR189</f>
        <v>0</v>
      </c>
      <c r="AS190" s="481">
        <f t="shared" si="122"/>
        <v>0</v>
      </c>
      <c r="AT190" s="481"/>
      <c r="AU190" s="472"/>
      <c r="AV190" s="472"/>
      <c r="AW190" s="472"/>
      <c r="AX190" s="472"/>
      <c r="AY190" s="472"/>
      <c r="AZ190" s="472"/>
      <c r="BA190" s="472"/>
      <c r="BB190" s="472"/>
      <c r="BC190" s="472"/>
      <c r="BD190" s="472"/>
      <c r="BE190" s="472"/>
      <c r="BF190" s="472"/>
      <c r="BG190" s="472"/>
      <c r="BH190" s="472"/>
      <c r="BI190" s="476"/>
      <c r="BJ190" s="476"/>
      <c r="BK190" s="476"/>
      <c r="BL190" s="476"/>
      <c r="BM190" s="476"/>
      <c r="BN190" s="476"/>
      <c r="BO190" s="476"/>
      <c r="BP190" s="476"/>
      <c r="BS190" s="457"/>
      <c r="BT190" s="458"/>
      <c r="BU190" s="460"/>
    </row>
    <row r="191" spans="1:73" s="495" customFormat="1" ht="13" hidden="1" customHeight="1" x14ac:dyDescent="0.35">
      <c r="A191" s="1000"/>
      <c r="B191" s="928"/>
      <c r="C191" s="471" t="s">
        <v>73</v>
      </c>
      <c r="D191" s="471" t="s">
        <v>74</v>
      </c>
      <c r="E191" s="542"/>
      <c r="F191" s="542">
        <f>E191*1.12</f>
        <v>0</v>
      </c>
      <c r="G191" s="1002"/>
      <c r="H191" s="1005"/>
      <c r="I191" s="508"/>
      <c r="J191" s="508"/>
      <c r="K191" s="924"/>
      <c r="L191" s="927"/>
      <c r="M191" s="975" t="s">
        <v>98</v>
      </c>
      <c r="N191" s="493">
        <f t="shared" si="120"/>
        <v>0</v>
      </c>
      <c r="O191" s="493">
        <f t="shared" si="120"/>
        <v>0</v>
      </c>
      <c r="P191" s="493">
        <f t="shared" si="124"/>
        <v>0</v>
      </c>
      <c r="Q191" s="493"/>
      <c r="R191" s="927"/>
      <c r="S191" s="969"/>
      <c r="T191" s="428"/>
      <c r="U191" s="428"/>
      <c r="V191" s="428"/>
      <c r="W191" s="428">
        <f>25189+11715</f>
        <v>36904</v>
      </c>
      <c r="X191" s="472">
        <f>W191*1.12</f>
        <v>41332.480000000003</v>
      </c>
      <c r="Y191" s="428">
        <f>3+9+6+3+6+1+1</f>
        <v>29</v>
      </c>
      <c r="Z191" s="428">
        <f t="shared" si="121"/>
        <v>36904</v>
      </c>
      <c r="AA191" s="428">
        <f t="shared" si="121"/>
        <v>41332.480000000003</v>
      </c>
      <c r="AB191" s="428">
        <f t="shared" si="121"/>
        <v>29</v>
      </c>
      <c r="AC191" s="428"/>
      <c r="AD191" s="428"/>
      <c r="AE191" s="428"/>
      <c r="AF191" s="428"/>
      <c r="AG191" s="472">
        <f>AF191*1.12</f>
        <v>0</v>
      </c>
      <c r="AH191" s="428"/>
      <c r="AI191" s="472"/>
      <c r="AJ191" s="472">
        <f>AI191*1.12</f>
        <v>0</v>
      </c>
      <c r="AK191" s="472">
        <f>AH191-AE191</f>
        <v>0</v>
      </c>
      <c r="AL191" s="479" t="str">
        <f t="shared" si="123"/>
        <v/>
      </c>
      <c r="AM191" s="473"/>
      <c r="AN191" s="473"/>
      <c r="AO191" s="473"/>
      <c r="AP191" s="473"/>
      <c r="AQ191" s="473"/>
      <c r="AR191" s="472">
        <f>E185-AR185-AR188</f>
        <v>0</v>
      </c>
      <c r="AS191" s="472">
        <f t="shared" si="122"/>
        <v>0</v>
      </c>
      <c r="AT191" s="472">
        <f>H185-AT185-AT188</f>
        <v>0</v>
      </c>
      <c r="AU191" s="472"/>
      <c r="AV191" s="472"/>
      <c r="AW191" s="472"/>
      <c r="AX191" s="472"/>
      <c r="AY191" s="472"/>
      <c r="AZ191" s="472"/>
      <c r="BA191" s="472"/>
      <c r="BB191" s="472"/>
      <c r="BC191" s="472"/>
      <c r="BD191" s="472"/>
      <c r="BE191" s="472"/>
      <c r="BF191" s="472"/>
      <c r="BG191" s="472"/>
      <c r="BH191" s="539"/>
      <c r="BI191" s="559"/>
      <c r="BJ191" s="559"/>
      <c r="BK191" s="496"/>
      <c r="BL191" s="496"/>
      <c r="BM191" s="496"/>
      <c r="BN191" s="559"/>
      <c r="BO191" s="559"/>
      <c r="BP191" s="496"/>
      <c r="BS191" s="459"/>
      <c r="BT191" s="497"/>
      <c r="BU191" s="496"/>
    </row>
    <row r="192" spans="1:73" s="495" customFormat="1" ht="13" hidden="1" customHeight="1" x14ac:dyDescent="0.35">
      <c r="A192" s="1000"/>
      <c r="B192" s="928"/>
      <c r="C192" s="471" t="s">
        <v>75</v>
      </c>
      <c r="D192" s="471" t="s">
        <v>76</v>
      </c>
      <c r="E192" s="542">
        <f>E193</f>
        <v>0</v>
      </c>
      <c r="F192" s="542">
        <f>E192*1.12</f>
        <v>0</v>
      </c>
      <c r="G192" s="1002"/>
      <c r="H192" s="1005"/>
      <c r="I192" s="508"/>
      <c r="J192" s="508">
        <f>I192*1.12</f>
        <v>0</v>
      </c>
      <c r="K192" s="925"/>
      <c r="L192" s="928"/>
      <c r="M192" s="976"/>
      <c r="N192" s="493">
        <f t="shared" si="120"/>
        <v>0</v>
      </c>
      <c r="O192" s="493">
        <f t="shared" si="120"/>
        <v>0</v>
      </c>
      <c r="P192" s="493">
        <f t="shared" si="124"/>
        <v>0</v>
      </c>
      <c r="Q192" s="493">
        <f>Q191</f>
        <v>0</v>
      </c>
      <c r="R192" s="928"/>
      <c r="S192" s="993"/>
      <c r="T192" s="428"/>
      <c r="U192" s="428"/>
      <c r="V192" s="428"/>
      <c r="W192" s="428">
        <f>16161.39491/1.12+7366.70021/1.12+3237.12984/1.12+6728.54811/1.12+1254.43392/1.12</f>
        <v>31025.184812499996</v>
      </c>
      <c r="X192" s="472">
        <f>W192*1.12</f>
        <v>34748.206989999999</v>
      </c>
      <c r="Y192" s="428"/>
      <c r="Z192" s="428">
        <f t="shared" si="121"/>
        <v>31025.184812499996</v>
      </c>
      <c r="AA192" s="428">
        <f t="shared" si="121"/>
        <v>34748.206989999999</v>
      </c>
      <c r="AB192" s="428"/>
      <c r="AC192" s="428"/>
      <c r="AD192" s="428">
        <f>AC192*1.12</f>
        <v>0</v>
      </c>
      <c r="AE192" s="428"/>
      <c r="AF192" s="428"/>
      <c r="AG192" s="472">
        <f>AF192*1.12</f>
        <v>0</v>
      </c>
      <c r="AH192" s="428"/>
      <c r="AI192" s="472"/>
      <c r="AJ192" s="472">
        <f>AI192*1.12</f>
        <v>0</v>
      </c>
      <c r="AK192" s="472"/>
      <c r="AL192" s="479" t="str">
        <f t="shared" si="123"/>
        <v/>
      </c>
      <c r="AM192" s="473">
        <f>AF192</f>
        <v>0</v>
      </c>
      <c r="AN192" s="473"/>
      <c r="AO192" s="473"/>
      <c r="AP192" s="473"/>
      <c r="AQ192" s="473"/>
      <c r="AR192" s="472">
        <f>I192</f>
        <v>0</v>
      </c>
      <c r="AS192" s="472">
        <f t="shared" si="122"/>
        <v>0</v>
      </c>
      <c r="AT192" s="472"/>
      <c r="AU192" s="472"/>
      <c r="AV192" s="472"/>
      <c r="AW192" s="472"/>
      <c r="AX192" s="472"/>
      <c r="AY192" s="472"/>
      <c r="AZ192" s="472"/>
      <c r="BA192" s="472"/>
      <c r="BB192" s="472"/>
      <c r="BC192" s="472"/>
      <c r="BD192" s="472"/>
      <c r="BE192" s="472"/>
      <c r="BF192" s="472"/>
      <c r="BG192" s="472"/>
      <c r="BH192" s="472"/>
      <c r="BI192" s="559"/>
      <c r="BJ192" s="559"/>
      <c r="BK192" s="496"/>
      <c r="BL192" s="496"/>
      <c r="BM192" s="496"/>
      <c r="BN192" s="559"/>
      <c r="BO192" s="559"/>
      <c r="BP192" s="496"/>
      <c r="BS192" s="459"/>
      <c r="BT192" s="497"/>
      <c r="BU192" s="496"/>
    </row>
    <row r="193" spans="1:73" ht="13" hidden="1" customHeight="1" x14ac:dyDescent="0.35">
      <c r="A193" s="1000"/>
      <c r="B193" s="928"/>
      <c r="C193" s="480" t="s">
        <v>75</v>
      </c>
      <c r="D193" s="480" t="s">
        <v>77</v>
      </c>
      <c r="E193" s="544">
        <f>E191</f>
        <v>0</v>
      </c>
      <c r="F193" s="544">
        <f>E193*1.12</f>
        <v>0</v>
      </c>
      <c r="G193" s="1002"/>
      <c r="H193" s="1005"/>
      <c r="I193" s="547">
        <f>I192</f>
        <v>0</v>
      </c>
      <c r="J193" s="547">
        <f>J192</f>
        <v>0</v>
      </c>
      <c r="K193" s="926"/>
      <c r="L193" s="929"/>
      <c r="M193" s="977"/>
      <c r="N193" s="503">
        <f t="shared" si="120"/>
        <v>0</v>
      </c>
      <c r="O193" s="503">
        <f t="shared" si="120"/>
        <v>0</v>
      </c>
      <c r="P193" s="503">
        <f t="shared" si="124"/>
        <v>0</v>
      </c>
      <c r="Q193" s="503">
        <f>Q192</f>
        <v>0</v>
      </c>
      <c r="R193" s="929"/>
      <c r="S193" s="970"/>
      <c r="T193" s="499"/>
      <c r="U193" s="499"/>
      <c r="V193" s="499"/>
      <c r="W193" s="499">
        <f>W192</f>
        <v>31025.184812499996</v>
      </c>
      <c r="X193" s="481">
        <f>X192</f>
        <v>34748.206989999999</v>
      </c>
      <c r="Y193" s="499"/>
      <c r="Z193" s="499">
        <f t="shared" si="121"/>
        <v>31025.184812499996</v>
      </c>
      <c r="AA193" s="499">
        <f t="shared" si="121"/>
        <v>34748.206989999999</v>
      </c>
      <c r="AB193" s="499"/>
      <c r="AC193" s="499">
        <f>AC192</f>
        <v>0</v>
      </c>
      <c r="AD193" s="499">
        <f>AD192</f>
        <v>0</v>
      </c>
      <c r="AE193" s="499"/>
      <c r="AF193" s="499">
        <f>AF192</f>
        <v>0</v>
      </c>
      <c r="AG193" s="481">
        <f>AG192</f>
        <v>0</v>
      </c>
      <c r="AH193" s="499"/>
      <c r="AI193" s="481">
        <f>AI192</f>
        <v>0</v>
      </c>
      <c r="AJ193" s="481">
        <f>AJ192</f>
        <v>0</v>
      </c>
      <c r="AK193" s="481"/>
      <c r="AL193" s="504" t="str">
        <f t="shared" si="123"/>
        <v/>
      </c>
      <c r="AM193" s="482">
        <f>AF193</f>
        <v>0</v>
      </c>
      <c r="AN193" s="482"/>
      <c r="AO193" s="482"/>
      <c r="AP193" s="482"/>
      <c r="AQ193" s="482"/>
      <c r="AR193" s="481">
        <f>AR192</f>
        <v>0</v>
      </c>
      <c r="AS193" s="481">
        <f t="shared" si="122"/>
        <v>0</v>
      </c>
      <c r="AT193" s="481"/>
      <c r="AU193" s="481"/>
      <c r="AV193" s="481"/>
      <c r="AW193" s="481"/>
      <c r="AX193" s="481"/>
      <c r="AY193" s="481"/>
      <c r="AZ193" s="481"/>
      <c r="BA193" s="481"/>
      <c r="BB193" s="481"/>
      <c r="BC193" s="481"/>
      <c r="BD193" s="481"/>
      <c r="BE193" s="481"/>
      <c r="BF193" s="481"/>
      <c r="BG193" s="481"/>
      <c r="BH193" s="481"/>
      <c r="BI193" s="561"/>
      <c r="BJ193" s="561"/>
      <c r="BK193" s="460"/>
      <c r="BL193" s="460"/>
      <c r="BM193" s="460"/>
      <c r="BN193" s="561"/>
      <c r="BO193" s="561"/>
      <c r="BP193" s="460"/>
      <c r="BS193" s="457"/>
      <c r="BT193" s="458"/>
      <c r="BU193" s="460"/>
    </row>
    <row r="194" spans="1:73" s="495" customFormat="1" ht="13" hidden="1" customHeight="1" x14ac:dyDescent="0.35">
      <c r="A194" s="1000"/>
      <c r="B194" s="928"/>
      <c r="C194" s="471" t="s">
        <v>73</v>
      </c>
      <c r="D194" s="471" t="s">
        <v>74</v>
      </c>
      <c r="E194" s="542"/>
      <c r="F194" s="542"/>
      <c r="G194" s="1002"/>
      <c r="H194" s="1005"/>
      <c r="I194" s="508"/>
      <c r="J194" s="508"/>
      <c r="K194" s="924"/>
      <c r="L194" s="927"/>
      <c r="M194" s="975" t="s">
        <v>98</v>
      </c>
      <c r="N194" s="493">
        <f t="shared" si="120"/>
        <v>0</v>
      </c>
      <c r="O194" s="493">
        <f t="shared" si="120"/>
        <v>0</v>
      </c>
      <c r="P194" s="493">
        <f t="shared" si="124"/>
        <v>0</v>
      </c>
      <c r="Q194" s="493"/>
      <c r="R194" s="927"/>
      <c r="S194" s="969"/>
      <c r="T194" s="428"/>
      <c r="U194" s="428"/>
      <c r="V194" s="428"/>
      <c r="W194" s="428">
        <f>4944-1</f>
        <v>4943</v>
      </c>
      <c r="X194" s="472">
        <f t="shared" ref="X194:X202" si="125">W194*1.12</f>
        <v>5536.1600000000008</v>
      </c>
      <c r="Y194" s="428">
        <f>3</f>
        <v>3</v>
      </c>
      <c r="Z194" s="428">
        <f t="shared" si="121"/>
        <v>4943</v>
      </c>
      <c r="AA194" s="428">
        <f t="shared" si="121"/>
        <v>5536.1600000000008</v>
      </c>
      <c r="AB194" s="428">
        <f t="shared" si="121"/>
        <v>3</v>
      </c>
      <c r="AC194" s="428"/>
      <c r="AD194" s="428"/>
      <c r="AE194" s="428"/>
      <c r="AF194" s="428"/>
      <c r="AG194" s="472">
        <f t="shared" ref="AG194:AG202" si="126">AF194*1.12</f>
        <v>0</v>
      </c>
      <c r="AH194" s="428"/>
      <c r="AI194" s="472"/>
      <c r="AJ194" s="472">
        <f>AI194*1.12</f>
        <v>0</v>
      </c>
      <c r="AK194" s="472">
        <f>AH194-AE194</f>
        <v>0</v>
      </c>
      <c r="AL194" s="479" t="str">
        <f t="shared" si="123"/>
        <v/>
      </c>
      <c r="AM194" s="473"/>
      <c r="AN194" s="473"/>
      <c r="AO194" s="473"/>
      <c r="AP194" s="473"/>
      <c r="AQ194" s="473"/>
      <c r="AR194" s="472"/>
      <c r="AS194" s="472">
        <f t="shared" si="122"/>
        <v>0</v>
      </c>
      <c r="AT194" s="472"/>
      <c r="AU194" s="472"/>
      <c r="AV194" s="472"/>
      <c r="AW194" s="472"/>
      <c r="AX194" s="472"/>
      <c r="AY194" s="472"/>
      <c r="AZ194" s="472"/>
      <c r="BA194" s="472"/>
      <c r="BB194" s="472"/>
      <c r="BC194" s="472"/>
      <c r="BD194" s="472"/>
      <c r="BE194" s="472"/>
      <c r="BF194" s="472"/>
      <c r="BG194" s="472"/>
      <c r="BH194" s="472"/>
      <c r="BI194" s="496"/>
      <c r="BJ194" s="496"/>
      <c r="BK194" s="496"/>
      <c r="BL194" s="496"/>
      <c r="BM194" s="496"/>
      <c r="BN194" s="496"/>
      <c r="BO194" s="496"/>
      <c r="BP194" s="496"/>
      <c r="BS194" s="459"/>
      <c r="BT194" s="497"/>
      <c r="BU194" s="496"/>
    </row>
    <row r="195" spans="1:73" s="495" customFormat="1" ht="13" hidden="1" customHeight="1" x14ac:dyDescent="0.35">
      <c r="A195" s="1000"/>
      <c r="B195" s="928"/>
      <c r="C195" s="471" t="s">
        <v>75</v>
      </c>
      <c r="D195" s="471" t="s">
        <v>76</v>
      </c>
      <c r="E195" s="542"/>
      <c r="F195" s="542"/>
      <c r="G195" s="1002"/>
      <c r="H195" s="1005"/>
      <c r="I195" s="508"/>
      <c r="J195" s="508"/>
      <c r="K195" s="925"/>
      <c r="L195" s="928"/>
      <c r="M195" s="976"/>
      <c r="N195" s="493">
        <f t="shared" si="120"/>
        <v>0</v>
      </c>
      <c r="O195" s="493">
        <f t="shared" si="120"/>
        <v>0</v>
      </c>
      <c r="P195" s="493">
        <f t="shared" si="124"/>
        <v>0</v>
      </c>
      <c r="Q195" s="493">
        <f>Q194</f>
        <v>0</v>
      </c>
      <c r="R195" s="928"/>
      <c r="S195" s="993"/>
      <c r="T195" s="428"/>
      <c r="U195" s="428"/>
      <c r="V195" s="428"/>
      <c r="W195" s="428">
        <f>4991.55471/1.12</f>
        <v>4456.7452767857139</v>
      </c>
      <c r="X195" s="472">
        <f t="shared" si="125"/>
        <v>4991.5547100000003</v>
      </c>
      <c r="Y195" s="428"/>
      <c r="Z195" s="428">
        <f t="shared" si="121"/>
        <v>4456.7452767857139</v>
      </c>
      <c r="AA195" s="428">
        <f t="shared" si="121"/>
        <v>4991.5547100000003</v>
      </c>
      <c r="AB195" s="428"/>
      <c r="AC195" s="428"/>
      <c r="AD195" s="428">
        <f>AC195*1.12</f>
        <v>0</v>
      </c>
      <c r="AE195" s="428"/>
      <c r="AF195" s="428"/>
      <c r="AG195" s="472">
        <f t="shared" si="126"/>
        <v>0</v>
      </c>
      <c r="AH195" s="428"/>
      <c r="AI195" s="472"/>
      <c r="AJ195" s="472">
        <f>AI195*1.12</f>
        <v>0</v>
      </c>
      <c r="AK195" s="472"/>
      <c r="AL195" s="479" t="str">
        <f t="shared" si="123"/>
        <v/>
      </c>
      <c r="AM195" s="473">
        <f>AF195</f>
        <v>0</v>
      </c>
      <c r="AN195" s="473"/>
      <c r="AO195" s="473"/>
      <c r="AP195" s="473"/>
      <c r="AQ195" s="473"/>
      <c r="AR195" s="472">
        <f>AF195</f>
        <v>0</v>
      </c>
      <c r="AS195" s="472">
        <f t="shared" si="122"/>
        <v>0</v>
      </c>
      <c r="AT195" s="472"/>
      <c r="AU195" s="472"/>
      <c r="AV195" s="472"/>
      <c r="AW195" s="472"/>
      <c r="AX195" s="472"/>
      <c r="AY195" s="472"/>
      <c r="AZ195" s="472"/>
      <c r="BA195" s="472"/>
      <c r="BB195" s="472"/>
      <c r="BC195" s="472"/>
      <c r="BD195" s="472"/>
      <c r="BE195" s="472"/>
      <c r="BF195" s="472"/>
      <c r="BG195" s="472"/>
      <c r="BH195" s="472"/>
      <c r="BI195" s="496"/>
      <c r="BJ195" s="496"/>
      <c r="BK195" s="496"/>
      <c r="BL195" s="496"/>
      <c r="BM195" s="496"/>
      <c r="BN195" s="496"/>
      <c r="BO195" s="496"/>
      <c r="BP195" s="496"/>
      <c r="BS195" s="459"/>
      <c r="BT195" s="497"/>
      <c r="BU195" s="496"/>
    </row>
    <row r="196" spans="1:73" ht="13" hidden="1" customHeight="1" x14ac:dyDescent="0.35">
      <c r="A196" s="1000"/>
      <c r="B196" s="928"/>
      <c r="C196" s="480" t="s">
        <v>75</v>
      </c>
      <c r="D196" s="480" t="s">
        <v>77</v>
      </c>
      <c r="E196" s="544"/>
      <c r="F196" s="544"/>
      <c r="G196" s="1002"/>
      <c r="H196" s="1005"/>
      <c r="I196" s="547"/>
      <c r="J196" s="547"/>
      <c r="K196" s="926"/>
      <c r="L196" s="929"/>
      <c r="M196" s="977"/>
      <c r="N196" s="503">
        <f t="shared" si="120"/>
        <v>0</v>
      </c>
      <c r="O196" s="503">
        <f t="shared" si="120"/>
        <v>0</v>
      </c>
      <c r="P196" s="503">
        <f t="shared" si="124"/>
        <v>0</v>
      </c>
      <c r="Q196" s="571">
        <f>Q195</f>
        <v>0</v>
      </c>
      <c r="R196" s="929"/>
      <c r="S196" s="970"/>
      <c r="T196" s="499"/>
      <c r="U196" s="499"/>
      <c r="V196" s="499"/>
      <c r="W196" s="499">
        <f>W195</f>
        <v>4456.7452767857139</v>
      </c>
      <c r="X196" s="481">
        <f t="shared" si="125"/>
        <v>4991.5547100000003</v>
      </c>
      <c r="Y196" s="499"/>
      <c r="Z196" s="499">
        <f t="shared" si="121"/>
        <v>4456.7452767857139</v>
      </c>
      <c r="AA196" s="499">
        <f t="shared" si="121"/>
        <v>4991.5547100000003</v>
      </c>
      <c r="AB196" s="499"/>
      <c r="AC196" s="499">
        <f>AC195</f>
        <v>0</v>
      </c>
      <c r="AD196" s="499">
        <f>AD195</f>
        <v>0</v>
      </c>
      <c r="AE196" s="499"/>
      <c r="AF196" s="499">
        <f>AF195</f>
        <v>0</v>
      </c>
      <c r="AG196" s="481">
        <f t="shared" si="126"/>
        <v>0</v>
      </c>
      <c r="AH196" s="499"/>
      <c r="AI196" s="481">
        <f>AI195</f>
        <v>0</v>
      </c>
      <c r="AJ196" s="481">
        <f>AJ195</f>
        <v>0</v>
      </c>
      <c r="AK196" s="481"/>
      <c r="AL196" s="504" t="str">
        <f t="shared" si="123"/>
        <v/>
      </c>
      <c r="AM196" s="482">
        <f>AF196</f>
        <v>0</v>
      </c>
      <c r="AN196" s="482"/>
      <c r="AO196" s="482"/>
      <c r="AP196" s="482"/>
      <c r="AQ196" s="482"/>
      <c r="AR196" s="481">
        <f>AF196</f>
        <v>0</v>
      </c>
      <c r="AS196" s="481">
        <f t="shared" si="122"/>
        <v>0</v>
      </c>
      <c r="AT196" s="481"/>
      <c r="AU196" s="481"/>
      <c r="AV196" s="481"/>
      <c r="AW196" s="481"/>
      <c r="AX196" s="481"/>
      <c r="AY196" s="481"/>
      <c r="AZ196" s="481"/>
      <c r="BA196" s="481"/>
      <c r="BB196" s="481"/>
      <c r="BC196" s="481"/>
      <c r="BD196" s="481"/>
      <c r="BE196" s="481"/>
      <c r="BF196" s="481"/>
      <c r="BG196" s="481"/>
      <c r="BH196" s="481"/>
      <c r="BI196" s="460"/>
      <c r="BJ196" s="460"/>
      <c r="BK196" s="460"/>
      <c r="BL196" s="460"/>
      <c r="BM196" s="460"/>
      <c r="BN196" s="460"/>
      <c r="BO196" s="460"/>
      <c r="BP196" s="460"/>
      <c r="BS196" s="457"/>
      <c r="BT196" s="458"/>
      <c r="BU196" s="460"/>
    </row>
    <row r="197" spans="1:73" s="495" customFormat="1" ht="13" hidden="1" customHeight="1" x14ac:dyDescent="0.35">
      <c r="A197" s="1000"/>
      <c r="B197" s="928"/>
      <c r="C197" s="471" t="s">
        <v>73</v>
      </c>
      <c r="D197" s="471" t="s">
        <v>74</v>
      </c>
      <c r="E197" s="542"/>
      <c r="F197" s="542"/>
      <c r="G197" s="1002"/>
      <c r="H197" s="1005"/>
      <c r="I197" s="508"/>
      <c r="J197" s="508"/>
      <c r="K197" s="924"/>
      <c r="L197" s="927"/>
      <c r="M197" s="975" t="s">
        <v>98</v>
      </c>
      <c r="N197" s="493">
        <f t="shared" si="120"/>
        <v>0</v>
      </c>
      <c r="O197" s="493">
        <f t="shared" si="120"/>
        <v>0</v>
      </c>
      <c r="P197" s="493">
        <f t="shared" si="124"/>
        <v>0</v>
      </c>
      <c r="Q197" s="493"/>
      <c r="R197" s="927"/>
      <c r="S197" s="969"/>
      <c r="T197" s="428"/>
      <c r="U197" s="428"/>
      <c r="V197" s="428"/>
      <c r="W197" s="428">
        <f>4245+3793+8037-1-4455</f>
        <v>11619</v>
      </c>
      <c r="X197" s="472">
        <f t="shared" si="125"/>
        <v>13013.28</v>
      </c>
      <c r="Y197" s="428">
        <f>3+4+4</f>
        <v>11</v>
      </c>
      <c r="Z197" s="428">
        <f t="shared" si="121"/>
        <v>11619</v>
      </c>
      <c r="AA197" s="428">
        <f t="shared" si="121"/>
        <v>13013.28</v>
      </c>
      <c r="AB197" s="428">
        <f t="shared" si="121"/>
        <v>11</v>
      </c>
      <c r="AC197" s="428"/>
      <c r="AD197" s="428"/>
      <c r="AE197" s="428"/>
      <c r="AF197" s="428"/>
      <c r="AG197" s="472">
        <f t="shared" si="126"/>
        <v>0</v>
      </c>
      <c r="AH197" s="428"/>
      <c r="AI197" s="472"/>
      <c r="AJ197" s="472">
        <f>AI197*1.12</f>
        <v>0</v>
      </c>
      <c r="AK197" s="472">
        <f>AH197-AE197</f>
        <v>0</v>
      </c>
      <c r="AL197" s="479" t="str">
        <f t="shared" si="123"/>
        <v/>
      </c>
      <c r="AM197" s="473"/>
      <c r="AN197" s="473"/>
      <c r="AO197" s="473"/>
      <c r="AP197" s="473"/>
      <c r="AQ197" s="473"/>
      <c r="AR197" s="472"/>
      <c r="AS197" s="472">
        <f t="shared" si="122"/>
        <v>0</v>
      </c>
      <c r="AT197" s="472"/>
      <c r="AU197" s="472"/>
      <c r="AV197" s="472"/>
      <c r="AW197" s="472"/>
      <c r="AX197" s="472"/>
      <c r="AY197" s="472"/>
      <c r="AZ197" s="472"/>
      <c r="BA197" s="472"/>
      <c r="BB197" s="472"/>
      <c r="BC197" s="472"/>
      <c r="BD197" s="472"/>
      <c r="BE197" s="472"/>
      <c r="BF197" s="472"/>
      <c r="BG197" s="472"/>
      <c r="BH197" s="472"/>
      <c r="BI197" s="496"/>
      <c r="BJ197" s="496"/>
      <c r="BK197" s="496"/>
      <c r="BL197" s="496"/>
      <c r="BM197" s="496"/>
      <c r="BN197" s="496"/>
      <c r="BO197" s="496"/>
      <c r="BP197" s="496"/>
      <c r="BS197" s="459"/>
      <c r="BT197" s="497"/>
      <c r="BU197" s="496"/>
    </row>
    <row r="198" spans="1:73" s="495" customFormat="1" ht="13" hidden="1" customHeight="1" x14ac:dyDescent="0.35">
      <c r="A198" s="1000"/>
      <c r="B198" s="928"/>
      <c r="C198" s="471" t="s">
        <v>75</v>
      </c>
      <c r="D198" s="471" t="s">
        <v>76</v>
      </c>
      <c r="E198" s="542"/>
      <c r="F198" s="542"/>
      <c r="G198" s="1002"/>
      <c r="H198" s="1005"/>
      <c r="I198" s="508"/>
      <c r="J198" s="508"/>
      <c r="K198" s="925"/>
      <c r="L198" s="928"/>
      <c r="M198" s="976"/>
      <c r="N198" s="493">
        <f t="shared" si="120"/>
        <v>0</v>
      </c>
      <c r="O198" s="493">
        <f t="shared" si="120"/>
        <v>0</v>
      </c>
      <c r="P198" s="493">
        <f t="shared" si="124"/>
        <v>0</v>
      </c>
      <c r="Q198" s="493">
        <f>Q197</f>
        <v>0</v>
      </c>
      <c r="R198" s="928"/>
      <c r="S198" s="993"/>
      <c r="T198" s="428"/>
      <c r="U198" s="428"/>
      <c r="V198" s="428"/>
      <c r="W198" s="428">
        <f>3586.99152/1.12+3446.28032/1.12+3372.66048/1.12</f>
        <v>9291.0109999999986</v>
      </c>
      <c r="X198" s="472">
        <f t="shared" si="125"/>
        <v>10405.93232</v>
      </c>
      <c r="Y198" s="428"/>
      <c r="Z198" s="428">
        <f t="shared" si="121"/>
        <v>9291.0109999999986</v>
      </c>
      <c r="AA198" s="428">
        <f t="shared" si="121"/>
        <v>10405.93232</v>
      </c>
      <c r="AB198" s="428"/>
      <c r="AC198" s="428"/>
      <c r="AD198" s="428">
        <f>AC198*1.12</f>
        <v>0</v>
      </c>
      <c r="AE198" s="428"/>
      <c r="AF198" s="428"/>
      <c r="AG198" s="472">
        <f t="shared" si="126"/>
        <v>0</v>
      </c>
      <c r="AH198" s="428"/>
      <c r="AI198" s="472"/>
      <c r="AJ198" s="472">
        <f>AI198*1.12</f>
        <v>0</v>
      </c>
      <c r="AK198" s="472"/>
      <c r="AL198" s="479" t="str">
        <f t="shared" si="123"/>
        <v/>
      </c>
      <c r="AM198" s="473">
        <f>AF198</f>
        <v>0</v>
      </c>
      <c r="AN198" s="473"/>
      <c r="AO198" s="473"/>
      <c r="AP198" s="473"/>
      <c r="AQ198" s="473"/>
      <c r="AR198" s="472">
        <f>AF198</f>
        <v>0</v>
      </c>
      <c r="AS198" s="472">
        <f t="shared" si="122"/>
        <v>0</v>
      </c>
      <c r="AT198" s="472"/>
      <c r="AU198" s="472"/>
      <c r="AV198" s="472"/>
      <c r="AW198" s="472"/>
      <c r="AX198" s="472"/>
      <c r="AY198" s="472"/>
      <c r="AZ198" s="472"/>
      <c r="BA198" s="472"/>
      <c r="BB198" s="472"/>
      <c r="BC198" s="472"/>
      <c r="BD198" s="472"/>
      <c r="BE198" s="472"/>
      <c r="BF198" s="472"/>
      <c r="BG198" s="472"/>
      <c r="BH198" s="472"/>
      <c r="BI198" s="496"/>
      <c r="BJ198" s="496"/>
      <c r="BK198" s="496"/>
      <c r="BL198" s="496"/>
      <c r="BM198" s="496"/>
      <c r="BN198" s="496"/>
      <c r="BO198" s="496"/>
      <c r="BP198" s="496"/>
      <c r="BS198" s="459"/>
      <c r="BT198" s="497"/>
      <c r="BU198" s="496"/>
    </row>
    <row r="199" spans="1:73" ht="13" hidden="1" customHeight="1" x14ac:dyDescent="0.35">
      <c r="A199" s="1000"/>
      <c r="B199" s="928"/>
      <c r="C199" s="480" t="s">
        <v>75</v>
      </c>
      <c r="D199" s="480" t="s">
        <v>77</v>
      </c>
      <c r="E199" s="544"/>
      <c r="F199" s="544"/>
      <c r="G199" s="1002"/>
      <c r="H199" s="1005"/>
      <c r="I199" s="547"/>
      <c r="J199" s="547"/>
      <c r="K199" s="926"/>
      <c r="L199" s="929"/>
      <c r="M199" s="977"/>
      <c r="N199" s="503">
        <f t="shared" si="120"/>
        <v>0</v>
      </c>
      <c r="O199" s="503">
        <f t="shared" si="120"/>
        <v>0</v>
      </c>
      <c r="P199" s="503">
        <f t="shared" si="124"/>
        <v>0</v>
      </c>
      <c r="Q199" s="503">
        <f>Q198</f>
        <v>0</v>
      </c>
      <c r="R199" s="929"/>
      <c r="S199" s="970"/>
      <c r="T199" s="499"/>
      <c r="U199" s="499"/>
      <c r="V199" s="499"/>
      <c r="W199" s="499">
        <f>W198</f>
        <v>9291.0109999999986</v>
      </c>
      <c r="X199" s="481">
        <f t="shared" si="125"/>
        <v>10405.93232</v>
      </c>
      <c r="Y199" s="499"/>
      <c r="Z199" s="499">
        <f t="shared" si="121"/>
        <v>9291.0109999999986</v>
      </c>
      <c r="AA199" s="499">
        <f t="shared" si="121"/>
        <v>10405.93232</v>
      </c>
      <c r="AB199" s="499"/>
      <c r="AC199" s="499">
        <f>AC198</f>
        <v>0</v>
      </c>
      <c r="AD199" s="499">
        <f>AD198</f>
        <v>0</v>
      </c>
      <c r="AE199" s="499"/>
      <c r="AF199" s="499">
        <f>AF198</f>
        <v>0</v>
      </c>
      <c r="AG199" s="481">
        <f t="shared" si="126"/>
        <v>0</v>
      </c>
      <c r="AH199" s="499"/>
      <c r="AI199" s="481">
        <f>AI198</f>
        <v>0</v>
      </c>
      <c r="AJ199" s="481">
        <f>AJ198</f>
        <v>0</v>
      </c>
      <c r="AK199" s="481"/>
      <c r="AL199" s="504" t="str">
        <f t="shared" si="123"/>
        <v/>
      </c>
      <c r="AM199" s="482">
        <f>AF199</f>
        <v>0</v>
      </c>
      <c r="AN199" s="482"/>
      <c r="AO199" s="482"/>
      <c r="AP199" s="482"/>
      <c r="AQ199" s="482"/>
      <c r="AR199" s="481">
        <f>AF199</f>
        <v>0</v>
      </c>
      <c r="AS199" s="481">
        <f t="shared" si="122"/>
        <v>0</v>
      </c>
      <c r="AT199" s="481"/>
      <c r="AU199" s="481"/>
      <c r="AV199" s="481"/>
      <c r="AW199" s="481"/>
      <c r="AX199" s="481"/>
      <c r="AY199" s="481"/>
      <c r="AZ199" s="481"/>
      <c r="BA199" s="481"/>
      <c r="BB199" s="481"/>
      <c r="BC199" s="481"/>
      <c r="BD199" s="481"/>
      <c r="BE199" s="481"/>
      <c r="BF199" s="481"/>
      <c r="BG199" s="481"/>
      <c r="BH199" s="481"/>
      <c r="BI199" s="460"/>
      <c r="BJ199" s="460"/>
      <c r="BK199" s="460"/>
      <c r="BL199" s="460"/>
      <c r="BM199" s="460"/>
      <c r="BN199" s="460"/>
      <c r="BO199" s="460"/>
      <c r="BP199" s="460"/>
      <c r="BS199" s="457"/>
      <c r="BT199" s="458"/>
      <c r="BU199" s="460"/>
    </row>
    <row r="200" spans="1:73" s="495" customFormat="1" ht="17.25" hidden="1" customHeight="1" outlineLevel="1" x14ac:dyDescent="0.35">
      <c r="A200" s="1000"/>
      <c r="B200" s="928"/>
      <c r="C200" s="471" t="s">
        <v>73</v>
      </c>
      <c r="D200" s="471" t="s">
        <v>74</v>
      </c>
      <c r="E200" s="542"/>
      <c r="F200" s="542"/>
      <c r="G200" s="1002"/>
      <c r="H200" s="1005"/>
      <c r="I200" s="508"/>
      <c r="J200" s="508"/>
      <c r="K200" s="924"/>
      <c r="L200" s="927"/>
      <c r="M200" s="975" t="s">
        <v>98</v>
      </c>
      <c r="N200" s="493">
        <f t="shared" si="120"/>
        <v>0</v>
      </c>
      <c r="O200" s="493">
        <f t="shared" si="120"/>
        <v>0</v>
      </c>
      <c r="P200" s="493">
        <f t="shared" si="124"/>
        <v>0</v>
      </c>
      <c r="Q200" s="493"/>
      <c r="R200" s="927"/>
      <c r="S200" s="969"/>
      <c r="T200" s="428"/>
      <c r="U200" s="428"/>
      <c r="V200" s="428"/>
      <c r="W200" s="428"/>
      <c r="X200" s="472">
        <f t="shared" si="125"/>
        <v>0</v>
      </c>
      <c r="Y200" s="428"/>
      <c r="Z200" s="428">
        <f t="shared" si="121"/>
        <v>0</v>
      </c>
      <c r="AA200" s="428">
        <f t="shared" si="121"/>
        <v>0</v>
      </c>
      <c r="AB200" s="428">
        <f t="shared" si="121"/>
        <v>0</v>
      </c>
      <c r="AC200" s="428"/>
      <c r="AD200" s="428"/>
      <c r="AE200" s="428"/>
      <c r="AF200" s="428"/>
      <c r="AG200" s="472">
        <f t="shared" si="126"/>
        <v>0</v>
      </c>
      <c r="AH200" s="428"/>
      <c r="AI200" s="472">
        <f>AF200-AC200</f>
        <v>0</v>
      </c>
      <c r="AJ200" s="472">
        <f>AI200*1.12</f>
        <v>0</v>
      </c>
      <c r="AK200" s="472">
        <f>AH200-AE200</f>
        <v>0</v>
      </c>
      <c r="AL200" s="479" t="str">
        <f t="shared" si="123"/>
        <v/>
      </c>
      <c r="AM200" s="473"/>
      <c r="AN200" s="473"/>
      <c r="AO200" s="473"/>
      <c r="AP200" s="473"/>
      <c r="AQ200" s="473"/>
      <c r="AR200" s="472"/>
      <c r="AS200" s="472">
        <f t="shared" si="122"/>
        <v>0</v>
      </c>
      <c r="AT200" s="472"/>
      <c r="AU200" s="472"/>
      <c r="AV200" s="472"/>
      <c r="AW200" s="472"/>
      <c r="AX200" s="472"/>
      <c r="AY200" s="472"/>
      <c r="AZ200" s="472"/>
      <c r="BA200" s="472"/>
      <c r="BB200" s="539"/>
      <c r="BC200" s="472"/>
      <c r="BD200" s="472"/>
      <c r="BE200" s="472"/>
      <c r="BF200" s="472"/>
      <c r="BG200" s="472"/>
      <c r="BH200" s="472"/>
      <c r="BI200" s="496"/>
      <c r="BJ200" s="496"/>
      <c r="BK200" s="496"/>
      <c r="BL200" s="496"/>
      <c r="BM200" s="496"/>
      <c r="BN200" s="496"/>
      <c r="BO200" s="496"/>
      <c r="BP200" s="496"/>
      <c r="BS200" s="459"/>
      <c r="BT200" s="497"/>
      <c r="BU200" s="496"/>
    </row>
    <row r="201" spans="1:73" s="495" customFormat="1" ht="17.25" hidden="1" customHeight="1" outlineLevel="1" x14ac:dyDescent="0.35">
      <c r="A201" s="1000"/>
      <c r="B201" s="928"/>
      <c r="C201" s="471" t="s">
        <v>75</v>
      </c>
      <c r="D201" s="471" t="s">
        <v>76</v>
      </c>
      <c r="E201" s="542"/>
      <c r="F201" s="542"/>
      <c r="G201" s="1002"/>
      <c r="H201" s="1005"/>
      <c r="I201" s="508"/>
      <c r="J201" s="508"/>
      <c r="K201" s="925"/>
      <c r="L201" s="928"/>
      <c r="M201" s="976"/>
      <c r="N201" s="493">
        <f t="shared" si="120"/>
        <v>0</v>
      </c>
      <c r="O201" s="493">
        <f t="shared" si="120"/>
        <v>0</v>
      </c>
      <c r="P201" s="493">
        <f t="shared" si="124"/>
        <v>0</v>
      </c>
      <c r="Q201" s="493">
        <f>Q200</f>
        <v>0</v>
      </c>
      <c r="R201" s="928"/>
      <c r="S201" s="993"/>
      <c r="T201" s="428"/>
      <c r="U201" s="428"/>
      <c r="V201" s="428"/>
      <c r="W201" s="428"/>
      <c r="X201" s="472">
        <f t="shared" si="125"/>
        <v>0</v>
      </c>
      <c r="Y201" s="428"/>
      <c r="Z201" s="428">
        <f t="shared" si="121"/>
        <v>0</v>
      </c>
      <c r="AA201" s="428">
        <f t="shared" si="121"/>
        <v>0</v>
      </c>
      <c r="AB201" s="428"/>
      <c r="AC201" s="428"/>
      <c r="AD201" s="428"/>
      <c r="AE201" s="428"/>
      <c r="AF201" s="428"/>
      <c r="AG201" s="472">
        <f t="shared" si="126"/>
        <v>0</v>
      </c>
      <c r="AH201" s="428"/>
      <c r="AI201" s="472">
        <f>AF201-AC201</f>
        <v>0</v>
      </c>
      <c r="AJ201" s="472">
        <f>AI201*1.12</f>
        <v>0</v>
      </c>
      <c r="AK201" s="472"/>
      <c r="AL201" s="479" t="str">
        <f t="shared" si="123"/>
        <v/>
      </c>
      <c r="AM201" s="473"/>
      <c r="AN201" s="473">
        <f>AF201</f>
        <v>0</v>
      </c>
      <c r="AO201" s="473"/>
      <c r="AP201" s="473"/>
      <c r="AQ201" s="473"/>
      <c r="AR201" s="472">
        <f>AF201</f>
        <v>0</v>
      </c>
      <c r="AS201" s="472">
        <f t="shared" si="122"/>
        <v>0</v>
      </c>
      <c r="AT201" s="472"/>
      <c r="AU201" s="472"/>
      <c r="AV201" s="472"/>
      <c r="AW201" s="472"/>
      <c r="AX201" s="472"/>
      <c r="AY201" s="472"/>
      <c r="AZ201" s="472"/>
      <c r="BA201" s="472"/>
      <c r="BB201" s="472"/>
      <c r="BC201" s="472"/>
      <c r="BD201" s="472"/>
      <c r="BE201" s="472"/>
      <c r="BF201" s="472"/>
      <c r="BG201" s="472"/>
      <c r="BH201" s="472"/>
      <c r="BI201" s="496"/>
      <c r="BJ201" s="496"/>
      <c r="BK201" s="496"/>
      <c r="BL201" s="496"/>
      <c r="BM201" s="496"/>
      <c r="BN201" s="496"/>
      <c r="BO201" s="496"/>
      <c r="BP201" s="496"/>
      <c r="BS201" s="459"/>
      <c r="BT201" s="497"/>
      <c r="BU201" s="496"/>
    </row>
    <row r="202" spans="1:73" ht="17.25" hidden="1" customHeight="1" outlineLevel="1" x14ac:dyDescent="0.35">
      <c r="A202" s="962"/>
      <c r="B202" s="929"/>
      <c r="C202" s="480" t="s">
        <v>75</v>
      </c>
      <c r="D202" s="480" t="s">
        <v>77</v>
      </c>
      <c r="E202" s="544"/>
      <c r="F202" s="544"/>
      <c r="G202" s="1003"/>
      <c r="H202" s="1006"/>
      <c r="I202" s="547"/>
      <c r="J202" s="547"/>
      <c r="K202" s="926"/>
      <c r="L202" s="929"/>
      <c r="M202" s="977"/>
      <c r="N202" s="503">
        <f t="shared" si="120"/>
        <v>0</v>
      </c>
      <c r="O202" s="503">
        <f t="shared" si="120"/>
        <v>0</v>
      </c>
      <c r="P202" s="503">
        <f t="shared" si="124"/>
        <v>0</v>
      </c>
      <c r="Q202" s="503">
        <f>Q201</f>
        <v>0</v>
      </c>
      <c r="R202" s="929"/>
      <c r="S202" s="970"/>
      <c r="T202" s="499"/>
      <c r="U202" s="499"/>
      <c r="V202" s="499"/>
      <c r="W202" s="499">
        <f>W201</f>
        <v>0</v>
      </c>
      <c r="X202" s="481">
        <f t="shared" si="125"/>
        <v>0</v>
      </c>
      <c r="Y202" s="499"/>
      <c r="Z202" s="499">
        <f t="shared" si="121"/>
        <v>0</v>
      </c>
      <c r="AA202" s="499">
        <f t="shared" si="121"/>
        <v>0</v>
      </c>
      <c r="AB202" s="499"/>
      <c r="AC202" s="499"/>
      <c r="AD202" s="499"/>
      <c r="AE202" s="499"/>
      <c r="AF202" s="499">
        <f>AF201</f>
        <v>0</v>
      </c>
      <c r="AG202" s="481">
        <f t="shared" si="126"/>
        <v>0</v>
      </c>
      <c r="AH202" s="499"/>
      <c r="AI202" s="481">
        <f>AI201</f>
        <v>0</v>
      </c>
      <c r="AJ202" s="481">
        <f>AJ201</f>
        <v>0</v>
      </c>
      <c r="AK202" s="481"/>
      <c r="AL202" s="504" t="str">
        <f t="shared" si="123"/>
        <v/>
      </c>
      <c r="AM202" s="482"/>
      <c r="AN202" s="482">
        <f>AF202</f>
        <v>0</v>
      </c>
      <c r="AO202" s="482"/>
      <c r="AP202" s="482"/>
      <c r="AQ202" s="482"/>
      <c r="AR202" s="481">
        <f>AF202</f>
        <v>0</v>
      </c>
      <c r="AS202" s="481">
        <f t="shared" si="122"/>
        <v>0</v>
      </c>
      <c r="AT202" s="481"/>
      <c r="AU202" s="481"/>
      <c r="AV202" s="481"/>
      <c r="AW202" s="481"/>
      <c r="AX202" s="481"/>
      <c r="AY202" s="481"/>
      <c r="AZ202" s="481"/>
      <c r="BA202" s="481"/>
      <c r="BB202" s="481"/>
      <c r="BC202" s="481"/>
      <c r="BD202" s="481"/>
      <c r="BE202" s="481"/>
      <c r="BF202" s="481"/>
      <c r="BG202" s="481"/>
      <c r="BH202" s="481"/>
      <c r="BI202" s="460"/>
      <c r="BJ202" s="460"/>
      <c r="BK202" s="460"/>
      <c r="BL202" s="460"/>
      <c r="BM202" s="460"/>
      <c r="BN202" s="460"/>
      <c r="BO202" s="460"/>
      <c r="BP202" s="460"/>
      <c r="BS202" s="457"/>
      <c r="BT202" s="458"/>
      <c r="BU202" s="460"/>
    </row>
    <row r="203" spans="1:73" s="495" customFormat="1" ht="12.75" hidden="1" customHeight="1" collapsed="1" x14ac:dyDescent="0.35">
      <c r="A203" s="961">
        <v>5</v>
      </c>
      <c r="B203" s="927" t="s">
        <v>109</v>
      </c>
      <c r="C203" s="471"/>
      <c r="D203" s="471"/>
      <c r="E203" s="556">
        <f>E205+E208+E211+E214+E217+E220</f>
        <v>0</v>
      </c>
      <c r="F203" s="556">
        <f>F205+F208+F211+F214+F217+F220</f>
        <v>0</v>
      </c>
      <c r="G203" s="557"/>
      <c r="H203" s="560">
        <f>H205</f>
        <v>0</v>
      </c>
      <c r="I203" s="556">
        <f>I205+I208+I211+I214+I217+I220</f>
        <v>0</v>
      </c>
      <c r="J203" s="556">
        <f>J205+J208+J211+J214+J217+J220</f>
        <v>0</v>
      </c>
      <c r="K203" s="914" t="s">
        <v>110</v>
      </c>
      <c r="L203" s="915"/>
      <c r="M203" s="998" t="s">
        <v>98</v>
      </c>
      <c r="N203" s="493">
        <f t="shared" ref="N203:Q204" si="127">N205+N208+N211+N214+N217+N220</f>
        <v>0</v>
      </c>
      <c r="O203" s="475">
        <f t="shared" si="127"/>
        <v>0</v>
      </c>
      <c r="P203" s="493">
        <f t="shared" si="127"/>
        <v>0</v>
      </c>
      <c r="Q203" s="475">
        <f t="shared" si="127"/>
        <v>0</v>
      </c>
      <c r="R203" s="488"/>
      <c r="S203" s="991">
        <f>S205+S208+S211+S214+S217+S220</f>
        <v>0</v>
      </c>
      <c r="T203" s="428">
        <f t="shared" ref="T203:AB204" si="128">T205+T208+T211+T214+T217+T220</f>
        <v>0</v>
      </c>
      <c r="U203" s="428">
        <f t="shared" si="128"/>
        <v>0</v>
      </c>
      <c r="V203" s="428">
        <f t="shared" si="128"/>
        <v>0</v>
      </c>
      <c r="W203" s="428">
        <f t="shared" si="128"/>
        <v>136395</v>
      </c>
      <c r="X203" s="428">
        <f t="shared" si="128"/>
        <v>152762.40000000002</v>
      </c>
      <c r="Y203" s="428">
        <f t="shared" si="128"/>
        <v>99</v>
      </c>
      <c r="Z203" s="428">
        <f t="shared" si="128"/>
        <v>136395</v>
      </c>
      <c r="AA203" s="428">
        <f t="shared" si="128"/>
        <v>152762.40000000002</v>
      </c>
      <c r="AB203" s="428">
        <f t="shared" si="128"/>
        <v>99</v>
      </c>
      <c r="AC203" s="428">
        <f>AC205+AC208+AC211+AC214+AC217+AC220</f>
        <v>0</v>
      </c>
      <c r="AD203" s="428">
        <f t="shared" ref="AD203:AG204" si="129">AD205+AD208+AD211+AD214+AD217+AD220</f>
        <v>0</v>
      </c>
      <c r="AE203" s="428">
        <f t="shared" si="129"/>
        <v>0</v>
      </c>
      <c r="AF203" s="428">
        <f t="shared" si="129"/>
        <v>0</v>
      </c>
      <c r="AG203" s="428">
        <f t="shared" si="129"/>
        <v>0</v>
      </c>
      <c r="AH203" s="428">
        <f>AH205+AH208+AH211+AH214+AH217+AH220</f>
        <v>0</v>
      </c>
      <c r="AI203" s="472">
        <f>AF203-AC203</f>
        <v>0</v>
      </c>
      <c r="AJ203" s="472">
        <f>AG203-AD203</f>
        <v>0</v>
      </c>
      <c r="AK203" s="472">
        <f>AK205+AK208+AK211+AK214+AK217+AK220</f>
        <v>0</v>
      </c>
      <c r="AL203" s="479" t="str">
        <f t="shared" si="123"/>
        <v/>
      </c>
      <c r="AM203" s="473">
        <f t="shared" ref="AM203:BH204" si="130">AM205+AM208+AM211+AM214+AM217+AM220</f>
        <v>0</v>
      </c>
      <c r="AN203" s="473">
        <f t="shared" si="130"/>
        <v>0</v>
      </c>
      <c r="AO203" s="473">
        <f t="shared" si="130"/>
        <v>0</v>
      </c>
      <c r="AP203" s="473"/>
      <c r="AQ203" s="473"/>
      <c r="AR203" s="472">
        <f t="shared" si="130"/>
        <v>0</v>
      </c>
      <c r="AS203" s="472">
        <f t="shared" si="130"/>
        <v>0</v>
      </c>
      <c r="AT203" s="472">
        <f t="shared" si="130"/>
        <v>0</v>
      </c>
      <c r="AU203" s="472">
        <f t="shared" si="130"/>
        <v>0</v>
      </c>
      <c r="AV203" s="472">
        <f t="shared" si="130"/>
        <v>0</v>
      </c>
      <c r="AW203" s="472">
        <f t="shared" si="130"/>
        <v>0</v>
      </c>
      <c r="AX203" s="472">
        <f t="shared" si="130"/>
        <v>0</v>
      </c>
      <c r="AY203" s="472">
        <f t="shared" si="130"/>
        <v>0</v>
      </c>
      <c r="AZ203" s="472">
        <f t="shared" si="130"/>
        <v>0</v>
      </c>
      <c r="BA203" s="472">
        <f t="shared" si="130"/>
        <v>0</v>
      </c>
      <c r="BB203" s="472">
        <f t="shared" si="130"/>
        <v>0</v>
      </c>
      <c r="BC203" s="472">
        <f t="shared" si="130"/>
        <v>0</v>
      </c>
      <c r="BD203" s="472">
        <f t="shared" si="130"/>
        <v>0</v>
      </c>
      <c r="BE203" s="472">
        <f t="shared" si="130"/>
        <v>0</v>
      </c>
      <c r="BF203" s="472">
        <f t="shared" si="130"/>
        <v>0</v>
      </c>
      <c r="BG203" s="472">
        <f t="shared" si="130"/>
        <v>0</v>
      </c>
      <c r="BH203" s="472">
        <f t="shared" si="130"/>
        <v>0</v>
      </c>
      <c r="BI203" s="501" t="s">
        <v>83</v>
      </c>
      <c r="BJ203" s="496"/>
      <c r="BK203" s="472">
        <f t="shared" ref="BK203:BM204" si="131">BK205+BK208+BK211+BK214+BK217+BK220</f>
        <v>0</v>
      </c>
      <c r="BL203" s="472">
        <f t="shared" si="131"/>
        <v>0</v>
      </c>
      <c r="BM203" s="472">
        <f t="shared" si="131"/>
        <v>0</v>
      </c>
      <c r="BN203" s="559"/>
      <c r="BO203" s="559"/>
      <c r="BP203" s="496"/>
      <c r="BS203" s="459"/>
      <c r="BT203" s="497"/>
      <c r="BU203" s="496"/>
    </row>
    <row r="204" spans="1:73" s="495" customFormat="1" ht="13" hidden="1" customHeight="1" x14ac:dyDescent="0.35">
      <c r="A204" s="1000"/>
      <c r="B204" s="928"/>
      <c r="C204" s="471"/>
      <c r="D204" s="471"/>
      <c r="E204" s="556">
        <f>E206+E209+E212+E215+E218+E221</f>
        <v>0</v>
      </c>
      <c r="F204" s="556">
        <f>F206+F209+F212+F215+F218+F221</f>
        <v>0</v>
      </c>
      <c r="G204" s="557"/>
      <c r="H204" s="560"/>
      <c r="I204" s="556">
        <f>I206+I209+I212+I215+I218+I221</f>
        <v>0</v>
      </c>
      <c r="J204" s="556">
        <f>J206+J209+J212+J215+J218+J221</f>
        <v>0</v>
      </c>
      <c r="K204" s="916"/>
      <c r="L204" s="917"/>
      <c r="M204" s="999"/>
      <c r="N204" s="493">
        <f t="shared" si="127"/>
        <v>0</v>
      </c>
      <c r="O204" s="475">
        <f t="shared" si="127"/>
        <v>0</v>
      </c>
      <c r="P204" s="493">
        <f t="shared" si="127"/>
        <v>0</v>
      </c>
      <c r="Q204" s="475">
        <f t="shared" si="127"/>
        <v>0</v>
      </c>
      <c r="R204" s="488"/>
      <c r="S204" s="992"/>
      <c r="T204" s="428">
        <f t="shared" si="128"/>
        <v>0</v>
      </c>
      <c r="U204" s="428">
        <f t="shared" si="128"/>
        <v>0</v>
      </c>
      <c r="V204" s="428"/>
      <c r="W204" s="428">
        <f t="shared" si="128"/>
        <v>95757.419232142842</v>
      </c>
      <c r="X204" s="428">
        <f t="shared" si="128"/>
        <v>107248.30953999999</v>
      </c>
      <c r="Y204" s="428"/>
      <c r="Z204" s="428">
        <f t="shared" si="128"/>
        <v>95757.419232142842</v>
      </c>
      <c r="AA204" s="428">
        <f t="shared" si="128"/>
        <v>107248.30953999999</v>
      </c>
      <c r="AB204" s="428"/>
      <c r="AC204" s="428">
        <f>AC206+AC209+AC212+AC215+AC218+AC221</f>
        <v>0</v>
      </c>
      <c r="AD204" s="428">
        <f t="shared" si="129"/>
        <v>0</v>
      </c>
      <c r="AE204" s="428"/>
      <c r="AF204" s="428">
        <f t="shared" si="129"/>
        <v>0</v>
      </c>
      <c r="AG204" s="428">
        <f t="shared" si="129"/>
        <v>0</v>
      </c>
      <c r="AH204" s="428"/>
      <c r="AI204" s="472">
        <f>AF204-AC204</f>
        <v>0</v>
      </c>
      <c r="AJ204" s="472">
        <f>AG204-AD204</f>
        <v>0</v>
      </c>
      <c r="AK204" s="472"/>
      <c r="AL204" s="479" t="str">
        <f t="shared" si="123"/>
        <v/>
      </c>
      <c r="AM204" s="473">
        <f t="shared" si="130"/>
        <v>0</v>
      </c>
      <c r="AN204" s="473">
        <f t="shared" si="130"/>
        <v>0</v>
      </c>
      <c r="AO204" s="473">
        <f t="shared" si="130"/>
        <v>0</v>
      </c>
      <c r="AP204" s="473"/>
      <c r="AQ204" s="473"/>
      <c r="AR204" s="472">
        <f t="shared" si="130"/>
        <v>0</v>
      </c>
      <c r="AS204" s="472">
        <f t="shared" si="130"/>
        <v>0</v>
      </c>
      <c r="AT204" s="472">
        <f t="shared" si="130"/>
        <v>0</v>
      </c>
      <c r="AU204" s="472">
        <f t="shared" si="130"/>
        <v>0</v>
      </c>
      <c r="AV204" s="472">
        <f t="shared" si="130"/>
        <v>0</v>
      </c>
      <c r="AW204" s="472">
        <f t="shared" si="130"/>
        <v>0</v>
      </c>
      <c r="AX204" s="472">
        <f t="shared" si="130"/>
        <v>0</v>
      </c>
      <c r="AY204" s="472">
        <f t="shared" si="130"/>
        <v>0</v>
      </c>
      <c r="AZ204" s="472">
        <f t="shared" si="130"/>
        <v>0</v>
      </c>
      <c r="BA204" s="472">
        <f t="shared" si="130"/>
        <v>0</v>
      </c>
      <c r="BB204" s="472">
        <f t="shared" si="130"/>
        <v>0</v>
      </c>
      <c r="BC204" s="472">
        <f t="shared" si="130"/>
        <v>0</v>
      </c>
      <c r="BD204" s="472">
        <f t="shared" si="130"/>
        <v>0</v>
      </c>
      <c r="BE204" s="472">
        <f t="shared" si="130"/>
        <v>0</v>
      </c>
      <c r="BF204" s="472">
        <f t="shared" si="130"/>
        <v>0</v>
      </c>
      <c r="BG204" s="472">
        <f t="shared" si="130"/>
        <v>0</v>
      </c>
      <c r="BH204" s="472">
        <f t="shared" si="130"/>
        <v>0</v>
      </c>
      <c r="BI204" s="496"/>
      <c r="BJ204" s="496"/>
      <c r="BK204" s="472">
        <f t="shared" si="131"/>
        <v>0</v>
      </c>
      <c r="BL204" s="472">
        <f t="shared" si="131"/>
        <v>0</v>
      </c>
      <c r="BM204" s="472">
        <f t="shared" si="131"/>
        <v>0</v>
      </c>
      <c r="BN204" s="559"/>
      <c r="BO204" s="559"/>
      <c r="BP204" s="496"/>
      <c r="BS204" s="459"/>
      <c r="BT204" s="497"/>
      <c r="BU204" s="496"/>
    </row>
    <row r="205" spans="1:73" s="495" customFormat="1" ht="13" hidden="1" customHeight="1" x14ac:dyDescent="0.35">
      <c r="A205" s="1000"/>
      <c r="B205" s="928"/>
      <c r="C205" s="471" t="s">
        <v>73</v>
      </c>
      <c r="D205" s="471" t="s">
        <v>74</v>
      </c>
      <c r="E205" s="542">
        <f>I205</f>
        <v>0</v>
      </c>
      <c r="F205" s="542">
        <f>E205*1.12</f>
        <v>0</v>
      </c>
      <c r="G205" s="1001"/>
      <c r="H205" s="1004"/>
      <c r="I205" s="508"/>
      <c r="J205" s="508">
        <f>I205*1.12</f>
        <v>0</v>
      </c>
      <c r="K205" s="924"/>
      <c r="L205" s="927"/>
      <c r="M205" s="975" t="s">
        <v>98</v>
      </c>
      <c r="N205" s="493">
        <f t="shared" ref="N205:O222" si="132">P205</f>
        <v>0</v>
      </c>
      <c r="O205" s="493">
        <f t="shared" si="132"/>
        <v>0</v>
      </c>
      <c r="P205" s="493">
        <f>Q205/1.12</f>
        <v>0</v>
      </c>
      <c r="Q205" s="493"/>
      <c r="R205" s="927"/>
      <c r="S205" s="969"/>
      <c r="T205" s="428"/>
      <c r="U205" s="428"/>
      <c r="V205" s="428"/>
      <c r="W205" s="428">
        <f>6765+12013+3850-1434</f>
        <v>21194</v>
      </c>
      <c r="X205" s="472">
        <f>W205*1.12</f>
        <v>23737.280000000002</v>
      </c>
      <c r="Y205" s="428">
        <f>4+4+2</f>
        <v>10</v>
      </c>
      <c r="Z205" s="428">
        <f t="shared" ref="Z205:AB222" si="133">T205+W205</f>
        <v>21194</v>
      </c>
      <c r="AA205" s="428">
        <f t="shared" si="133"/>
        <v>23737.280000000002</v>
      </c>
      <c r="AB205" s="428">
        <f t="shared" si="133"/>
        <v>10</v>
      </c>
      <c r="AC205" s="428"/>
      <c r="AD205" s="428">
        <f>AC205*1.12</f>
        <v>0</v>
      </c>
      <c r="AE205" s="428"/>
      <c r="AF205" s="428"/>
      <c r="AG205" s="472">
        <f>AF205*1.12</f>
        <v>0</v>
      </c>
      <c r="AH205" s="428"/>
      <c r="AI205" s="472"/>
      <c r="AJ205" s="472">
        <f>AI205*1.12</f>
        <v>0</v>
      </c>
      <c r="AK205" s="472">
        <f>AH205-AE205</f>
        <v>0</v>
      </c>
      <c r="AL205" s="479"/>
      <c r="AM205" s="473"/>
      <c r="AN205" s="473"/>
      <c r="AO205" s="473"/>
      <c r="AP205" s="473"/>
      <c r="AQ205" s="473"/>
      <c r="AR205" s="472"/>
      <c r="AS205" s="472">
        <f t="shared" ref="AS205:AS222" si="134">AR205*1.12</f>
        <v>0</v>
      </c>
      <c r="AT205" s="472">
        <f>S205</f>
        <v>0</v>
      </c>
      <c r="AU205" s="472"/>
      <c r="AV205" s="472"/>
      <c r="AW205" s="472"/>
      <c r="AX205" s="472"/>
      <c r="AY205" s="472"/>
      <c r="AZ205" s="472"/>
      <c r="BA205" s="472"/>
      <c r="BB205" s="472"/>
      <c r="BC205" s="472"/>
      <c r="BD205" s="472"/>
      <c r="BE205" s="472"/>
      <c r="BF205" s="472"/>
      <c r="BG205" s="472"/>
      <c r="BH205" s="472"/>
      <c r="BI205" s="496"/>
      <c r="BJ205" s="496"/>
      <c r="BK205" s="496"/>
      <c r="BL205" s="496"/>
      <c r="BM205" s="496"/>
      <c r="BN205" s="496"/>
      <c r="BO205" s="496"/>
      <c r="BP205" s="496"/>
      <c r="BS205" s="459"/>
      <c r="BT205" s="497"/>
      <c r="BU205" s="496"/>
    </row>
    <row r="206" spans="1:73" s="495" customFormat="1" ht="13" hidden="1" customHeight="1" x14ac:dyDescent="0.35">
      <c r="A206" s="1000"/>
      <c r="B206" s="928"/>
      <c r="C206" s="471" t="s">
        <v>75</v>
      </c>
      <c r="D206" s="471" t="s">
        <v>76</v>
      </c>
      <c r="E206" s="542">
        <f>E207</f>
        <v>0</v>
      </c>
      <c r="F206" s="542">
        <f>E206*1.12</f>
        <v>0</v>
      </c>
      <c r="G206" s="1002"/>
      <c r="H206" s="1005"/>
      <c r="I206" s="508">
        <f>I205</f>
        <v>0</v>
      </c>
      <c r="J206" s="508">
        <f>I206*1.12</f>
        <v>0</v>
      </c>
      <c r="K206" s="925"/>
      <c r="L206" s="928"/>
      <c r="M206" s="976"/>
      <c r="N206" s="493">
        <f t="shared" si="132"/>
        <v>0</v>
      </c>
      <c r="O206" s="493">
        <f t="shared" si="132"/>
        <v>0</v>
      </c>
      <c r="P206" s="493">
        <f>Q206/1.12</f>
        <v>0</v>
      </c>
      <c r="Q206" s="493">
        <f>Q205</f>
        <v>0</v>
      </c>
      <c r="R206" s="928"/>
      <c r="S206" s="993"/>
      <c r="T206" s="428"/>
      <c r="U206" s="428"/>
      <c r="V206" s="428"/>
      <c r="W206" s="428">
        <f>7156.15967/1.12+10974.02257/1.12+2519.44302/1.12</f>
        <v>18437.165410714282</v>
      </c>
      <c r="X206" s="567">
        <f>W206*1.12</f>
        <v>20649.625259999997</v>
      </c>
      <c r="Y206" s="568"/>
      <c r="Z206" s="428">
        <f t="shared" si="133"/>
        <v>18437.165410714282</v>
      </c>
      <c r="AA206" s="428">
        <f t="shared" si="133"/>
        <v>20649.625259999997</v>
      </c>
      <c r="AB206" s="428"/>
      <c r="AC206" s="428"/>
      <c r="AD206" s="428">
        <f>AC206*1.12</f>
        <v>0</v>
      </c>
      <c r="AE206" s="428"/>
      <c r="AF206" s="428"/>
      <c r="AG206" s="567">
        <f>AF206*1.12</f>
        <v>0</v>
      </c>
      <c r="AH206" s="568"/>
      <c r="AI206" s="472"/>
      <c r="AJ206" s="472">
        <f>AI206*1.12</f>
        <v>0</v>
      </c>
      <c r="AK206" s="472"/>
      <c r="AL206" s="479"/>
      <c r="AM206" s="473">
        <f>AF206</f>
        <v>0</v>
      </c>
      <c r="AN206" s="473"/>
      <c r="AO206" s="473"/>
      <c r="AP206" s="473"/>
      <c r="AQ206" s="473"/>
      <c r="AR206" s="472"/>
      <c r="AS206" s="472">
        <f t="shared" si="134"/>
        <v>0</v>
      </c>
      <c r="AT206" s="472"/>
      <c r="AU206" s="472"/>
      <c r="AV206" s="472"/>
      <c r="AW206" s="472"/>
      <c r="AX206" s="472"/>
      <c r="AY206" s="472"/>
      <c r="AZ206" s="472"/>
      <c r="BA206" s="472"/>
      <c r="BB206" s="472"/>
      <c r="BC206" s="472"/>
      <c r="BD206" s="472"/>
      <c r="BE206" s="472"/>
      <c r="BF206" s="472"/>
      <c r="BG206" s="472"/>
      <c r="BH206" s="472"/>
      <c r="BI206" s="496"/>
      <c r="BJ206" s="496"/>
      <c r="BK206" s="496"/>
      <c r="BL206" s="496"/>
      <c r="BM206" s="496"/>
      <c r="BN206" s="496"/>
      <c r="BO206" s="496"/>
      <c r="BP206" s="496"/>
      <c r="BS206" s="459"/>
      <c r="BT206" s="497"/>
      <c r="BU206" s="496"/>
    </row>
    <row r="207" spans="1:73" ht="13" hidden="1" customHeight="1" x14ac:dyDescent="0.35">
      <c r="A207" s="1000"/>
      <c r="B207" s="928"/>
      <c r="C207" s="480" t="s">
        <v>75</v>
      </c>
      <c r="D207" s="480" t="s">
        <v>77</v>
      </c>
      <c r="E207" s="544">
        <f>E205</f>
        <v>0</v>
      </c>
      <c r="F207" s="544">
        <f>E207*1.12</f>
        <v>0</v>
      </c>
      <c r="G207" s="1002"/>
      <c r="H207" s="1005"/>
      <c r="I207" s="547">
        <f>I206</f>
        <v>0</v>
      </c>
      <c r="J207" s="547">
        <f>J206</f>
        <v>0</v>
      </c>
      <c r="K207" s="926"/>
      <c r="L207" s="929"/>
      <c r="M207" s="977"/>
      <c r="N207" s="503">
        <f t="shared" si="132"/>
        <v>0</v>
      </c>
      <c r="O207" s="503">
        <f t="shared" si="132"/>
        <v>0</v>
      </c>
      <c r="P207" s="503">
        <f>Q207/1.12</f>
        <v>0</v>
      </c>
      <c r="Q207" s="503">
        <f>Q206</f>
        <v>0</v>
      </c>
      <c r="R207" s="929"/>
      <c r="S207" s="970"/>
      <c r="T207" s="499"/>
      <c r="U207" s="499"/>
      <c r="V207" s="499"/>
      <c r="W207" s="499">
        <f>W206</f>
        <v>18437.165410714282</v>
      </c>
      <c r="X207" s="569">
        <f>W207*1.12</f>
        <v>20649.625259999997</v>
      </c>
      <c r="Y207" s="570"/>
      <c r="Z207" s="499">
        <f t="shared" si="133"/>
        <v>18437.165410714282</v>
      </c>
      <c r="AA207" s="499">
        <f t="shared" si="133"/>
        <v>20649.625259999997</v>
      </c>
      <c r="AB207" s="499"/>
      <c r="AC207" s="499">
        <f>AC206</f>
        <v>0</v>
      </c>
      <c r="AD207" s="499">
        <f>AD206</f>
        <v>0</v>
      </c>
      <c r="AE207" s="499"/>
      <c r="AF207" s="499">
        <f>AF206</f>
        <v>0</v>
      </c>
      <c r="AG207" s="569">
        <f>AF207*1.12</f>
        <v>0</v>
      </c>
      <c r="AH207" s="570"/>
      <c r="AI207" s="481">
        <f>AI206</f>
        <v>0</v>
      </c>
      <c r="AJ207" s="481">
        <f>AJ206</f>
        <v>0</v>
      </c>
      <c r="AK207" s="481"/>
      <c r="AL207" s="504"/>
      <c r="AM207" s="482">
        <f>AF207</f>
        <v>0</v>
      </c>
      <c r="AN207" s="482"/>
      <c r="AO207" s="482"/>
      <c r="AP207" s="482"/>
      <c r="AQ207" s="482"/>
      <c r="AR207" s="481">
        <f>AR206</f>
        <v>0</v>
      </c>
      <c r="AS207" s="481">
        <f t="shared" si="134"/>
        <v>0</v>
      </c>
      <c r="AT207" s="481"/>
      <c r="AU207" s="481"/>
      <c r="AV207" s="481"/>
      <c r="AW207" s="481"/>
      <c r="AX207" s="481"/>
      <c r="AY207" s="481"/>
      <c r="AZ207" s="481"/>
      <c r="BA207" s="481"/>
      <c r="BB207" s="481"/>
      <c r="BC207" s="481"/>
      <c r="BD207" s="481"/>
      <c r="BE207" s="481"/>
      <c r="BF207" s="481"/>
      <c r="BG207" s="481"/>
      <c r="BH207" s="481"/>
      <c r="BI207" s="460"/>
      <c r="BJ207" s="460"/>
      <c r="BK207" s="460"/>
      <c r="BL207" s="460"/>
      <c r="BM207" s="460"/>
      <c r="BN207" s="460"/>
      <c r="BO207" s="460"/>
      <c r="BP207" s="460"/>
      <c r="BS207" s="457"/>
      <c r="BT207" s="458"/>
      <c r="BU207" s="460"/>
    </row>
    <row r="208" spans="1:73" s="495" customFormat="1" ht="13" hidden="1" customHeight="1" collapsed="1" x14ac:dyDescent="0.35">
      <c r="A208" s="1000"/>
      <c r="B208" s="928"/>
      <c r="C208" s="471" t="s">
        <v>73</v>
      </c>
      <c r="D208" s="471" t="s">
        <v>74</v>
      </c>
      <c r="E208" s="542"/>
      <c r="F208" s="542"/>
      <c r="G208" s="1002"/>
      <c r="H208" s="1005"/>
      <c r="I208" s="508"/>
      <c r="J208" s="508"/>
      <c r="K208" s="924"/>
      <c r="L208" s="927"/>
      <c r="M208" s="975" t="s">
        <v>98</v>
      </c>
      <c r="N208" s="493">
        <f t="shared" si="132"/>
        <v>0</v>
      </c>
      <c r="O208" s="493">
        <f t="shared" si="132"/>
        <v>0</v>
      </c>
      <c r="P208" s="493">
        <f>Q208/1.12</f>
        <v>0</v>
      </c>
      <c r="Q208" s="493"/>
      <c r="R208" s="927"/>
      <c r="S208" s="969"/>
      <c r="T208" s="428"/>
      <c r="U208" s="428"/>
      <c r="V208" s="428"/>
      <c r="W208" s="428">
        <f>61750+1+1287-69</f>
        <v>62969</v>
      </c>
      <c r="X208" s="472">
        <f>W208*1.12</f>
        <v>70525.280000000013</v>
      </c>
      <c r="Y208" s="428">
        <f>11+1+11+8+11+6+1</f>
        <v>49</v>
      </c>
      <c r="Z208" s="428">
        <f t="shared" si="133"/>
        <v>62969</v>
      </c>
      <c r="AA208" s="428">
        <f t="shared" si="133"/>
        <v>70525.280000000013</v>
      </c>
      <c r="AB208" s="428">
        <f t="shared" si="133"/>
        <v>49</v>
      </c>
      <c r="AC208" s="428"/>
      <c r="AD208" s="428"/>
      <c r="AE208" s="428"/>
      <c r="AF208" s="428"/>
      <c r="AG208" s="472">
        <f>AF208*1.12</f>
        <v>0</v>
      </c>
      <c r="AH208" s="428"/>
      <c r="AI208" s="472"/>
      <c r="AJ208" s="472">
        <f>AI208*1.12</f>
        <v>0</v>
      </c>
      <c r="AK208" s="472">
        <f>AH208-AE208</f>
        <v>0</v>
      </c>
      <c r="AL208" s="479" t="str">
        <f t="shared" ref="AL208:AL284" si="135">IF(AC208=0,"",AF208/AC208)</f>
        <v/>
      </c>
      <c r="AM208" s="473"/>
      <c r="AN208" s="473"/>
      <c r="AO208" s="473"/>
      <c r="AP208" s="473"/>
      <c r="AQ208" s="473"/>
      <c r="AR208" s="472"/>
      <c r="AS208" s="472">
        <f t="shared" si="134"/>
        <v>0</v>
      </c>
      <c r="AT208" s="472">
        <f>S208</f>
        <v>0</v>
      </c>
      <c r="AU208" s="472"/>
      <c r="AV208" s="472"/>
      <c r="AW208" s="472"/>
      <c r="AX208" s="472"/>
      <c r="AY208" s="472"/>
      <c r="AZ208" s="472"/>
      <c r="BA208" s="472"/>
      <c r="BB208" s="472"/>
      <c r="BC208" s="472"/>
      <c r="BD208" s="472"/>
      <c r="BE208" s="472"/>
      <c r="BF208" s="472"/>
      <c r="BG208" s="472"/>
      <c r="BH208" s="472"/>
      <c r="BI208" s="476"/>
      <c r="BJ208" s="476"/>
      <c r="BK208" s="476"/>
      <c r="BL208" s="476"/>
      <c r="BM208" s="476"/>
      <c r="BN208" s="476"/>
      <c r="BO208" s="476"/>
      <c r="BP208" s="476"/>
      <c r="BS208" s="459"/>
      <c r="BT208" s="497"/>
      <c r="BU208" s="496"/>
    </row>
    <row r="209" spans="1:73" s="495" customFormat="1" ht="13" hidden="1" customHeight="1" x14ac:dyDescent="0.35">
      <c r="A209" s="1000"/>
      <c r="B209" s="928"/>
      <c r="C209" s="471" t="s">
        <v>75</v>
      </c>
      <c r="D209" s="471" t="s">
        <v>76</v>
      </c>
      <c r="E209" s="542"/>
      <c r="F209" s="542"/>
      <c r="G209" s="1002"/>
      <c r="H209" s="1005"/>
      <c r="I209" s="508"/>
      <c r="J209" s="508"/>
      <c r="K209" s="925"/>
      <c r="L209" s="928"/>
      <c r="M209" s="976"/>
      <c r="N209" s="493">
        <f t="shared" si="132"/>
        <v>0</v>
      </c>
      <c r="O209" s="493">
        <f t="shared" si="132"/>
        <v>0</v>
      </c>
      <c r="P209" s="493">
        <f t="shared" ref="P209:P222" si="136">Q209/1.12</f>
        <v>0</v>
      </c>
      <c r="Q209" s="493">
        <f>Q208</f>
        <v>0</v>
      </c>
      <c r="R209" s="928"/>
      <c r="S209" s="993"/>
      <c r="T209" s="428"/>
      <c r="U209" s="428"/>
      <c r="V209" s="428"/>
      <c r="W209" s="508">
        <f>8306.3769/1.12+6529.20472/1.12+12057.33137/1.12+13934.43825/1.12+4851.32122/1.12+697.77026/1.12</f>
        <v>41407.538142857135</v>
      </c>
      <c r="X209" s="542">
        <f>W209*1.12</f>
        <v>46376.442719999992</v>
      </c>
      <c r="Y209" s="428"/>
      <c r="Z209" s="428">
        <f t="shared" si="133"/>
        <v>41407.538142857135</v>
      </c>
      <c r="AA209" s="428">
        <f t="shared" si="133"/>
        <v>46376.442719999992</v>
      </c>
      <c r="AB209" s="428"/>
      <c r="AC209" s="428"/>
      <c r="AD209" s="428">
        <f>AC209*1.12</f>
        <v>0</v>
      </c>
      <c r="AE209" s="428"/>
      <c r="AF209" s="508"/>
      <c r="AG209" s="542">
        <f>AF209*1.12</f>
        <v>0</v>
      </c>
      <c r="AH209" s="428"/>
      <c r="AI209" s="472"/>
      <c r="AJ209" s="472">
        <f>AI209*1.12</f>
        <v>0</v>
      </c>
      <c r="AK209" s="472"/>
      <c r="AL209" s="479" t="str">
        <f t="shared" si="135"/>
        <v/>
      </c>
      <c r="AM209" s="473">
        <f>AF209</f>
        <v>0</v>
      </c>
      <c r="AN209" s="473"/>
      <c r="AO209" s="473"/>
      <c r="AP209" s="473"/>
      <c r="AQ209" s="473"/>
      <c r="AR209" s="472"/>
      <c r="AS209" s="472">
        <f t="shared" si="134"/>
        <v>0</v>
      </c>
      <c r="AT209" s="472"/>
      <c r="AU209" s="472"/>
      <c r="AV209" s="472"/>
      <c r="AW209" s="472"/>
      <c r="AX209" s="472"/>
      <c r="AY209" s="472"/>
      <c r="AZ209" s="472"/>
      <c r="BA209" s="472"/>
      <c r="BB209" s="472"/>
      <c r="BC209" s="472"/>
      <c r="BD209" s="472"/>
      <c r="BE209" s="472"/>
      <c r="BF209" s="472"/>
      <c r="BG209" s="472"/>
      <c r="BH209" s="472"/>
      <c r="BI209" s="476"/>
      <c r="BJ209" s="476"/>
      <c r="BK209" s="476"/>
      <c r="BL209" s="476"/>
      <c r="BM209" s="476"/>
      <c r="BN209" s="476"/>
      <c r="BO209" s="476"/>
      <c r="BP209" s="476"/>
      <c r="BS209" s="459"/>
      <c r="BT209" s="497"/>
      <c r="BU209" s="496"/>
    </row>
    <row r="210" spans="1:73" ht="13" hidden="1" customHeight="1" x14ac:dyDescent="0.35">
      <c r="A210" s="1000"/>
      <c r="B210" s="928"/>
      <c r="C210" s="480" t="s">
        <v>75</v>
      </c>
      <c r="D210" s="480" t="s">
        <v>77</v>
      </c>
      <c r="E210" s="544"/>
      <c r="F210" s="544"/>
      <c r="G210" s="1002"/>
      <c r="H210" s="1005"/>
      <c r="I210" s="547"/>
      <c r="J210" s="547"/>
      <c r="K210" s="926"/>
      <c r="L210" s="929"/>
      <c r="M210" s="977"/>
      <c r="N210" s="503">
        <f t="shared" si="132"/>
        <v>0</v>
      </c>
      <c r="O210" s="503">
        <f t="shared" si="132"/>
        <v>0</v>
      </c>
      <c r="P210" s="503">
        <f t="shared" si="136"/>
        <v>0</v>
      </c>
      <c r="Q210" s="503">
        <f>Q208</f>
        <v>0</v>
      </c>
      <c r="R210" s="929"/>
      <c r="S210" s="970"/>
      <c r="T210" s="499"/>
      <c r="U210" s="499"/>
      <c r="V210" s="499"/>
      <c r="W210" s="499">
        <f>W209</f>
        <v>41407.538142857135</v>
      </c>
      <c r="X210" s="481">
        <f>X209</f>
        <v>46376.442719999992</v>
      </c>
      <c r="Y210" s="499"/>
      <c r="Z210" s="499">
        <f t="shared" si="133"/>
        <v>41407.538142857135</v>
      </c>
      <c r="AA210" s="499">
        <f t="shared" si="133"/>
        <v>46376.442719999992</v>
      </c>
      <c r="AB210" s="499"/>
      <c r="AC210" s="499">
        <f>AC209</f>
        <v>0</v>
      </c>
      <c r="AD210" s="499">
        <f>AD209</f>
        <v>0</v>
      </c>
      <c r="AE210" s="499"/>
      <c r="AF210" s="499">
        <f>AF209</f>
        <v>0</v>
      </c>
      <c r="AG210" s="481">
        <f>AG209</f>
        <v>0</v>
      </c>
      <c r="AH210" s="499"/>
      <c r="AI210" s="481">
        <f>AI209</f>
        <v>0</v>
      </c>
      <c r="AJ210" s="481">
        <f>AJ209</f>
        <v>0</v>
      </c>
      <c r="AK210" s="481"/>
      <c r="AL210" s="504" t="str">
        <f t="shared" si="135"/>
        <v/>
      </c>
      <c r="AM210" s="482">
        <f>AF210</f>
        <v>0</v>
      </c>
      <c r="AN210" s="482"/>
      <c r="AO210" s="482"/>
      <c r="AP210" s="482"/>
      <c r="AQ210" s="482"/>
      <c r="AR210" s="481">
        <f>AR209</f>
        <v>0</v>
      </c>
      <c r="AS210" s="481">
        <f t="shared" si="134"/>
        <v>0</v>
      </c>
      <c r="AT210" s="481"/>
      <c r="AU210" s="472"/>
      <c r="AV210" s="472"/>
      <c r="AW210" s="472"/>
      <c r="AX210" s="472"/>
      <c r="AY210" s="472"/>
      <c r="AZ210" s="472"/>
      <c r="BA210" s="472"/>
      <c r="BB210" s="472"/>
      <c r="BC210" s="472"/>
      <c r="BD210" s="472"/>
      <c r="BE210" s="472"/>
      <c r="BF210" s="472"/>
      <c r="BG210" s="472"/>
      <c r="BH210" s="472"/>
      <c r="BI210" s="476"/>
      <c r="BJ210" s="476"/>
      <c r="BK210" s="476"/>
      <c r="BL210" s="476"/>
      <c r="BM210" s="476"/>
      <c r="BN210" s="476"/>
      <c r="BO210" s="476"/>
      <c r="BP210" s="476"/>
      <c r="BS210" s="457"/>
      <c r="BT210" s="458"/>
      <c r="BU210" s="460"/>
    </row>
    <row r="211" spans="1:73" s="495" customFormat="1" ht="13" hidden="1" customHeight="1" x14ac:dyDescent="0.35">
      <c r="A211" s="1000"/>
      <c r="B211" s="928"/>
      <c r="C211" s="471" t="s">
        <v>73</v>
      </c>
      <c r="D211" s="471" t="s">
        <v>74</v>
      </c>
      <c r="E211" s="542"/>
      <c r="F211" s="542">
        <f>E211*1.12</f>
        <v>0</v>
      </c>
      <c r="G211" s="1002"/>
      <c r="H211" s="1005"/>
      <c r="I211" s="508"/>
      <c r="J211" s="508"/>
      <c r="K211" s="924"/>
      <c r="L211" s="927"/>
      <c r="M211" s="975" t="s">
        <v>98</v>
      </c>
      <c r="N211" s="493">
        <f t="shared" si="132"/>
        <v>0</v>
      </c>
      <c r="O211" s="493">
        <f t="shared" si="132"/>
        <v>0</v>
      </c>
      <c r="P211" s="493">
        <f t="shared" si="136"/>
        <v>0</v>
      </c>
      <c r="Q211" s="493"/>
      <c r="R211" s="927"/>
      <c r="S211" s="969"/>
      <c r="T211" s="428"/>
      <c r="U211" s="428"/>
      <c r="V211" s="428"/>
      <c r="W211" s="428">
        <f>21352-1+1424+4760+34</f>
        <v>27569</v>
      </c>
      <c r="X211" s="472">
        <f>W211*1.12</f>
        <v>30877.280000000002</v>
      </c>
      <c r="Y211" s="428">
        <f>6+4+1+4+3+2</f>
        <v>20</v>
      </c>
      <c r="Z211" s="428">
        <f t="shared" si="133"/>
        <v>27569</v>
      </c>
      <c r="AA211" s="428">
        <f t="shared" si="133"/>
        <v>30877.280000000002</v>
      </c>
      <c r="AB211" s="428">
        <f t="shared" si="133"/>
        <v>20</v>
      </c>
      <c r="AC211" s="428"/>
      <c r="AD211" s="428"/>
      <c r="AE211" s="428"/>
      <c r="AF211" s="428"/>
      <c r="AG211" s="472">
        <f>AF211*1.12</f>
        <v>0</v>
      </c>
      <c r="AH211" s="428"/>
      <c r="AI211" s="472"/>
      <c r="AJ211" s="472">
        <f>AI211*1.12</f>
        <v>0</v>
      </c>
      <c r="AK211" s="472">
        <f>AH211-AE211</f>
        <v>0</v>
      </c>
      <c r="AL211" s="479" t="str">
        <f t="shared" si="135"/>
        <v/>
      </c>
      <c r="AM211" s="473"/>
      <c r="AN211" s="473"/>
      <c r="AO211" s="473"/>
      <c r="AP211" s="473"/>
      <c r="AQ211" s="473"/>
      <c r="AR211" s="472">
        <f>E205-AR205-AR208</f>
        <v>0</v>
      </c>
      <c r="AS211" s="472">
        <f t="shared" si="134"/>
        <v>0</v>
      </c>
      <c r="AT211" s="472">
        <f>H205-AT205-AT208</f>
        <v>0</v>
      </c>
      <c r="AU211" s="472"/>
      <c r="AV211" s="472"/>
      <c r="AW211" s="472"/>
      <c r="AX211" s="472"/>
      <c r="AY211" s="472"/>
      <c r="AZ211" s="472"/>
      <c r="BA211" s="472"/>
      <c r="BB211" s="472"/>
      <c r="BC211" s="472"/>
      <c r="BD211" s="472"/>
      <c r="BE211" s="472"/>
      <c r="BF211" s="472"/>
      <c r="BG211" s="539"/>
      <c r="BH211" s="539"/>
      <c r="BI211" s="559"/>
      <c r="BJ211" s="559"/>
      <c r="BK211" s="496"/>
      <c r="BL211" s="496"/>
      <c r="BM211" s="496"/>
      <c r="BN211" s="559"/>
      <c r="BO211" s="559"/>
      <c r="BP211" s="496"/>
      <c r="BS211" s="459"/>
      <c r="BT211" s="497"/>
      <c r="BU211" s="496"/>
    </row>
    <row r="212" spans="1:73" s="495" customFormat="1" ht="13" hidden="1" customHeight="1" x14ac:dyDescent="0.35">
      <c r="A212" s="1000"/>
      <c r="B212" s="928"/>
      <c r="C212" s="471" t="s">
        <v>75</v>
      </c>
      <c r="D212" s="471" t="s">
        <v>76</v>
      </c>
      <c r="E212" s="542"/>
      <c r="F212" s="542">
        <f>E212*1.12</f>
        <v>0</v>
      </c>
      <c r="G212" s="1002"/>
      <c r="H212" s="1005"/>
      <c r="I212" s="508"/>
      <c r="J212" s="508">
        <f>I212*1.12</f>
        <v>0</v>
      </c>
      <c r="K212" s="925"/>
      <c r="L212" s="928"/>
      <c r="M212" s="976"/>
      <c r="N212" s="493">
        <f t="shared" si="132"/>
        <v>0</v>
      </c>
      <c r="O212" s="493">
        <f t="shared" si="132"/>
        <v>0</v>
      </c>
      <c r="P212" s="493">
        <f t="shared" si="136"/>
        <v>0</v>
      </c>
      <c r="Q212" s="493">
        <f>Q211</f>
        <v>0</v>
      </c>
      <c r="R212" s="928"/>
      <c r="S212" s="993"/>
      <c r="T212" s="428"/>
      <c r="U212" s="428"/>
      <c r="V212" s="428"/>
      <c r="W212" s="428">
        <f>8760.42599/1.12+5859.89053/1.12+1198.11364/1.12+4149.89098/1.12+3415.65114/1.12</f>
        <v>20878.546678571427</v>
      </c>
      <c r="X212" s="472">
        <f>W212*1.12</f>
        <v>23383.972280000002</v>
      </c>
      <c r="Y212" s="428"/>
      <c r="Z212" s="428">
        <f t="shared" si="133"/>
        <v>20878.546678571427</v>
      </c>
      <c r="AA212" s="428">
        <f t="shared" si="133"/>
        <v>23383.972280000002</v>
      </c>
      <c r="AB212" s="428"/>
      <c r="AC212" s="428"/>
      <c r="AD212" s="428">
        <f>AC212*1.12</f>
        <v>0</v>
      </c>
      <c r="AE212" s="428"/>
      <c r="AF212" s="428"/>
      <c r="AG212" s="472">
        <f>AF212*1.12</f>
        <v>0</v>
      </c>
      <c r="AH212" s="428"/>
      <c r="AI212" s="472">
        <f>AF212-AC206</f>
        <v>0</v>
      </c>
      <c r="AJ212" s="472">
        <f>AI212*1.12</f>
        <v>0</v>
      </c>
      <c r="AK212" s="472"/>
      <c r="AL212" s="479" t="str">
        <f t="shared" si="135"/>
        <v/>
      </c>
      <c r="AM212" s="473">
        <f>AF212</f>
        <v>0</v>
      </c>
      <c r="AN212" s="473"/>
      <c r="AO212" s="473"/>
      <c r="AP212" s="473"/>
      <c r="AQ212" s="473"/>
      <c r="AR212" s="472">
        <f>I212</f>
        <v>0</v>
      </c>
      <c r="AS212" s="472">
        <f t="shared" si="134"/>
        <v>0</v>
      </c>
      <c r="AT212" s="472"/>
      <c r="AU212" s="472"/>
      <c r="AV212" s="472"/>
      <c r="AW212" s="472"/>
      <c r="AX212" s="472"/>
      <c r="AY212" s="472"/>
      <c r="AZ212" s="472"/>
      <c r="BA212" s="472"/>
      <c r="BB212" s="472"/>
      <c r="BC212" s="472"/>
      <c r="BD212" s="472"/>
      <c r="BE212" s="472"/>
      <c r="BF212" s="472"/>
      <c r="BG212" s="472"/>
      <c r="BH212" s="472"/>
      <c r="BI212" s="559"/>
      <c r="BJ212" s="559"/>
      <c r="BK212" s="496"/>
      <c r="BL212" s="496"/>
      <c r="BM212" s="496"/>
      <c r="BN212" s="559"/>
      <c r="BO212" s="559"/>
      <c r="BP212" s="496"/>
      <c r="BS212" s="459"/>
      <c r="BT212" s="497"/>
      <c r="BU212" s="496"/>
    </row>
    <row r="213" spans="1:73" ht="13" hidden="1" customHeight="1" x14ac:dyDescent="0.35">
      <c r="A213" s="1000"/>
      <c r="B213" s="928"/>
      <c r="C213" s="480" t="s">
        <v>75</v>
      </c>
      <c r="D213" s="480" t="s">
        <v>77</v>
      </c>
      <c r="E213" s="544"/>
      <c r="F213" s="544">
        <f>E213*1.12</f>
        <v>0</v>
      </c>
      <c r="G213" s="1002"/>
      <c r="H213" s="1005"/>
      <c r="I213" s="547"/>
      <c r="J213" s="547">
        <f>J212</f>
        <v>0</v>
      </c>
      <c r="K213" s="926"/>
      <c r="L213" s="929"/>
      <c r="M213" s="977"/>
      <c r="N213" s="503">
        <f t="shared" si="132"/>
        <v>0</v>
      </c>
      <c r="O213" s="503">
        <f t="shared" si="132"/>
        <v>0</v>
      </c>
      <c r="P213" s="503">
        <f t="shared" si="136"/>
        <v>0</v>
      </c>
      <c r="Q213" s="503">
        <f>Q212</f>
        <v>0</v>
      </c>
      <c r="R213" s="929"/>
      <c r="S213" s="970"/>
      <c r="T213" s="499"/>
      <c r="U213" s="499"/>
      <c r="V213" s="499"/>
      <c r="W213" s="499">
        <f>W212</f>
        <v>20878.546678571427</v>
      </c>
      <c r="X213" s="481">
        <f>X212</f>
        <v>23383.972280000002</v>
      </c>
      <c r="Y213" s="499"/>
      <c r="Z213" s="499">
        <f t="shared" si="133"/>
        <v>20878.546678571427</v>
      </c>
      <c r="AA213" s="499">
        <f t="shared" si="133"/>
        <v>23383.972280000002</v>
      </c>
      <c r="AB213" s="499"/>
      <c r="AC213" s="499">
        <f>AC212</f>
        <v>0</v>
      </c>
      <c r="AD213" s="499">
        <f>AD212</f>
        <v>0</v>
      </c>
      <c r="AE213" s="499"/>
      <c r="AF213" s="499">
        <f>AF212</f>
        <v>0</v>
      </c>
      <c r="AG213" s="481">
        <f>AG212</f>
        <v>0</v>
      </c>
      <c r="AH213" s="499"/>
      <c r="AI213" s="481">
        <f>AI212</f>
        <v>0</v>
      </c>
      <c r="AJ213" s="481">
        <f>AJ212</f>
        <v>0</v>
      </c>
      <c r="AK213" s="481"/>
      <c r="AL213" s="504" t="str">
        <f t="shared" si="135"/>
        <v/>
      </c>
      <c r="AM213" s="482">
        <f>AF213</f>
        <v>0</v>
      </c>
      <c r="AN213" s="482"/>
      <c r="AO213" s="482"/>
      <c r="AP213" s="482"/>
      <c r="AQ213" s="482"/>
      <c r="AR213" s="481">
        <f>AR212</f>
        <v>0</v>
      </c>
      <c r="AS213" s="481">
        <f t="shared" si="134"/>
        <v>0</v>
      </c>
      <c r="AT213" s="481"/>
      <c r="AU213" s="481"/>
      <c r="AV213" s="481"/>
      <c r="AW213" s="481"/>
      <c r="AX213" s="481"/>
      <c r="AY213" s="481"/>
      <c r="AZ213" s="481"/>
      <c r="BA213" s="481"/>
      <c r="BB213" s="481"/>
      <c r="BC213" s="481"/>
      <c r="BD213" s="481"/>
      <c r="BE213" s="481"/>
      <c r="BF213" s="481"/>
      <c r="BG213" s="481"/>
      <c r="BH213" s="481"/>
      <c r="BI213" s="561"/>
      <c r="BJ213" s="561"/>
      <c r="BK213" s="460"/>
      <c r="BL213" s="460"/>
      <c r="BM213" s="460"/>
      <c r="BN213" s="561"/>
      <c r="BO213" s="561"/>
      <c r="BP213" s="460"/>
      <c r="BS213" s="457"/>
      <c r="BT213" s="458"/>
      <c r="BU213" s="460"/>
    </row>
    <row r="214" spans="1:73" s="495" customFormat="1" ht="13" hidden="1" customHeight="1" x14ac:dyDescent="0.35">
      <c r="A214" s="1000"/>
      <c r="B214" s="928"/>
      <c r="C214" s="471" t="s">
        <v>73</v>
      </c>
      <c r="D214" s="471" t="s">
        <v>74</v>
      </c>
      <c r="E214" s="542"/>
      <c r="F214" s="542"/>
      <c r="G214" s="1002"/>
      <c r="H214" s="1005"/>
      <c r="I214" s="508"/>
      <c r="J214" s="508"/>
      <c r="K214" s="924"/>
      <c r="L214" s="927"/>
      <c r="M214" s="975" t="s">
        <v>98</v>
      </c>
      <c r="N214" s="493">
        <f t="shared" si="132"/>
        <v>0</v>
      </c>
      <c r="O214" s="493">
        <f t="shared" si="132"/>
        <v>0</v>
      </c>
      <c r="P214" s="493">
        <f t="shared" si="136"/>
        <v>0</v>
      </c>
      <c r="Q214" s="493"/>
      <c r="R214" s="927"/>
      <c r="S214" s="969"/>
      <c r="T214" s="428"/>
      <c r="U214" s="428"/>
      <c r="V214" s="428"/>
      <c r="W214" s="428">
        <f>6762+4890+9995+1+1961+1054</f>
        <v>24663</v>
      </c>
      <c r="X214" s="472">
        <f t="shared" ref="X214:X222" si="137">W214*1.12</f>
        <v>27622.560000000001</v>
      </c>
      <c r="Y214" s="428">
        <f>4+5+4+7</f>
        <v>20</v>
      </c>
      <c r="Z214" s="428">
        <f t="shared" si="133"/>
        <v>24663</v>
      </c>
      <c r="AA214" s="428">
        <f t="shared" si="133"/>
        <v>27622.560000000001</v>
      </c>
      <c r="AB214" s="428">
        <f t="shared" si="133"/>
        <v>20</v>
      </c>
      <c r="AC214" s="428"/>
      <c r="AD214" s="428"/>
      <c r="AE214" s="428"/>
      <c r="AF214" s="428"/>
      <c r="AG214" s="472">
        <f t="shared" ref="AG214:AG222" si="138">AF214*1.12</f>
        <v>0</v>
      </c>
      <c r="AH214" s="428"/>
      <c r="AI214" s="472"/>
      <c r="AJ214" s="472">
        <f>AI214*1.12</f>
        <v>0</v>
      </c>
      <c r="AK214" s="472">
        <f>AH214-AE214</f>
        <v>0</v>
      </c>
      <c r="AL214" s="479" t="str">
        <f t="shared" si="135"/>
        <v/>
      </c>
      <c r="AM214" s="473"/>
      <c r="AN214" s="473"/>
      <c r="AO214" s="473"/>
      <c r="AP214" s="473"/>
      <c r="AQ214" s="473"/>
      <c r="AR214" s="472"/>
      <c r="AS214" s="472">
        <f t="shared" si="134"/>
        <v>0</v>
      </c>
      <c r="AT214" s="472"/>
      <c r="AU214" s="472"/>
      <c r="AV214" s="472"/>
      <c r="AW214" s="472"/>
      <c r="AX214" s="472"/>
      <c r="AY214" s="472"/>
      <c r="AZ214" s="472"/>
      <c r="BA214" s="472"/>
      <c r="BB214" s="472"/>
      <c r="BC214" s="472"/>
      <c r="BD214" s="472"/>
      <c r="BE214" s="472"/>
      <c r="BF214" s="472"/>
      <c r="BG214" s="472"/>
      <c r="BH214" s="472"/>
      <c r="BI214" s="496"/>
      <c r="BJ214" s="496"/>
      <c r="BK214" s="496"/>
      <c r="BL214" s="496"/>
      <c r="BM214" s="496"/>
      <c r="BN214" s="496"/>
      <c r="BO214" s="496"/>
      <c r="BP214" s="496"/>
      <c r="BS214" s="459"/>
      <c r="BT214" s="497"/>
      <c r="BU214" s="496"/>
    </row>
    <row r="215" spans="1:73" s="495" customFormat="1" ht="13" hidden="1" customHeight="1" x14ac:dyDescent="0.35">
      <c r="A215" s="1000"/>
      <c r="B215" s="928"/>
      <c r="C215" s="471" t="s">
        <v>75</v>
      </c>
      <c r="D215" s="471" t="s">
        <v>76</v>
      </c>
      <c r="E215" s="542"/>
      <c r="F215" s="542"/>
      <c r="G215" s="1002"/>
      <c r="H215" s="1005"/>
      <c r="I215" s="508"/>
      <c r="J215" s="508"/>
      <c r="K215" s="925"/>
      <c r="L215" s="928"/>
      <c r="M215" s="976"/>
      <c r="N215" s="493">
        <f t="shared" si="132"/>
        <v>0</v>
      </c>
      <c r="O215" s="493">
        <f t="shared" si="132"/>
        <v>0</v>
      </c>
      <c r="P215" s="493">
        <f t="shared" si="136"/>
        <v>0</v>
      </c>
      <c r="Q215" s="493">
        <f>Q214</f>
        <v>0</v>
      </c>
      <c r="R215" s="928"/>
      <c r="S215" s="993"/>
      <c r="T215" s="428"/>
      <c r="U215" s="428"/>
      <c r="V215" s="428"/>
      <c r="W215" s="428">
        <f>3854.22016/1.12+3584.0616/1.12+3321.1808/1.12+6078.80672/1.12</f>
        <v>15034.168999999998</v>
      </c>
      <c r="X215" s="472">
        <f t="shared" si="137"/>
        <v>16838.26928</v>
      </c>
      <c r="Y215" s="428"/>
      <c r="Z215" s="428">
        <f t="shared" si="133"/>
        <v>15034.168999999998</v>
      </c>
      <c r="AA215" s="428">
        <f t="shared" si="133"/>
        <v>16838.26928</v>
      </c>
      <c r="AB215" s="428"/>
      <c r="AC215" s="428"/>
      <c r="AD215" s="428">
        <f>AC215*1.12</f>
        <v>0</v>
      </c>
      <c r="AE215" s="428"/>
      <c r="AF215" s="428"/>
      <c r="AG215" s="472">
        <f t="shared" si="138"/>
        <v>0</v>
      </c>
      <c r="AH215" s="428"/>
      <c r="AI215" s="472"/>
      <c r="AJ215" s="472">
        <f>AI215*1.12</f>
        <v>0</v>
      </c>
      <c r="AK215" s="472"/>
      <c r="AL215" s="479" t="str">
        <f t="shared" si="135"/>
        <v/>
      </c>
      <c r="AM215" s="473">
        <f>AF215</f>
        <v>0</v>
      </c>
      <c r="AN215" s="473"/>
      <c r="AO215" s="473"/>
      <c r="AP215" s="473"/>
      <c r="AQ215" s="473"/>
      <c r="AR215" s="472">
        <f>AF215</f>
        <v>0</v>
      </c>
      <c r="AS215" s="472">
        <f t="shared" si="134"/>
        <v>0</v>
      </c>
      <c r="AT215" s="472"/>
      <c r="AU215" s="472"/>
      <c r="AV215" s="472"/>
      <c r="AW215" s="472"/>
      <c r="AX215" s="472"/>
      <c r="AY215" s="472"/>
      <c r="AZ215" s="472"/>
      <c r="BA215" s="472"/>
      <c r="BB215" s="472"/>
      <c r="BC215" s="472"/>
      <c r="BD215" s="472"/>
      <c r="BE215" s="472"/>
      <c r="BF215" s="472"/>
      <c r="BG215" s="472"/>
      <c r="BH215" s="472"/>
      <c r="BI215" s="496"/>
      <c r="BJ215" s="496"/>
      <c r="BK215" s="496"/>
      <c r="BL215" s="496"/>
      <c r="BM215" s="496"/>
      <c r="BN215" s="496"/>
      <c r="BO215" s="496"/>
      <c r="BP215" s="496"/>
      <c r="BS215" s="459"/>
      <c r="BT215" s="497"/>
      <c r="BU215" s="496"/>
    </row>
    <row r="216" spans="1:73" ht="13" hidden="1" customHeight="1" x14ac:dyDescent="0.35">
      <c r="A216" s="1000"/>
      <c r="B216" s="928"/>
      <c r="C216" s="480" t="s">
        <v>75</v>
      </c>
      <c r="D216" s="480" t="s">
        <v>77</v>
      </c>
      <c r="E216" s="544"/>
      <c r="F216" s="544"/>
      <c r="G216" s="1002"/>
      <c r="H216" s="1005"/>
      <c r="I216" s="547"/>
      <c r="J216" s="547"/>
      <c r="K216" s="926"/>
      <c r="L216" s="929"/>
      <c r="M216" s="977"/>
      <c r="N216" s="503">
        <f t="shared" si="132"/>
        <v>0</v>
      </c>
      <c r="O216" s="503">
        <f t="shared" si="132"/>
        <v>0</v>
      </c>
      <c r="P216" s="503">
        <f t="shared" si="136"/>
        <v>0</v>
      </c>
      <c r="Q216" s="571">
        <f>Q215</f>
        <v>0</v>
      </c>
      <c r="R216" s="929"/>
      <c r="S216" s="970"/>
      <c r="T216" s="499"/>
      <c r="U216" s="499"/>
      <c r="V216" s="499"/>
      <c r="W216" s="499">
        <f>W215</f>
        <v>15034.168999999998</v>
      </c>
      <c r="X216" s="481">
        <f t="shared" si="137"/>
        <v>16838.26928</v>
      </c>
      <c r="Y216" s="499"/>
      <c r="Z216" s="499">
        <f t="shared" si="133"/>
        <v>15034.168999999998</v>
      </c>
      <c r="AA216" s="499">
        <f t="shared" si="133"/>
        <v>16838.26928</v>
      </c>
      <c r="AB216" s="499"/>
      <c r="AC216" s="499">
        <f>AC215</f>
        <v>0</v>
      </c>
      <c r="AD216" s="499">
        <f>AD215</f>
        <v>0</v>
      </c>
      <c r="AE216" s="499"/>
      <c r="AF216" s="499">
        <f>AF215</f>
        <v>0</v>
      </c>
      <c r="AG216" s="481">
        <f t="shared" si="138"/>
        <v>0</v>
      </c>
      <c r="AH216" s="499"/>
      <c r="AI216" s="481">
        <f>AI215</f>
        <v>0</v>
      </c>
      <c r="AJ216" s="481">
        <f>AJ215</f>
        <v>0</v>
      </c>
      <c r="AK216" s="481"/>
      <c r="AL216" s="504" t="str">
        <f t="shared" si="135"/>
        <v/>
      </c>
      <c r="AM216" s="482">
        <f>AF216</f>
        <v>0</v>
      </c>
      <c r="AN216" s="482"/>
      <c r="AO216" s="482"/>
      <c r="AP216" s="482"/>
      <c r="AQ216" s="482"/>
      <c r="AR216" s="481">
        <f>AF216</f>
        <v>0</v>
      </c>
      <c r="AS216" s="481">
        <f t="shared" si="134"/>
        <v>0</v>
      </c>
      <c r="AT216" s="481"/>
      <c r="AU216" s="481"/>
      <c r="AV216" s="481"/>
      <c r="AW216" s="481"/>
      <c r="AX216" s="481"/>
      <c r="AY216" s="481"/>
      <c r="AZ216" s="481"/>
      <c r="BA216" s="481"/>
      <c r="BB216" s="481"/>
      <c r="BC216" s="481"/>
      <c r="BD216" s="481"/>
      <c r="BE216" s="481"/>
      <c r="BF216" s="481"/>
      <c r="BG216" s="481"/>
      <c r="BH216" s="481"/>
      <c r="BI216" s="460"/>
      <c r="BJ216" s="460"/>
      <c r="BK216" s="460"/>
      <c r="BL216" s="460"/>
      <c r="BM216" s="460"/>
      <c r="BN216" s="460"/>
      <c r="BO216" s="460"/>
      <c r="BP216" s="460"/>
      <c r="BS216" s="457"/>
      <c r="BT216" s="458"/>
      <c r="BU216" s="460"/>
    </row>
    <row r="217" spans="1:73" s="495" customFormat="1" ht="17.25" hidden="1" customHeight="1" outlineLevel="1" x14ac:dyDescent="0.35">
      <c r="A217" s="1000"/>
      <c r="B217" s="928"/>
      <c r="C217" s="471" t="s">
        <v>73</v>
      </c>
      <c r="D217" s="471" t="s">
        <v>74</v>
      </c>
      <c r="E217" s="542"/>
      <c r="F217" s="542"/>
      <c r="G217" s="1002"/>
      <c r="H217" s="1005"/>
      <c r="I217" s="508"/>
      <c r="J217" s="508"/>
      <c r="K217" s="924"/>
      <c r="L217" s="927"/>
      <c r="M217" s="975" t="s">
        <v>98</v>
      </c>
      <c r="N217" s="493">
        <f t="shared" si="132"/>
        <v>0</v>
      </c>
      <c r="O217" s="493">
        <f t="shared" si="132"/>
        <v>0</v>
      </c>
      <c r="P217" s="493">
        <f t="shared" si="136"/>
        <v>0</v>
      </c>
      <c r="Q217" s="493"/>
      <c r="R217" s="927"/>
      <c r="S217" s="969"/>
      <c r="T217" s="428"/>
      <c r="U217" s="428"/>
      <c r="V217" s="428"/>
      <c r="W217" s="428"/>
      <c r="X217" s="472">
        <f t="shared" si="137"/>
        <v>0</v>
      </c>
      <c r="Y217" s="428"/>
      <c r="Z217" s="428">
        <f t="shared" si="133"/>
        <v>0</v>
      </c>
      <c r="AA217" s="428">
        <f t="shared" si="133"/>
        <v>0</v>
      </c>
      <c r="AB217" s="428">
        <f t="shared" si="133"/>
        <v>0</v>
      </c>
      <c r="AC217" s="428"/>
      <c r="AD217" s="428"/>
      <c r="AE217" s="428"/>
      <c r="AF217" s="428"/>
      <c r="AG217" s="472">
        <f t="shared" si="138"/>
        <v>0</v>
      </c>
      <c r="AH217" s="428"/>
      <c r="AI217" s="472">
        <f>AF217-AC217</f>
        <v>0</v>
      </c>
      <c r="AJ217" s="472">
        <f>AI217*1.12</f>
        <v>0</v>
      </c>
      <c r="AK217" s="472">
        <f>AH217-AE217</f>
        <v>0</v>
      </c>
      <c r="AL217" s="479" t="str">
        <f t="shared" si="135"/>
        <v/>
      </c>
      <c r="AM217" s="473"/>
      <c r="AN217" s="473"/>
      <c r="AO217" s="473"/>
      <c r="AP217" s="473"/>
      <c r="AQ217" s="473"/>
      <c r="AR217" s="472"/>
      <c r="AS217" s="472">
        <f t="shared" si="134"/>
        <v>0</v>
      </c>
      <c r="AT217" s="472"/>
      <c r="AU217" s="472"/>
      <c r="AV217" s="472"/>
      <c r="AW217" s="472"/>
      <c r="AX217" s="472"/>
      <c r="AY217" s="472"/>
      <c r="AZ217" s="472"/>
      <c r="BA217" s="472"/>
      <c r="BB217" s="472"/>
      <c r="BC217" s="472"/>
      <c r="BD217" s="472"/>
      <c r="BE217" s="472"/>
      <c r="BF217" s="472"/>
      <c r="BG217" s="472"/>
      <c r="BH217" s="472"/>
      <c r="BI217" s="496"/>
      <c r="BJ217" s="496"/>
      <c r="BK217" s="496"/>
      <c r="BL217" s="496"/>
      <c r="BM217" s="496"/>
      <c r="BN217" s="496"/>
      <c r="BO217" s="496"/>
      <c r="BP217" s="496"/>
      <c r="BS217" s="459"/>
      <c r="BT217" s="497"/>
      <c r="BU217" s="496"/>
    </row>
    <row r="218" spans="1:73" s="495" customFormat="1" ht="17.25" hidden="1" customHeight="1" outlineLevel="1" x14ac:dyDescent="0.35">
      <c r="A218" s="1000"/>
      <c r="B218" s="928"/>
      <c r="C218" s="471" t="s">
        <v>75</v>
      </c>
      <c r="D218" s="471" t="s">
        <v>76</v>
      </c>
      <c r="E218" s="542"/>
      <c r="F218" s="542"/>
      <c r="G218" s="1002"/>
      <c r="H218" s="1005"/>
      <c r="I218" s="508"/>
      <c r="J218" s="508"/>
      <c r="K218" s="925"/>
      <c r="L218" s="928"/>
      <c r="M218" s="976"/>
      <c r="N218" s="493">
        <f t="shared" si="132"/>
        <v>0</v>
      </c>
      <c r="O218" s="493">
        <f t="shared" si="132"/>
        <v>0</v>
      </c>
      <c r="P218" s="493">
        <f t="shared" si="136"/>
        <v>0</v>
      </c>
      <c r="Q218" s="493">
        <f>Q217</f>
        <v>0</v>
      </c>
      <c r="R218" s="928"/>
      <c r="S218" s="993"/>
      <c r="T218" s="428"/>
      <c r="U218" s="428"/>
      <c r="V218" s="428"/>
      <c r="W218" s="428"/>
      <c r="X218" s="472">
        <f t="shared" si="137"/>
        <v>0</v>
      </c>
      <c r="Y218" s="428"/>
      <c r="Z218" s="428">
        <f t="shared" si="133"/>
        <v>0</v>
      </c>
      <c r="AA218" s="428">
        <f t="shared" si="133"/>
        <v>0</v>
      </c>
      <c r="AB218" s="428"/>
      <c r="AC218" s="428"/>
      <c r="AD218" s="428"/>
      <c r="AE218" s="428"/>
      <c r="AF218" s="428"/>
      <c r="AG218" s="472">
        <f t="shared" si="138"/>
        <v>0</v>
      </c>
      <c r="AH218" s="428"/>
      <c r="AI218" s="472">
        <f>AF218-AC218</f>
        <v>0</v>
      </c>
      <c r="AJ218" s="472">
        <f>AI218*1.12</f>
        <v>0</v>
      </c>
      <c r="AK218" s="472"/>
      <c r="AL218" s="479" t="str">
        <f t="shared" si="135"/>
        <v/>
      </c>
      <c r="AM218" s="473"/>
      <c r="AN218" s="473">
        <f>AF218</f>
        <v>0</v>
      </c>
      <c r="AO218" s="473"/>
      <c r="AP218" s="473"/>
      <c r="AQ218" s="473"/>
      <c r="AR218" s="472">
        <f>AF218</f>
        <v>0</v>
      </c>
      <c r="AS218" s="472">
        <f t="shared" si="134"/>
        <v>0</v>
      </c>
      <c r="AT218" s="472"/>
      <c r="AU218" s="472"/>
      <c r="AV218" s="472"/>
      <c r="AW218" s="472"/>
      <c r="AX218" s="472"/>
      <c r="AY218" s="472"/>
      <c r="AZ218" s="472"/>
      <c r="BA218" s="472"/>
      <c r="BB218" s="472"/>
      <c r="BC218" s="472"/>
      <c r="BD218" s="472"/>
      <c r="BE218" s="472"/>
      <c r="BF218" s="472"/>
      <c r="BG218" s="472"/>
      <c r="BH218" s="472"/>
      <c r="BI218" s="496"/>
      <c r="BJ218" s="496"/>
      <c r="BK218" s="496"/>
      <c r="BL218" s="496"/>
      <c r="BM218" s="496"/>
      <c r="BN218" s="496"/>
      <c r="BO218" s="496"/>
      <c r="BP218" s="496"/>
      <c r="BS218" s="459"/>
      <c r="BT218" s="497"/>
      <c r="BU218" s="496"/>
    </row>
    <row r="219" spans="1:73" ht="17.25" hidden="1" customHeight="1" outlineLevel="1" x14ac:dyDescent="0.35">
      <c r="A219" s="1000"/>
      <c r="B219" s="928"/>
      <c r="C219" s="480" t="s">
        <v>75</v>
      </c>
      <c r="D219" s="480" t="s">
        <v>77</v>
      </c>
      <c r="E219" s="544"/>
      <c r="F219" s="544"/>
      <c r="G219" s="1002"/>
      <c r="H219" s="1005"/>
      <c r="I219" s="547"/>
      <c r="J219" s="547"/>
      <c r="K219" s="926"/>
      <c r="L219" s="929"/>
      <c r="M219" s="977"/>
      <c r="N219" s="503">
        <f t="shared" si="132"/>
        <v>0</v>
      </c>
      <c r="O219" s="503">
        <f t="shared" si="132"/>
        <v>0</v>
      </c>
      <c r="P219" s="503">
        <f t="shared" si="136"/>
        <v>0</v>
      </c>
      <c r="Q219" s="503">
        <f>Q218</f>
        <v>0</v>
      </c>
      <c r="R219" s="929"/>
      <c r="S219" s="970"/>
      <c r="T219" s="499"/>
      <c r="U219" s="499"/>
      <c r="V219" s="499"/>
      <c r="W219" s="499">
        <f>W218</f>
        <v>0</v>
      </c>
      <c r="X219" s="481">
        <f t="shared" si="137"/>
        <v>0</v>
      </c>
      <c r="Y219" s="499"/>
      <c r="Z219" s="499">
        <f t="shared" si="133"/>
        <v>0</v>
      </c>
      <c r="AA219" s="499">
        <f t="shared" si="133"/>
        <v>0</v>
      </c>
      <c r="AB219" s="499"/>
      <c r="AC219" s="499"/>
      <c r="AD219" s="499"/>
      <c r="AE219" s="499"/>
      <c r="AF219" s="499">
        <f>AF218</f>
        <v>0</v>
      </c>
      <c r="AG219" s="481">
        <f t="shared" si="138"/>
        <v>0</v>
      </c>
      <c r="AH219" s="499"/>
      <c r="AI219" s="481">
        <f>AI218</f>
        <v>0</v>
      </c>
      <c r="AJ219" s="481">
        <f>AJ218</f>
        <v>0</v>
      </c>
      <c r="AK219" s="481"/>
      <c r="AL219" s="504" t="str">
        <f t="shared" si="135"/>
        <v/>
      </c>
      <c r="AM219" s="482"/>
      <c r="AN219" s="482">
        <f>AF219</f>
        <v>0</v>
      </c>
      <c r="AO219" s="482"/>
      <c r="AP219" s="482"/>
      <c r="AQ219" s="482"/>
      <c r="AR219" s="481">
        <f>AF219</f>
        <v>0</v>
      </c>
      <c r="AS219" s="481">
        <f t="shared" si="134"/>
        <v>0</v>
      </c>
      <c r="AT219" s="481"/>
      <c r="AU219" s="481"/>
      <c r="AV219" s="481"/>
      <c r="AW219" s="481"/>
      <c r="AX219" s="481"/>
      <c r="AY219" s="481"/>
      <c r="AZ219" s="481"/>
      <c r="BA219" s="481"/>
      <c r="BB219" s="481"/>
      <c r="BC219" s="481"/>
      <c r="BD219" s="481"/>
      <c r="BE219" s="481"/>
      <c r="BF219" s="481"/>
      <c r="BG219" s="481"/>
      <c r="BH219" s="481"/>
      <c r="BI219" s="460"/>
      <c r="BJ219" s="460"/>
      <c r="BK219" s="460"/>
      <c r="BL219" s="460"/>
      <c r="BM219" s="460"/>
      <c r="BN219" s="460"/>
      <c r="BO219" s="460"/>
      <c r="BP219" s="460"/>
      <c r="BS219" s="457"/>
      <c r="BT219" s="458"/>
      <c r="BU219" s="460"/>
    </row>
    <row r="220" spans="1:73" s="495" customFormat="1" ht="17.25" hidden="1" customHeight="1" outlineLevel="1" x14ac:dyDescent="0.35">
      <c r="A220" s="1000"/>
      <c r="B220" s="928"/>
      <c r="C220" s="471" t="s">
        <v>73</v>
      </c>
      <c r="D220" s="471" t="s">
        <v>74</v>
      </c>
      <c r="E220" s="542"/>
      <c r="F220" s="542"/>
      <c r="G220" s="1002"/>
      <c r="H220" s="1005"/>
      <c r="I220" s="508"/>
      <c r="J220" s="508"/>
      <c r="K220" s="924"/>
      <c r="L220" s="927"/>
      <c r="M220" s="975" t="s">
        <v>98</v>
      </c>
      <c r="N220" s="493">
        <f t="shared" si="132"/>
        <v>0</v>
      </c>
      <c r="O220" s="493">
        <f t="shared" si="132"/>
        <v>0</v>
      </c>
      <c r="P220" s="493">
        <f t="shared" si="136"/>
        <v>0</v>
      </c>
      <c r="Q220" s="493"/>
      <c r="R220" s="927"/>
      <c r="S220" s="969"/>
      <c r="T220" s="428"/>
      <c r="U220" s="428"/>
      <c r="V220" s="428"/>
      <c r="W220" s="428"/>
      <c r="X220" s="472">
        <f t="shared" si="137"/>
        <v>0</v>
      </c>
      <c r="Y220" s="428"/>
      <c r="Z220" s="428">
        <f t="shared" si="133"/>
        <v>0</v>
      </c>
      <c r="AA220" s="428">
        <f t="shared" si="133"/>
        <v>0</v>
      </c>
      <c r="AB220" s="428">
        <f t="shared" si="133"/>
        <v>0</v>
      </c>
      <c r="AC220" s="428"/>
      <c r="AD220" s="428"/>
      <c r="AE220" s="428"/>
      <c r="AF220" s="428"/>
      <c r="AG220" s="472">
        <f t="shared" si="138"/>
        <v>0</v>
      </c>
      <c r="AH220" s="428"/>
      <c r="AI220" s="472">
        <f>AF220-AC220</f>
        <v>0</v>
      </c>
      <c r="AJ220" s="472">
        <f>AI220*1.12</f>
        <v>0</v>
      </c>
      <c r="AK220" s="472">
        <f>AH220-AE220</f>
        <v>0</v>
      </c>
      <c r="AL220" s="479" t="str">
        <f t="shared" si="135"/>
        <v/>
      </c>
      <c r="AM220" s="473"/>
      <c r="AN220" s="473"/>
      <c r="AO220" s="473"/>
      <c r="AP220" s="473"/>
      <c r="AQ220" s="473"/>
      <c r="AR220" s="472"/>
      <c r="AS220" s="472">
        <f t="shared" si="134"/>
        <v>0</v>
      </c>
      <c r="AT220" s="472"/>
      <c r="AU220" s="472"/>
      <c r="AV220" s="472"/>
      <c r="AW220" s="472"/>
      <c r="AX220" s="472"/>
      <c r="AY220" s="472"/>
      <c r="AZ220" s="472"/>
      <c r="BA220" s="472"/>
      <c r="BB220" s="539"/>
      <c r="BC220" s="472"/>
      <c r="BD220" s="472"/>
      <c r="BE220" s="472"/>
      <c r="BF220" s="472"/>
      <c r="BG220" s="472"/>
      <c r="BH220" s="472"/>
      <c r="BI220" s="496"/>
      <c r="BJ220" s="496"/>
      <c r="BK220" s="496"/>
      <c r="BL220" s="496"/>
      <c r="BM220" s="496"/>
      <c r="BN220" s="496"/>
      <c r="BO220" s="496"/>
      <c r="BP220" s="496"/>
      <c r="BS220" s="459"/>
      <c r="BT220" s="497"/>
      <c r="BU220" s="496"/>
    </row>
    <row r="221" spans="1:73" s="495" customFormat="1" ht="17.25" hidden="1" customHeight="1" outlineLevel="1" x14ac:dyDescent="0.35">
      <c r="A221" s="1000"/>
      <c r="B221" s="928"/>
      <c r="C221" s="471" t="s">
        <v>75</v>
      </c>
      <c r="D221" s="471" t="s">
        <v>76</v>
      </c>
      <c r="E221" s="542"/>
      <c r="F221" s="542"/>
      <c r="G221" s="1002"/>
      <c r="H221" s="1005"/>
      <c r="I221" s="508"/>
      <c r="J221" s="508"/>
      <c r="K221" s="925"/>
      <c r="L221" s="928"/>
      <c r="M221" s="976"/>
      <c r="N221" s="493">
        <f t="shared" si="132"/>
        <v>0</v>
      </c>
      <c r="O221" s="493">
        <f t="shared" si="132"/>
        <v>0</v>
      </c>
      <c r="P221" s="493">
        <f t="shared" si="136"/>
        <v>0</v>
      </c>
      <c r="Q221" s="493">
        <f>Q220</f>
        <v>0</v>
      </c>
      <c r="R221" s="928"/>
      <c r="S221" s="993"/>
      <c r="T221" s="428"/>
      <c r="U221" s="428"/>
      <c r="V221" s="428"/>
      <c r="W221" s="428"/>
      <c r="X221" s="472">
        <f t="shared" si="137"/>
        <v>0</v>
      </c>
      <c r="Y221" s="428"/>
      <c r="Z221" s="428">
        <f t="shared" si="133"/>
        <v>0</v>
      </c>
      <c r="AA221" s="428">
        <f t="shared" si="133"/>
        <v>0</v>
      </c>
      <c r="AB221" s="428"/>
      <c r="AC221" s="428"/>
      <c r="AD221" s="428"/>
      <c r="AE221" s="428"/>
      <c r="AF221" s="428"/>
      <c r="AG221" s="472">
        <f t="shared" si="138"/>
        <v>0</v>
      </c>
      <c r="AH221" s="428"/>
      <c r="AI221" s="472">
        <f>AF221-AC221</f>
        <v>0</v>
      </c>
      <c r="AJ221" s="472">
        <f>AI221*1.12</f>
        <v>0</v>
      </c>
      <c r="AK221" s="472"/>
      <c r="AL221" s="479" t="str">
        <f t="shared" si="135"/>
        <v/>
      </c>
      <c r="AM221" s="473"/>
      <c r="AN221" s="473">
        <f>AF221</f>
        <v>0</v>
      </c>
      <c r="AO221" s="473"/>
      <c r="AP221" s="473"/>
      <c r="AQ221" s="473"/>
      <c r="AR221" s="472">
        <f>AF221</f>
        <v>0</v>
      </c>
      <c r="AS221" s="472">
        <f t="shared" si="134"/>
        <v>0</v>
      </c>
      <c r="AT221" s="472"/>
      <c r="AU221" s="472"/>
      <c r="AV221" s="472"/>
      <c r="AW221" s="472"/>
      <c r="AX221" s="472"/>
      <c r="AY221" s="472"/>
      <c r="AZ221" s="472"/>
      <c r="BA221" s="472"/>
      <c r="BB221" s="472"/>
      <c r="BC221" s="472"/>
      <c r="BD221" s="472"/>
      <c r="BE221" s="472"/>
      <c r="BF221" s="472"/>
      <c r="BG221" s="472"/>
      <c r="BH221" s="472"/>
      <c r="BI221" s="496"/>
      <c r="BJ221" s="496"/>
      <c r="BK221" s="496"/>
      <c r="BL221" s="496"/>
      <c r="BM221" s="496"/>
      <c r="BN221" s="496"/>
      <c r="BO221" s="496"/>
      <c r="BP221" s="496"/>
      <c r="BS221" s="459"/>
      <c r="BT221" s="497"/>
      <c r="BU221" s="496"/>
    </row>
    <row r="222" spans="1:73" ht="17.25" hidden="1" customHeight="1" outlineLevel="1" x14ac:dyDescent="0.35">
      <c r="A222" s="962"/>
      <c r="B222" s="929"/>
      <c r="C222" s="480" t="s">
        <v>75</v>
      </c>
      <c r="D222" s="480" t="s">
        <v>77</v>
      </c>
      <c r="E222" s="544"/>
      <c r="F222" s="544"/>
      <c r="G222" s="1003"/>
      <c r="H222" s="1006"/>
      <c r="I222" s="547"/>
      <c r="J222" s="547"/>
      <c r="K222" s="926"/>
      <c r="L222" s="929"/>
      <c r="M222" s="977"/>
      <c r="N222" s="503">
        <f t="shared" si="132"/>
        <v>0</v>
      </c>
      <c r="O222" s="503">
        <f t="shared" si="132"/>
        <v>0</v>
      </c>
      <c r="P222" s="503">
        <f t="shared" si="136"/>
        <v>0</v>
      </c>
      <c r="Q222" s="503">
        <f>Q221</f>
        <v>0</v>
      </c>
      <c r="R222" s="929"/>
      <c r="S222" s="970"/>
      <c r="T222" s="499"/>
      <c r="U222" s="499"/>
      <c r="V222" s="499"/>
      <c r="W222" s="499">
        <f>W221</f>
        <v>0</v>
      </c>
      <c r="X222" s="481">
        <f t="shared" si="137"/>
        <v>0</v>
      </c>
      <c r="Y222" s="499"/>
      <c r="Z222" s="499">
        <f t="shared" si="133"/>
        <v>0</v>
      </c>
      <c r="AA222" s="499">
        <f t="shared" si="133"/>
        <v>0</v>
      </c>
      <c r="AB222" s="499"/>
      <c r="AC222" s="499"/>
      <c r="AD222" s="499"/>
      <c r="AE222" s="499"/>
      <c r="AF222" s="499">
        <f>AF221</f>
        <v>0</v>
      </c>
      <c r="AG222" s="481">
        <f t="shared" si="138"/>
        <v>0</v>
      </c>
      <c r="AH222" s="499"/>
      <c r="AI222" s="481">
        <f>AI221</f>
        <v>0</v>
      </c>
      <c r="AJ222" s="481">
        <f>AJ221</f>
        <v>0</v>
      </c>
      <c r="AK222" s="481"/>
      <c r="AL222" s="504" t="str">
        <f t="shared" si="135"/>
        <v/>
      </c>
      <c r="AM222" s="482"/>
      <c r="AN222" s="482">
        <f>AF222</f>
        <v>0</v>
      </c>
      <c r="AO222" s="482"/>
      <c r="AP222" s="482"/>
      <c r="AQ222" s="482"/>
      <c r="AR222" s="481">
        <f>AF222</f>
        <v>0</v>
      </c>
      <c r="AS222" s="481">
        <f t="shared" si="134"/>
        <v>0</v>
      </c>
      <c r="AT222" s="481"/>
      <c r="AU222" s="481"/>
      <c r="AV222" s="481"/>
      <c r="AW222" s="481"/>
      <c r="AX222" s="481"/>
      <c r="AY222" s="481"/>
      <c r="AZ222" s="481"/>
      <c r="BA222" s="481"/>
      <c r="BB222" s="481"/>
      <c r="BC222" s="481"/>
      <c r="BD222" s="481"/>
      <c r="BE222" s="481"/>
      <c r="BF222" s="481"/>
      <c r="BG222" s="481"/>
      <c r="BH222" s="481"/>
      <c r="BI222" s="460"/>
      <c r="BJ222" s="460"/>
      <c r="BK222" s="460"/>
      <c r="BL222" s="460"/>
      <c r="BM222" s="460"/>
      <c r="BN222" s="460"/>
      <c r="BO222" s="460"/>
      <c r="BP222" s="460"/>
      <c r="BS222" s="457"/>
      <c r="BT222" s="458"/>
      <c r="BU222" s="460"/>
    </row>
    <row r="223" spans="1:73" s="495" customFormat="1" ht="13" hidden="1" customHeight="1" collapsed="1" x14ac:dyDescent="0.35">
      <c r="A223" s="961"/>
      <c r="B223" s="927" t="s">
        <v>111</v>
      </c>
      <c r="C223" s="471"/>
      <c r="D223" s="471"/>
      <c r="E223" s="556">
        <f>E225+E228+E231</f>
        <v>0</v>
      </c>
      <c r="F223" s="556">
        <f>F225+F228+F231</f>
        <v>0</v>
      </c>
      <c r="G223" s="557"/>
      <c r="H223" s="556">
        <f>H225+H228+H231</f>
        <v>0</v>
      </c>
      <c r="I223" s="556">
        <f>I225+I228+I231</f>
        <v>0</v>
      </c>
      <c r="J223" s="556">
        <f>J225+J228+J231</f>
        <v>0</v>
      </c>
      <c r="K223" s="914" t="s">
        <v>112</v>
      </c>
      <c r="L223" s="915"/>
      <c r="M223" s="998" t="s">
        <v>98</v>
      </c>
      <c r="N223" s="558">
        <f t="shared" ref="N223:Q224" si="139">N225+N228+N231</f>
        <v>84230891.482142851</v>
      </c>
      <c r="O223" s="558">
        <f t="shared" si="139"/>
        <v>94338598.460000008</v>
      </c>
      <c r="P223" s="558">
        <f t="shared" si="139"/>
        <v>84230891.482142851</v>
      </c>
      <c r="Q223" s="558">
        <f t="shared" si="139"/>
        <v>94338598.460000008</v>
      </c>
      <c r="R223" s="488"/>
      <c r="S223" s="991">
        <f>S225+S228+S231</f>
        <v>50</v>
      </c>
      <c r="T223" s="556">
        <f t="shared" ref="T223:AK224" si="140">T225+T228+T231</f>
        <v>0</v>
      </c>
      <c r="U223" s="556">
        <f t="shared" si="140"/>
        <v>0</v>
      </c>
      <c r="V223" s="556">
        <f t="shared" si="140"/>
        <v>0</v>
      </c>
      <c r="W223" s="556">
        <f t="shared" si="140"/>
        <v>55686</v>
      </c>
      <c r="X223" s="556">
        <f t="shared" si="140"/>
        <v>62368.320000000007</v>
      </c>
      <c r="Y223" s="556">
        <f t="shared" si="140"/>
        <v>50</v>
      </c>
      <c r="Z223" s="556">
        <f t="shared" si="140"/>
        <v>55686</v>
      </c>
      <c r="AA223" s="556">
        <f t="shared" si="140"/>
        <v>62368.320000000007</v>
      </c>
      <c r="AB223" s="556">
        <f t="shared" si="140"/>
        <v>50</v>
      </c>
      <c r="AC223" s="556">
        <f t="shared" si="140"/>
        <v>0</v>
      </c>
      <c r="AD223" s="556">
        <f t="shared" si="140"/>
        <v>0</v>
      </c>
      <c r="AE223" s="556">
        <f t="shared" si="140"/>
        <v>0</v>
      </c>
      <c r="AF223" s="556">
        <f t="shared" si="140"/>
        <v>0</v>
      </c>
      <c r="AG223" s="556">
        <f t="shared" si="140"/>
        <v>0</v>
      </c>
      <c r="AH223" s="556">
        <f t="shared" si="140"/>
        <v>0</v>
      </c>
      <c r="AI223" s="556">
        <f>AI225+AI228+AI231</f>
        <v>0</v>
      </c>
      <c r="AJ223" s="556">
        <f t="shared" si="140"/>
        <v>0</v>
      </c>
      <c r="AK223" s="556">
        <f t="shared" si="140"/>
        <v>0</v>
      </c>
      <c r="AL223" s="479" t="str">
        <f t="shared" si="135"/>
        <v/>
      </c>
      <c r="AM223" s="556">
        <f t="shared" ref="AM223:BH224" si="141">AM225+AM228+AM231</f>
        <v>0</v>
      </c>
      <c r="AN223" s="556">
        <f t="shared" si="141"/>
        <v>0</v>
      </c>
      <c r="AO223" s="556">
        <f t="shared" si="141"/>
        <v>0</v>
      </c>
      <c r="AP223" s="556"/>
      <c r="AQ223" s="556"/>
      <c r="AR223" s="556">
        <f t="shared" si="141"/>
        <v>0</v>
      </c>
      <c r="AS223" s="556">
        <f t="shared" si="141"/>
        <v>0</v>
      </c>
      <c r="AT223" s="556">
        <f t="shared" si="141"/>
        <v>0</v>
      </c>
      <c r="AU223" s="556">
        <f t="shared" si="141"/>
        <v>0</v>
      </c>
      <c r="AV223" s="556">
        <f t="shared" si="141"/>
        <v>0</v>
      </c>
      <c r="AW223" s="556">
        <f t="shared" si="141"/>
        <v>0</v>
      </c>
      <c r="AX223" s="556">
        <f t="shared" si="141"/>
        <v>0</v>
      </c>
      <c r="AY223" s="556">
        <f t="shared" si="141"/>
        <v>0</v>
      </c>
      <c r="AZ223" s="556">
        <f t="shared" si="141"/>
        <v>0</v>
      </c>
      <c r="BA223" s="556">
        <f t="shared" si="141"/>
        <v>0</v>
      </c>
      <c r="BB223" s="556">
        <f t="shared" si="141"/>
        <v>0</v>
      </c>
      <c r="BC223" s="556">
        <f t="shared" si="141"/>
        <v>0</v>
      </c>
      <c r="BD223" s="556">
        <f t="shared" si="141"/>
        <v>0</v>
      </c>
      <c r="BE223" s="556">
        <f t="shared" si="141"/>
        <v>0</v>
      </c>
      <c r="BF223" s="556">
        <f t="shared" si="141"/>
        <v>0</v>
      </c>
      <c r="BG223" s="556">
        <f t="shared" si="141"/>
        <v>0</v>
      </c>
      <c r="BH223" s="556">
        <f t="shared" si="141"/>
        <v>0</v>
      </c>
      <c r="BI223" s="501" t="s">
        <v>83</v>
      </c>
      <c r="BJ223" s="496"/>
      <c r="BK223" s="472">
        <f>BK225+BK228+BK498+BK503+BK507</f>
        <v>0</v>
      </c>
      <c r="BL223" s="472">
        <f>BL225+BL228+BL498+BL503+BL507</f>
        <v>0</v>
      </c>
      <c r="BM223" s="472">
        <f>BM225+BM228+BM498+BM503+BM507</f>
        <v>0</v>
      </c>
      <c r="BN223" s="559"/>
      <c r="BO223" s="559"/>
      <c r="BP223" s="496"/>
      <c r="BS223" s="459"/>
      <c r="BT223" s="497"/>
      <c r="BU223" s="496"/>
    </row>
    <row r="224" spans="1:73" s="495" customFormat="1" ht="13" hidden="1" customHeight="1" x14ac:dyDescent="0.35">
      <c r="A224" s="1000"/>
      <c r="B224" s="928"/>
      <c r="C224" s="471"/>
      <c r="D224" s="471"/>
      <c r="E224" s="556">
        <f>E226+E229+E232</f>
        <v>0</v>
      </c>
      <c r="F224" s="556">
        <f>F226+F229+F232</f>
        <v>0</v>
      </c>
      <c r="G224" s="557"/>
      <c r="H224" s="556"/>
      <c r="I224" s="556">
        <f>I226+I229+I232</f>
        <v>0</v>
      </c>
      <c r="J224" s="556">
        <f>J226+J229+J232</f>
        <v>0</v>
      </c>
      <c r="K224" s="916"/>
      <c r="L224" s="917"/>
      <c r="M224" s="999"/>
      <c r="N224" s="558">
        <f t="shared" si="139"/>
        <v>84230891.482142851</v>
      </c>
      <c r="O224" s="558">
        <f t="shared" si="139"/>
        <v>94338598.460000008</v>
      </c>
      <c r="P224" s="558">
        <f t="shared" si="139"/>
        <v>84230891.482142851</v>
      </c>
      <c r="Q224" s="558">
        <f t="shared" si="139"/>
        <v>94338598.460000008</v>
      </c>
      <c r="R224" s="488"/>
      <c r="S224" s="992"/>
      <c r="T224" s="556">
        <f t="shared" si="140"/>
        <v>0</v>
      </c>
      <c r="U224" s="556">
        <f t="shared" si="140"/>
        <v>0</v>
      </c>
      <c r="V224" s="428"/>
      <c r="W224" s="556">
        <f t="shared" si="140"/>
        <v>50803.606249999997</v>
      </c>
      <c r="X224" s="556">
        <f t="shared" si="140"/>
        <v>56900.039000000004</v>
      </c>
      <c r="Y224" s="428"/>
      <c r="Z224" s="556">
        <f t="shared" si="140"/>
        <v>50803.606249999997</v>
      </c>
      <c r="AA224" s="556">
        <f t="shared" si="140"/>
        <v>56900.039000000004</v>
      </c>
      <c r="AB224" s="428"/>
      <c r="AC224" s="556">
        <f t="shared" si="140"/>
        <v>0</v>
      </c>
      <c r="AD224" s="556">
        <f t="shared" si="140"/>
        <v>0</v>
      </c>
      <c r="AE224" s="428"/>
      <c r="AF224" s="556">
        <f t="shared" si="140"/>
        <v>0</v>
      </c>
      <c r="AG224" s="556">
        <f t="shared" si="140"/>
        <v>0</v>
      </c>
      <c r="AH224" s="428"/>
      <c r="AI224" s="556">
        <f t="shared" si="140"/>
        <v>0</v>
      </c>
      <c r="AJ224" s="556">
        <f t="shared" si="140"/>
        <v>0</v>
      </c>
      <c r="AK224" s="428"/>
      <c r="AL224" s="479" t="str">
        <f t="shared" si="135"/>
        <v/>
      </c>
      <c r="AM224" s="556">
        <f t="shared" si="141"/>
        <v>0</v>
      </c>
      <c r="AN224" s="556">
        <f t="shared" si="141"/>
        <v>0</v>
      </c>
      <c r="AO224" s="556">
        <f t="shared" si="141"/>
        <v>0</v>
      </c>
      <c r="AP224" s="556"/>
      <c r="AQ224" s="556"/>
      <c r="AR224" s="556">
        <f t="shared" si="141"/>
        <v>0</v>
      </c>
      <c r="AS224" s="556">
        <f t="shared" si="141"/>
        <v>0</v>
      </c>
      <c r="AT224" s="556">
        <f t="shared" si="141"/>
        <v>0</v>
      </c>
      <c r="AU224" s="556">
        <f t="shared" si="141"/>
        <v>0</v>
      </c>
      <c r="AV224" s="556">
        <f t="shared" si="141"/>
        <v>0</v>
      </c>
      <c r="AW224" s="556">
        <f t="shared" si="141"/>
        <v>0</v>
      </c>
      <c r="AX224" s="556">
        <f t="shared" si="141"/>
        <v>0</v>
      </c>
      <c r="AY224" s="556">
        <f t="shared" si="141"/>
        <v>0</v>
      </c>
      <c r="AZ224" s="556">
        <f t="shared" si="141"/>
        <v>0</v>
      </c>
      <c r="BA224" s="556">
        <f t="shared" si="141"/>
        <v>0</v>
      </c>
      <c r="BB224" s="556">
        <f t="shared" si="141"/>
        <v>0</v>
      </c>
      <c r="BC224" s="556">
        <f t="shared" si="141"/>
        <v>0</v>
      </c>
      <c r="BD224" s="556">
        <f t="shared" si="141"/>
        <v>0</v>
      </c>
      <c r="BE224" s="556">
        <f t="shared" si="141"/>
        <v>0</v>
      </c>
      <c r="BF224" s="556">
        <f t="shared" si="141"/>
        <v>0</v>
      </c>
      <c r="BG224" s="556">
        <f t="shared" si="141"/>
        <v>0</v>
      </c>
      <c r="BH224" s="556">
        <f t="shared" si="141"/>
        <v>0</v>
      </c>
      <c r="BI224" s="496"/>
      <c r="BJ224" s="496"/>
      <c r="BK224" s="472">
        <f>BK226+BK229+BK496+BK499+BK505+BK508</f>
        <v>0</v>
      </c>
      <c r="BL224" s="472">
        <f>BL226+BL229+BL496+BL499+BL505+BL508</f>
        <v>0</v>
      </c>
      <c r="BM224" s="472">
        <f>BM226+BM229+BM496+BM499+BM505+BM508</f>
        <v>0</v>
      </c>
      <c r="BN224" s="559"/>
      <c r="BO224" s="559"/>
      <c r="BP224" s="496"/>
      <c r="BS224" s="459"/>
      <c r="BT224" s="497"/>
      <c r="BU224" s="496"/>
    </row>
    <row r="225" spans="1:73" s="495" customFormat="1" ht="13" hidden="1" customHeight="1" x14ac:dyDescent="0.35">
      <c r="A225" s="1000"/>
      <c r="B225" s="928"/>
      <c r="C225" s="471" t="s">
        <v>73</v>
      </c>
      <c r="D225" s="471" t="s">
        <v>74</v>
      </c>
      <c r="E225" s="542">
        <f>I225</f>
        <v>0</v>
      </c>
      <c r="F225" s="542">
        <f>E225*1.12</f>
        <v>0</v>
      </c>
      <c r="G225" s="1001">
        <v>1919</v>
      </c>
      <c r="H225" s="1004"/>
      <c r="I225" s="508"/>
      <c r="J225" s="508">
        <f>I225*1.12</f>
        <v>0</v>
      </c>
      <c r="K225" s="924" t="s">
        <v>113</v>
      </c>
      <c r="L225" s="927" t="s">
        <v>114</v>
      </c>
      <c r="M225" s="975" t="s">
        <v>98</v>
      </c>
      <c r="N225" s="493">
        <f t="shared" ref="N225:O233" si="142">P225</f>
        <v>33692594</v>
      </c>
      <c r="O225" s="493">
        <f t="shared" si="142"/>
        <v>37735705.280000001</v>
      </c>
      <c r="P225" s="493">
        <f t="shared" ref="P225:P233" si="143">Q225/1.12</f>
        <v>33692594</v>
      </c>
      <c r="Q225" s="493">
        <v>37735705.280000001</v>
      </c>
      <c r="R225" s="927" t="s">
        <v>115</v>
      </c>
      <c r="S225" s="969">
        <v>20</v>
      </c>
      <c r="T225" s="428"/>
      <c r="U225" s="428"/>
      <c r="V225" s="428"/>
      <c r="W225" s="428">
        <f>9586+4373</f>
        <v>13959</v>
      </c>
      <c r="X225" s="472">
        <f t="shared" ref="X225:X233" si="144">W225*1.12</f>
        <v>15634.080000000002</v>
      </c>
      <c r="Y225" s="428">
        <f>14+6</f>
        <v>20</v>
      </c>
      <c r="Z225" s="428">
        <f t="shared" ref="Z225:AB233" si="145">T225+W225</f>
        <v>13959</v>
      </c>
      <c r="AA225" s="428">
        <f t="shared" si="145"/>
        <v>15634.080000000002</v>
      </c>
      <c r="AB225" s="428">
        <f t="shared" si="145"/>
        <v>20</v>
      </c>
      <c r="AC225" s="428"/>
      <c r="AD225" s="428">
        <f>AC225*1.12</f>
        <v>0</v>
      </c>
      <c r="AE225" s="428"/>
      <c r="AF225" s="428"/>
      <c r="AG225" s="472">
        <f t="shared" ref="AG225:AG233" si="146">AF225*1.12</f>
        <v>0</v>
      </c>
      <c r="AH225" s="428"/>
      <c r="AI225" s="472"/>
      <c r="AJ225" s="472">
        <f>AI225*1.12</f>
        <v>0</v>
      </c>
      <c r="AK225" s="472">
        <f>AH225-AE225</f>
        <v>0</v>
      </c>
      <c r="AL225" s="479" t="str">
        <f t="shared" si="135"/>
        <v/>
      </c>
      <c r="AM225" s="473"/>
      <c r="AN225" s="473"/>
      <c r="AO225" s="473"/>
      <c r="AP225" s="473"/>
      <c r="AQ225" s="473"/>
      <c r="AR225" s="472"/>
      <c r="AS225" s="472">
        <f t="shared" ref="AS225:AS233" si="147">AR225*1.12</f>
        <v>0</v>
      </c>
      <c r="AT225" s="472"/>
      <c r="AU225" s="472"/>
      <c r="AV225" s="472"/>
      <c r="AW225" s="472"/>
      <c r="AX225" s="472"/>
      <c r="AY225" s="472"/>
      <c r="AZ225" s="472"/>
      <c r="BA225" s="472"/>
      <c r="BB225" s="472"/>
      <c r="BC225" s="472"/>
      <c r="BD225" s="472"/>
      <c r="BE225" s="472"/>
      <c r="BF225" s="472"/>
      <c r="BG225" s="472"/>
      <c r="BH225" s="472"/>
      <c r="BI225" s="496"/>
      <c r="BJ225" s="496"/>
      <c r="BK225" s="496"/>
      <c r="BL225" s="496"/>
      <c r="BM225" s="496"/>
      <c r="BN225" s="496"/>
      <c r="BO225" s="496"/>
      <c r="BP225" s="496"/>
      <c r="BS225" s="459"/>
      <c r="BT225" s="497"/>
      <c r="BU225" s="496"/>
    </row>
    <row r="226" spans="1:73" s="495" customFormat="1" ht="13" hidden="1" customHeight="1" x14ac:dyDescent="0.35">
      <c r="A226" s="1000"/>
      <c r="B226" s="928"/>
      <c r="C226" s="471" t="s">
        <v>75</v>
      </c>
      <c r="D226" s="471" t="s">
        <v>76</v>
      </c>
      <c r="E226" s="542">
        <f>E225</f>
        <v>0</v>
      </c>
      <c r="F226" s="542">
        <f>E226*1.12</f>
        <v>0</v>
      </c>
      <c r="G226" s="1002"/>
      <c r="H226" s="1005"/>
      <c r="I226" s="508">
        <f>I225</f>
        <v>0</v>
      </c>
      <c r="J226" s="508">
        <f>I226*1.12</f>
        <v>0</v>
      </c>
      <c r="K226" s="925"/>
      <c r="L226" s="928"/>
      <c r="M226" s="976"/>
      <c r="N226" s="493">
        <f t="shared" si="142"/>
        <v>33692594</v>
      </c>
      <c r="O226" s="493">
        <f t="shared" si="142"/>
        <v>37735705.280000001</v>
      </c>
      <c r="P226" s="493">
        <f t="shared" si="143"/>
        <v>33692594</v>
      </c>
      <c r="Q226" s="493">
        <f>Q225</f>
        <v>37735705.280000001</v>
      </c>
      <c r="R226" s="928"/>
      <c r="S226" s="993"/>
      <c r="T226" s="428"/>
      <c r="U226" s="428"/>
      <c r="V226" s="428"/>
      <c r="W226" s="428">
        <f>10479.11664/1.12+4077.84599/1.12</f>
        <v>12997.2880625</v>
      </c>
      <c r="X226" s="472">
        <f t="shared" si="144"/>
        <v>14556.962630000002</v>
      </c>
      <c r="Y226" s="428"/>
      <c r="Z226" s="428">
        <f t="shared" si="145"/>
        <v>12997.2880625</v>
      </c>
      <c r="AA226" s="428">
        <f t="shared" si="145"/>
        <v>14556.962630000002</v>
      </c>
      <c r="AB226" s="428"/>
      <c r="AC226" s="428"/>
      <c r="AD226" s="428">
        <f>AC226*1.12</f>
        <v>0</v>
      </c>
      <c r="AE226" s="428"/>
      <c r="AF226" s="428"/>
      <c r="AG226" s="472">
        <f t="shared" si="146"/>
        <v>0</v>
      </c>
      <c r="AH226" s="428"/>
      <c r="AI226" s="472"/>
      <c r="AJ226" s="472">
        <f>AI226*1.12</f>
        <v>0</v>
      </c>
      <c r="AK226" s="472"/>
      <c r="AL226" s="479" t="str">
        <f t="shared" si="135"/>
        <v/>
      </c>
      <c r="AM226" s="473">
        <f>AF226</f>
        <v>0</v>
      </c>
      <c r="AN226" s="473"/>
      <c r="AO226" s="473"/>
      <c r="AP226" s="473"/>
      <c r="AQ226" s="473"/>
      <c r="AR226" s="472">
        <f>AF226</f>
        <v>0</v>
      </c>
      <c r="AS226" s="472">
        <f t="shared" si="147"/>
        <v>0</v>
      </c>
      <c r="AT226" s="472"/>
      <c r="AU226" s="472"/>
      <c r="AV226" s="472"/>
      <c r="AW226" s="472"/>
      <c r="AX226" s="472"/>
      <c r="AY226" s="472"/>
      <c r="AZ226" s="472"/>
      <c r="BA226" s="472"/>
      <c r="BB226" s="472"/>
      <c r="BC226" s="472"/>
      <c r="BD226" s="472"/>
      <c r="BE226" s="472"/>
      <c r="BF226" s="472"/>
      <c r="BG226" s="472"/>
      <c r="BH226" s="472"/>
      <c r="BI226" s="496"/>
      <c r="BJ226" s="496"/>
      <c r="BK226" s="496"/>
      <c r="BL226" s="496"/>
      <c r="BM226" s="496"/>
      <c r="BN226" s="496"/>
      <c r="BO226" s="496"/>
      <c r="BP226" s="496"/>
      <c r="BS226" s="459"/>
      <c r="BT226" s="497"/>
      <c r="BU226" s="496"/>
    </row>
    <row r="227" spans="1:73" ht="14.5" hidden="1" customHeight="1" x14ac:dyDescent="0.35">
      <c r="A227" s="1000"/>
      <c r="B227" s="928"/>
      <c r="C227" s="480" t="s">
        <v>75</v>
      </c>
      <c r="D227" s="480" t="s">
        <v>77</v>
      </c>
      <c r="E227" s="544">
        <f>E226</f>
        <v>0</v>
      </c>
      <c r="F227" s="544">
        <f>F226</f>
        <v>0</v>
      </c>
      <c r="G227" s="1002"/>
      <c r="H227" s="1005"/>
      <c r="I227" s="547">
        <f>I226</f>
        <v>0</v>
      </c>
      <c r="J227" s="547">
        <f>J226</f>
        <v>0</v>
      </c>
      <c r="K227" s="926"/>
      <c r="L227" s="929"/>
      <c r="M227" s="977"/>
      <c r="N227" s="503">
        <f t="shared" si="142"/>
        <v>33692594</v>
      </c>
      <c r="O227" s="503">
        <f t="shared" si="142"/>
        <v>37735705.280000001</v>
      </c>
      <c r="P227" s="503">
        <f t="shared" si="143"/>
        <v>33692594</v>
      </c>
      <c r="Q227" s="503">
        <f>Q226</f>
        <v>37735705.280000001</v>
      </c>
      <c r="R227" s="929"/>
      <c r="S227" s="970"/>
      <c r="T227" s="499"/>
      <c r="U227" s="499"/>
      <c r="V227" s="499"/>
      <c r="W227" s="499">
        <f>W226</f>
        <v>12997.2880625</v>
      </c>
      <c r="X227" s="481">
        <f t="shared" si="144"/>
        <v>14556.962630000002</v>
      </c>
      <c r="Y227" s="499"/>
      <c r="Z227" s="499">
        <f t="shared" si="145"/>
        <v>12997.2880625</v>
      </c>
      <c r="AA227" s="499">
        <f t="shared" si="145"/>
        <v>14556.962630000002</v>
      </c>
      <c r="AB227" s="499"/>
      <c r="AC227" s="499">
        <f>AC226</f>
        <v>0</v>
      </c>
      <c r="AD227" s="499">
        <f>AD226</f>
        <v>0</v>
      </c>
      <c r="AE227" s="499"/>
      <c r="AF227" s="499">
        <f>AF226</f>
        <v>0</v>
      </c>
      <c r="AG227" s="481">
        <f t="shared" si="146"/>
        <v>0</v>
      </c>
      <c r="AH227" s="499"/>
      <c r="AI227" s="481">
        <f>AI226</f>
        <v>0</v>
      </c>
      <c r="AJ227" s="481">
        <f>AJ226</f>
        <v>0</v>
      </c>
      <c r="AK227" s="481"/>
      <c r="AL227" s="504" t="str">
        <f t="shared" si="135"/>
        <v/>
      </c>
      <c r="AM227" s="482">
        <f>AF227</f>
        <v>0</v>
      </c>
      <c r="AN227" s="482"/>
      <c r="AO227" s="482"/>
      <c r="AP227" s="482"/>
      <c r="AQ227" s="482"/>
      <c r="AR227" s="481">
        <f>AF227</f>
        <v>0</v>
      </c>
      <c r="AS227" s="481">
        <f t="shared" si="147"/>
        <v>0</v>
      </c>
      <c r="AT227" s="481"/>
      <c r="AU227" s="481"/>
      <c r="AV227" s="481"/>
      <c r="AW227" s="481"/>
      <c r="AX227" s="481"/>
      <c r="AY227" s="481"/>
      <c r="AZ227" s="481"/>
      <c r="BA227" s="481"/>
      <c r="BB227" s="481"/>
      <c r="BC227" s="481"/>
      <c r="BD227" s="481"/>
      <c r="BE227" s="481"/>
      <c r="BF227" s="481"/>
      <c r="BG227" s="481"/>
      <c r="BH227" s="481"/>
      <c r="BI227" s="460"/>
      <c r="BJ227" s="460"/>
      <c r="BK227" s="460"/>
      <c r="BL227" s="460"/>
      <c r="BM227" s="460"/>
      <c r="BN227" s="460"/>
      <c r="BO227" s="460"/>
      <c r="BP227" s="460"/>
      <c r="BS227" s="457"/>
      <c r="BT227" s="458"/>
      <c r="BU227" s="460"/>
    </row>
    <row r="228" spans="1:73" s="495" customFormat="1" ht="13" hidden="1" customHeight="1" x14ac:dyDescent="0.35">
      <c r="A228" s="1000"/>
      <c r="B228" s="928"/>
      <c r="C228" s="471" t="s">
        <v>73</v>
      </c>
      <c r="D228" s="471" t="s">
        <v>74</v>
      </c>
      <c r="E228" s="542"/>
      <c r="F228" s="542"/>
      <c r="G228" s="1002"/>
      <c r="H228" s="1005"/>
      <c r="I228" s="508"/>
      <c r="J228" s="508"/>
      <c r="K228" s="924" t="s">
        <v>116</v>
      </c>
      <c r="L228" s="927" t="s">
        <v>117</v>
      </c>
      <c r="M228" s="975" t="s">
        <v>98</v>
      </c>
      <c r="N228" s="493">
        <f t="shared" si="142"/>
        <v>33692000</v>
      </c>
      <c r="O228" s="493">
        <f t="shared" si="142"/>
        <v>37735040</v>
      </c>
      <c r="P228" s="493">
        <f t="shared" si="143"/>
        <v>33692000</v>
      </c>
      <c r="Q228" s="493">
        <v>37735040</v>
      </c>
      <c r="R228" s="927" t="s">
        <v>115</v>
      </c>
      <c r="S228" s="969">
        <v>20</v>
      </c>
      <c r="T228" s="428"/>
      <c r="U228" s="428"/>
      <c r="V228" s="428"/>
      <c r="W228" s="428">
        <f>18473+10739</f>
        <v>29212</v>
      </c>
      <c r="X228" s="472">
        <f t="shared" si="144"/>
        <v>32717.440000000002</v>
      </c>
      <c r="Y228" s="428">
        <f>13+7</f>
        <v>20</v>
      </c>
      <c r="Z228" s="428">
        <f t="shared" si="145"/>
        <v>29212</v>
      </c>
      <c r="AA228" s="428">
        <f t="shared" si="145"/>
        <v>32717.440000000002</v>
      </c>
      <c r="AB228" s="428">
        <f t="shared" si="145"/>
        <v>20</v>
      </c>
      <c r="AC228" s="428"/>
      <c r="AD228" s="428"/>
      <c r="AE228" s="428"/>
      <c r="AF228" s="428"/>
      <c r="AG228" s="472">
        <f t="shared" si="146"/>
        <v>0</v>
      </c>
      <c r="AH228" s="428"/>
      <c r="AI228" s="472"/>
      <c r="AJ228" s="472">
        <f>AI228*1.12</f>
        <v>0</v>
      </c>
      <c r="AK228" s="472">
        <f>AH228-AE228</f>
        <v>0</v>
      </c>
      <c r="AL228" s="479" t="str">
        <f t="shared" si="135"/>
        <v/>
      </c>
      <c r="AM228" s="473"/>
      <c r="AN228" s="473"/>
      <c r="AO228" s="473"/>
      <c r="AP228" s="473"/>
      <c r="AQ228" s="473"/>
      <c r="AR228" s="472"/>
      <c r="AS228" s="472">
        <f t="shared" si="147"/>
        <v>0</v>
      </c>
      <c r="AT228" s="472"/>
      <c r="AU228" s="472"/>
      <c r="AV228" s="472"/>
      <c r="AW228" s="472"/>
      <c r="AX228" s="472"/>
      <c r="AY228" s="472"/>
      <c r="AZ228" s="472"/>
      <c r="BA228" s="472"/>
      <c r="BB228" s="539"/>
      <c r="BC228" s="472"/>
      <c r="BD228" s="472"/>
      <c r="BE228" s="472"/>
      <c r="BF228" s="472"/>
      <c r="BG228" s="472"/>
      <c r="BH228" s="472"/>
      <c r="BI228" s="496"/>
      <c r="BJ228" s="496"/>
      <c r="BK228" s="496"/>
      <c r="BL228" s="496"/>
      <c r="BM228" s="496"/>
      <c r="BN228" s="496"/>
      <c r="BO228" s="496"/>
      <c r="BP228" s="496"/>
      <c r="BS228" s="459"/>
      <c r="BT228" s="497"/>
      <c r="BU228" s="496"/>
    </row>
    <row r="229" spans="1:73" s="495" customFormat="1" ht="13" hidden="1" customHeight="1" x14ac:dyDescent="0.35">
      <c r="A229" s="1000"/>
      <c r="B229" s="928"/>
      <c r="C229" s="471" t="s">
        <v>75</v>
      </c>
      <c r="D229" s="471" t="s">
        <v>76</v>
      </c>
      <c r="E229" s="542"/>
      <c r="F229" s="542"/>
      <c r="G229" s="1002"/>
      <c r="H229" s="1005"/>
      <c r="I229" s="508"/>
      <c r="J229" s="508"/>
      <c r="K229" s="925"/>
      <c r="L229" s="928"/>
      <c r="M229" s="976"/>
      <c r="N229" s="493">
        <f t="shared" si="142"/>
        <v>33692000</v>
      </c>
      <c r="O229" s="493">
        <f t="shared" si="142"/>
        <v>37735040</v>
      </c>
      <c r="P229" s="493">
        <f t="shared" si="143"/>
        <v>33692000</v>
      </c>
      <c r="Q229" s="493">
        <f>Q228</f>
        <v>37735040</v>
      </c>
      <c r="R229" s="928"/>
      <c r="S229" s="993"/>
      <c r="T229" s="428"/>
      <c r="U229" s="428"/>
      <c r="V229" s="428"/>
      <c r="W229" s="428">
        <f>19345.37201/1.12+11468.51264/1.12</f>
        <v>27512.397008928565</v>
      </c>
      <c r="X229" s="472">
        <f t="shared" si="144"/>
        <v>30813.884649999996</v>
      </c>
      <c r="Y229" s="428"/>
      <c r="Z229" s="428">
        <f t="shared" si="145"/>
        <v>27512.397008928565</v>
      </c>
      <c r="AA229" s="428">
        <f t="shared" si="145"/>
        <v>30813.884649999996</v>
      </c>
      <c r="AB229" s="428"/>
      <c r="AC229" s="428"/>
      <c r="AD229" s="428">
        <f>AC229*1.12</f>
        <v>0</v>
      </c>
      <c r="AE229" s="428"/>
      <c r="AF229" s="428"/>
      <c r="AG229" s="472">
        <f t="shared" si="146"/>
        <v>0</v>
      </c>
      <c r="AH229" s="428"/>
      <c r="AI229" s="472"/>
      <c r="AJ229" s="472">
        <f>AI229*1.12</f>
        <v>0</v>
      </c>
      <c r="AK229" s="472"/>
      <c r="AL229" s="479" t="str">
        <f t="shared" si="135"/>
        <v/>
      </c>
      <c r="AM229" s="473">
        <f>AF229</f>
        <v>0</v>
      </c>
      <c r="AN229" s="473"/>
      <c r="AO229" s="473"/>
      <c r="AP229" s="473"/>
      <c r="AQ229" s="473"/>
      <c r="AR229" s="472">
        <f>AF229</f>
        <v>0</v>
      </c>
      <c r="AS229" s="472">
        <f t="shared" si="147"/>
        <v>0</v>
      </c>
      <c r="AT229" s="472"/>
      <c r="AU229" s="472"/>
      <c r="AV229" s="472"/>
      <c r="AW229" s="472"/>
      <c r="AX229" s="472"/>
      <c r="AY229" s="472"/>
      <c r="AZ229" s="472"/>
      <c r="BA229" s="472"/>
      <c r="BB229" s="472"/>
      <c r="BC229" s="472"/>
      <c r="BD229" s="472"/>
      <c r="BE229" s="472"/>
      <c r="BF229" s="472"/>
      <c r="BG229" s="472"/>
      <c r="BH229" s="472"/>
      <c r="BI229" s="496"/>
      <c r="BJ229" s="496"/>
      <c r="BK229" s="496"/>
      <c r="BL229" s="496"/>
      <c r="BM229" s="496"/>
      <c r="BN229" s="496"/>
      <c r="BO229" s="496"/>
      <c r="BP229" s="496"/>
      <c r="BS229" s="459"/>
      <c r="BT229" s="497"/>
      <c r="BU229" s="496"/>
    </row>
    <row r="230" spans="1:73" ht="14.5" hidden="1" customHeight="1" x14ac:dyDescent="0.35">
      <c r="A230" s="1000"/>
      <c r="B230" s="928"/>
      <c r="C230" s="480" t="s">
        <v>75</v>
      </c>
      <c r="D230" s="480" t="s">
        <v>77</v>
      </c>
      <c r="E230" s="544"/>
      <c r="F230" s="544"/>
      <c r="G230" s="1002"/>
      <c r="H230" s="1005"/>
      <c r="I230" s="547"/>
      <c r="J230" s="547"/>
      <c r="K230" s="926"/>
      <c r="L230" s="929"/>
      <c r="M230" s="977"/>
      <c r="N230" s="503">
        <f t="shared" si="142"/>
        <v>33692000</v>
      </c>
      <c r="O230" s="503">
        <f t="shared" si="142"/>
        <v>37735040</v>
      </c>
      <c r="P230" s="503">
        <f t="shared" si="143"/>
        <v>33692000</v>
      </c>
      <c r="Q230" s="503">
        <f>Q229</f>
        <v>37735040</v>
      </c>
      <c r="R230" s="929"/>
      <c r="S230" s="970"/>
      <c r="T230" s="499"/>
      <c r="U230" s="499"/>
      <c r="V230" s="499"/>
      <c r="W230" s="499">
        <f>W229</f>
        <v>27512.397008928565</v>
      </c>
      <c r="X230" s="481">
        <f t="shared" si="144"/>
        <v>30813.884649999996</v>
      </c>
      <c r="Y230" s="499"/>
      <c r="Z230" s="499">
        <f t="shared" si="145"/>
        <v>27512.397008928565</v>
      </c>
      <c r="AA230" s="499">
        <f t="shared" si="145"/>
        <v>30813.884649999996</v>
      </c>
      <c r="AB230" s="499"/>
      <c r="AC230" s="499">
        <f>AC229</f>
        <v>0</v>
      </c>
      <c r="AD230" s="499">
        <f>AD229</f>
        <v>0</v>
      </c>
      <c r="AE230" s="499"/>
      <c r="AF230" s="499">
        <f>AF229</f>
        <v>0</v>
      </c>
      <c r="AG230" s="481">
        <f t="shared" si="146"/>
        <v>0</v>
      </c>
      <c r="AH230" s="499"/>
      <c r="AI230" s="481">
        <f>AI229</f>
        <v>0</v>
      </c>
      <c r="AJ230" s="481">
        <f>AJ229</f>
        <v>0</v>
      </c>
      <c r="AK230" s="481"/>
      <c r="AL230" s="504" t="str">
        <f t="shared" si="135"/>
        <v/>
      </c>
      <c r="AM230" s="482">
        <f>AF230</f>
        <v>0</v>
      </c>
      <c r="AN230" s="482"/>
      <c r="AO230" s="482"/>
      <c r="AP230" s="482"/>
      <c r="AQ230" s="482"/>
      <c r="AR230" s="481">
        <f>AF230</f>
        <v>0</v>
      </c>
      <c r="AS230" s="481">
        <f t="shared" si="147"/>
        <v>0</v>
      </c>
      <c r="AT230" s="481"/>
      <c r="AU230" s="481"/>
      <c r="AV230" s="481"/>
      <c r="AW230" s="481"/>
      <c r="AX230" s="481"/>
      <c r="AY230" s="481"/>
      <c r="AZ230" s="481"/>
      <c r="BA230" s="481"/>
      <c r="BB230" s="481"/>
      <c r="BC230" s="481"/>
      <c r="BD230" s="481"/>
      <c r="BE230" s="481"/>
      <c r="BF230" s="481"/>
      <c r="BG230" s="481"/>
      <c r="BH230" s="481"/>
      <c r="BI230" s="460"/>
      <c r="BJ230" s="460"/>
      <c r="BK230" s="460"/>
      <c r="BL230" s="460"/>
      <c r="BM230" s="460"/>
      <c r="BN230" s="460"/>
      <c r="BO230" s="460"/>
      <c r="BP230" s="460"/>
      <c r="BS230" s="457"/>
      <c r="BT230" s="458"/>
      <c r="BU230" s="460"/>
    </row>
    <row r="231" spans="1:73" s="495" customFormat="1" ht="13" hidden="1" customHeight="1" x14ac:dyDescent="0.35">
      <c r="A231" s="1000"/>
      <c r="B231" s="928"/>
      <c r="C231" s="471" t="s">
        <v>73</v>
      </c>
      <c r="D231" s="471" t="s">
        <v>74</v>
      </c>
      <c r="E231" s="542"/>
      <c r="F231" s="542"/>
      <c r="G231" s="1002"/>
      <c r="H231" s="1005"/>
      <c r="I231" s="508"/>
      <c r="J231" s="508"/>
      <c r="K231" s="924" t="s">
        <v>118</v>
      </c>
      <c r="L231" s="927" t="s">
        <v>119</v>
      </c>
      <c r="M231" s="975" t="s">
        <v>98</v>
      </c>
      <c r="N231" s="493">
        <f t="shared" si="142"/>
        <v>16846297.482142854</v>
      </c>
      <c r="O231" s="493">
        <f t="shared" si="142"/>
        <v>18867853.18</v>
      </c>
      <c r="P231" s="493">
        <f t="shared" si="143"/>
        <v>16846297.482142854</v>
      </c>
      <c r="Q231" s="493">
        <v>18867853.18</v>
      </c>
      <c r="R231" s="927" t="s">
        <v>115</v>
      </c>
      <c r="S231" s="969">
        <v>10</v>
      </c>
      <c r="T231" s="428"/>
      <c r="U231" s="428"/>
      <c r="V231" s="428"/>
      <c r="W231" s="428">
        <f>11597+1289-371</f>
        <v>12515</v>
      </c>
      <c r="X231" s="472">
        <f t="shared" si="144"/>
        <v>14016.800000000001</v>
      </c>
      <c r="Y231" s="428">
        <f>5+3+1+1</f>
        <v>10</v>
      </c>
      <c r="Z231" s="428">
        <f t="shared" si="145"/>
        <v>12515</v>
      </c>
      <c r="AA231" s="428">
        <f t="shared" si="145"/>
        <v>14016.800000000001</v>
      </c>
      <c r="AB231" s="428">
        <f t="shared" si="145"/>
        <v>10</v>
      </c>
      <c r="AC231" s="428"/>
      <c r="AD231" s="428"/>
      <c r="AE231" s="428"/>
      <c r="AF231" s="428"/>
      <c r="AG231" s="472">
        <f t="shared" si="146"/>
        <v>0</v>
      </c>
      <c r="AH231" s="428"/>
      <c r="AI231" s="472"/>
      <c r="AJ231" s="472">
        <f>AI231*1.12</f>
        <v>0</v>
      </c>
      <c r="AK231" s="472">
        <f>AH231-AE231</f>
        <v>0</v>
      </c>
      <c r="AL231" s="479" t="str">
        <f t="shared" si="135"/>
        <v/>
      </c>
      <c r="AM231" s="473"/>
      <c r="AN231" s="473"/>
      <c r="AO231" s="473"/>
      <c r="AP231" s="473"/>
      <c r="AQ231" s="473"/>
      <c r="AR231" s="472"/>
      <c r="AS231" s="472">
        <f t="shared" si="147"/>
        <v>0</v>
      </c>
      <c r="AT231" s="472"/>
      <c r="AU231" s="472"/>
      <c r="AV231" s="472"/>
      <c r="AW231" s="472"/>
      <c r="AX231" s="472"/>
      <c r="AY231" s="472"/>
      <c r="AZ231" s="472"/>
      <c r="BA231" s="472"/>
      <c r="BB231" s="539"/>
      <c r="BC231" s="472"/>
      <c r="BD231" s="472"/>
      <c r="BE231" s="472"/>
      <c r="BF231" s="472"/>
      <c r="BG231" s="472"/>
      <c r="BH231" s="472"/>
      <c r="BI231" s="496"/>
      <c r="BJ231" s="496"/>
      <c r="BK231" s="496"/>
      <c r="BL231" s="496"/>
      <c r="BM231" s="496"/>
      <c r="BN231" s="496"/>
      <c r="BO231" s="496"/>
      <c r="BP231" s="496"/>
      <c r="BS231" s="459"/>
      <c r="BT231" s="497"/>
      <c r="BU231" s="496"/>
    </row>
    <row r="232" spans="1:73" s="495" customFormat="1" ht="13" hidden="1" customHeight="1" x14ac:dyDescent="0.35">
      <c r="A232" s="1000"/>
      <c r="B232" s="928"/>
      <c r="C232" s="471" t="s">
        <v>75</v>
      </c>
      <c r="D232" s="471" t="s">
        <v>76</v>
      </c>
      <c r="E232" s="542"/>
      <c r="F232" s="542"/>
      <c r="G232" s="1002"/>
      <c r="H232" s="1005"/>
      <c r="I232" s="508"/>
      <c r="J232" s="508"/>
      <c r="K232" s="925"/>
      <c r="L232" s="928"/>
      <c r="M232" s="976"/>
      <c r="N232" s="493">
        <f t="shared" si="142"/>
        <v>16846297.482142854</v>
      </c>
      <c r="O232" s="493">
        <f t="shared" si="142"/>
        <v>18867853.18</v>
      </c>
      <c r="P232" s="493">
        <f t="shared" si="143"/>
        <v>16846297.482142854</v>
      </c>
      <c r="Q232" s="493">
        <f>Q231</f>
        <v>18867853.18</v>
      </c>
      <c r="R232" s="928"/>
      <c r="S232" s="993"/>
      <c r="T232" s="428"/>
      <c r="U232" s="428"/>
      <c r="V232" s="428"/>
      <c r="W232" s="428">
        <f>6388.30668/1.12+3319.1545/1.12+881.02006/1.12+940.71048/1.12</f>
        <v>10293.921178571427</v>
      </c>
      <c r="X232" s="472">
        <f t="shared" si="144"/>
        <v>11529.191719999999</v>
      </c>
      <c r="Y232" s="428"/>
      <c r="Z232" s="428">
        <f t="shared" si="145"/>
        <v>10293.921178571427</v>
      </c>
      <c r="AA232" s="428">
        <f t="shared" si="145"/>
        <v>11529.191719999999</v>
      </c>
      <c r="AB232" s="428"/>
      <c r="AC232" s="428"/>
      <c r="AD232" s="428">
        <f>AC232*1.12</f>
        <v>0</v>
      </c>
      <c r="AE232" s="428"/>
      <c r="AF232" s="428"/>
      <c r="AG232" s="472">
        <f t="shared" si="146"/>
        <v>0</v>
      </c>
      <c r="AH232" s="428"/>
      <c r="AI232" s="472"/>
      <c r="AJ232" s="472">
        <f>AI232*1.12</f>
        <v>0</v>
      </c>
      <c r="AK232" s="472"/>
      <c r="AL232" s="479" t="str">
        <f t="shared" si="135"/>
        <v/>
      </c>
      <c r="AM232" s="473">
        <f>AF232</f>
        <v>0</v>
      </c>
      <c r="AN232" s="473"/>
      <c r="AO232" s="473"/>
      <c r="AP232" s="473"/>
      <c r="AQ232" s="473"/>
      <c r="AR232" s="472">
        <f>AF232</f>
        <v>0</v>
      </c>
      <c r="AS232" s="472">
        <f t="shared" si="147"/>
        <v>0</v>
      </c>
      <c r="AT232" s="472"/>
      <c r="AU232" s="472"/>
      <c r="AV232" s="472"/>
      <c r="AW232" s="472"/>
      <c r="AX232" s="472"/>
      <c r="AY232" s="472"/>
      <c r="AZ232" s="472"/>
      <c r="BA232" s="472"/>
      <c r="BB232" s="472"/>
      <c r="BC232" s="472"/>
      <c r="BD232" s="472"/>
      <c r="BE232" s="472"/>
      <c r="BF232" s="472"/>
      <c r="BG232" s="472"/>
      <c r="BH232" s="472"/>
      <c r="BI232" s="496"/>
      <c r="BJ232" s="496"/>
      <c r="BK232" s="496"/>
      <c r="BL232" s="496"/>
      <c r="BM232" s="496"/>
      <c r="BN232" s="496"/>
      <c r="BO232" s="496"/>
      <c r="BP232" s="496"/>
      <c r="BS232" s="459"/>
      <c r="BT232" s="497"/>
      <c r="BU232" s="496"/>
    </row>
    <row r="233" spans="1:73" ht="14.5" hidden="1" customHeight="1" x14ac:dyDescent="0.35">
      <c r="A233" s="962"/>
      <c r="B233" s="929"/>
      <c r="C233" s="480" t="s">
        <v>75</v>
      </c>
      <c r="D233" s="480" t="s">
        <v>77</v>
      </c>
      <c r="E233" s="544"/>
      <c r="F233" s="544"/>
      <c r="G233" s="1003"/>
      <c r="H233" s="1006"/>
      <c r="I233" s="547"/>
      <c r="J233" s="547"/>
      <c r="K233" s="926"/>
      <c r="L233" s="929"/>
      <c r="M233" s="977"/>
      <c r="N233" s="503">
        <f t="shared" si="142"/>
        <v>16846297.482142854</v>
      </c>
      <c r="O233" s="503">
        <f t="shared" si="142"/>
        <v>18867853.18</v>
      </c>
      <c r="P233" s="503">
        <f t="shared" si="143"/>
        <v>16846297.482142854</v>
      </c>
      <c r="Q233" s="503">
        <f>Q232</f>
        <v>18867853.18</v>
      </c>
      <c r="R233" s="929"/>
      <c r="S233" s="970"/>
      <c r="T233" s="499"/>
      <c r="U233" s="499"/>
      <c r="V233" s="499"/>
      <c r="W233" s="499">
        <f>W232</f>
        <v>10293.921178571427</v>
      </c>
      <c r="X233" s="481">
        <f t="shared" si="144"/>
        <v>11529.191719999999</v>
      </c>
      <c r="Y233" s="499"/>
      <c r="Z233" s="499">
        <f t="shared" si="145"/>
        <v>10293.921178571427</v>
      </c>
      <c r="AA233" s="499">
        <f t="shared" si="145"/>
        <v>11529.191719999999</v>
      </c>
      <c r="AB233" s="499"/>
      <c r="AC233" s="499">
        <f>AC232</f>
        <v>0</v>
      </c>
      <c r="AD233" s="499">
        <f>AD232</f>
        <v>0</v>
      </c>
      <c r="AE233" s="499"/>
      <c r="AF233" s="499">
        <f>AF232</f>
        <v>0</v>
      </c>
      <c r="AG233" s="481">
        <f t="shared" si="146"/>
        <v>0</v>
      </c>
      <c r="AH233" s="499"/>
      <c r="AI233" s="481">
        <f>AI232</f>
        <v>0</v>
      </c>
      <c r="AJ233" s="481">
        <f>AJ232</f>
        <v>0</v>
      </c>
      <c r="AK233" s="481"/>
      <c r="AL233" s="504" t="str">
        <f t="shared" si="135"/>
        <v/>
      </c>
      <c r="AM233" s="482">
        <f>AF233</f>
        <v>0</v>
      </c>
      <c r="AN233" s="482"/>
      <c r="AO233" s="482"/>
      <c r="AP233" s="482"/>
      <c r="AQ233" s="482"/>
      <c r="AR233" s="481">
        <f>AF233</f>
        <v>0</v>
      </c>
      <c r="AS233" s="481">
        <f t="shared" si="147"/>
        <v>0</v>
      </c>
      <c r="AT233" s="481"/>
      <c r="AU233" s="481"/>
      <c r="AV233" s="481"/>
      <c r="AW233" s="481"/>
      <c r="AX233" s="481"/>
      <c r="AY233" s="481"/>
      <c r="AZ233" s="481"/>
      <c r="BA233" s="481"/>
      <c r="BB233" s="481"/>
      <c r="BC233" s="481"/>
      <c r="BD233" s="481"/>
      <c r="BE233" s="481"/>
      <c r="BF233" s="481"/>
      <c r="BG233" s="481"/>
      <c r="BH233" s="481"/>
      <c r="BI233" s="460"/>
      <c r="BJ233" s="460"/>
      <c r="BK233" s="460"/>
      <c r="BL233" s="460"/>
      <c r="BM233" s="460"/>
      <c r="BN233" s="460"/>
      <c r="BO233" s="460"/>
      <c r="BP233" s="460"/>
      <c r="BS233" s="457"/>
      <c r="BT233" s="458"/>
      <c r="BU233" s="460"/>
    </row>
    <row r="234" spans="1:73" s="495" customFormat="1" ht="13" hidden="1" customHeight="1" x14ac:dyDescent="0.35">
      <c r="A234" s="961"/>
      <c r="B234" s="927" t="s">
        <v>120</v>
      </c>
      <c r="C234" s="471"/>
      <c r="D234" s="471"/>
      <c r="E234" s="556">
        <f>E236+E239+E242</f>
        <v>0</v>
      </c>
      <c r="F234" s="556">
        <f>F236+F239+F242</f>
        <v>0</v>
      </c>
      <c r="G234" s="557"/>
      <c r="H234" s="556">
        <f>H236+H239+H242</f>
        <v>0</v>
      </c>
      <c r="I234" s="556">
        <f>I236+I239+I242</f>
        <v>0</v>
      </c>
      <c r="J234" s="556">
        <f>J236+J239+J242</f>
        <v>0</v>
      </c>
      <c r="K234" s="914" t="s">
        <v>121</v>
      </c>
      <c r="L234" s="915"/>
      <c r="M234" s="998" t="s">
        <v>98</v>
      </c>
      <c r="N234" s="558">
        <f t="shared" ref="N234:Q235" si="148">N236+N239+N242</f>
        <v>0</v>
      </c>
      <c r="O234" s="558">
        <f t="shared" si="148"/>
        <v>0</v>
      </c>
      <c r="P234" s="558">
        <f t="shared" si="148"/>
        <v>0</v>
      </c>
      <c r="Q234" s="558"/>
      <c r="R234" s="488"/>
      <c r="S234" s="991">
        <f>S236+S239+S242</f>
        <v>0</v>
      </c>
      <c r="T234" s="556">
        <f t="shared" ref="T234:AK235" si="149">T236+T239+T242</f>
        <v>0</v>
      </c>
      <c r="U234" s="556">
        <f t="shared" si="149"/>
        <v>0</v>
      </c>
      <c r="V234" s="556">
        <f t="shared" si="149"/>
        <v>0</v>
      </c>
      <c r="W234" s="556">
        <f t="shared" si="149"/>
        <v>2848</v>
      </c>
      <c r="X234" s="556">
        <f t="shared" si="149"/>
        <v>3189.76</v>
      </c>
      <c r="Y234" s="556">
        <f t="shared" si="149"/>
        <v>3</v>
      </c>
      <c r="Z234" s="556">
        <f t="shared" si="149"/>
        <v>2848</v>
      </c>
      <c r="AA234" s="556">
        <f t="shared" si="149"/>
        <v>3189.76</v>
      </c>
      <c r="AB234" s="556">
        <f t="shared" si="149"/>
        <v>3</v>
      </c>
      <c r="AC234" s="556">
        <f t="shared" si="149"/>
        <v>0</v>
      </c>
      <c r="AD234" s="556">
        <f t="shared" si="149"/>
        <v>0</v>
      </c>
      <c r="AE234" s="556">
        <f t="shared" si="149"/>
        <v>0</v>
      </c>
      <c r="AF234" s="556">
        <f t="shared" si="149"/>
        <v>0</v>
      </c>
      <c r="AG234" s="556">
        <f t="shared" si="149"/>
        <v>0</v>
      </c>
      <c r="AH234" s="556">
        <f t="shared" si="149"/>
        <v>0</v>
      </c>
      <c r="AI234" s="556">
        <f t="shared" si="149"/>
        <v>0</v>
      </c>
      <c r="AJ234" s="556">
        <f t="shared" si="149"/>
        <v>0</v>
      </c>
      <c r="AK234" s="556">
        <f t="shared" si="149"/>
        <v>0</v>
      </c>
      <c r="AL234" s="479" t="str">
        <f t="shared" si="135"/>
        <v/>
      </c>
      <c r="AM234" s="556">
        <f t="shared" ref="AM234:BH235" si="150">AM236+AM239+AM242</f>
        <v>0</v>
      </c>
      <c r="AN234" s="556">
        <f t="shared" si="150"/>
        <v>0</v>
      </c>
      <c r="AO234" s="556">
        <f t="shared" si="150"/>
        <v>0</v>
      </c>
      <c r="AP234" s="556"/>
      <c r="AQ234" s="556"/>
      <c r="AR234" s="556">
        <f t="shared" si="150"/>
        <v>0</v>
      </c>
      <c r="AS234" s="556">
        <f t="shared" si="150"/>
        <v>0</v>
      </c>
      <c r="AT234" s="556">
        <f t="shared" si="150"/>
        <v>0</v>
      </c>
      <c r="AU234" s="556">
        <f t="shared" si="150"/>
        <v>0</v>
      </c>
      <c r="AV234" s="556">
        <f t="shared" si="150"/>
        <v>0</v>
      </c>
      <c r="AW234" s="556">
        <f t="shared" si="150"/>
        <v>0</v>
      </c>
      <c r="AX234" s="556">
        <f t="shared" si="150"/>
        <v>0</v>
      </c>
      <c r="AY234" s="556">
        <f t="shared" si="150"/>
        <v>0</v>
      </c>
      <c r="AZ234" s="556">
        <f t="shared" si="150"/>
        <v>0</v>
      </c>
      <c r="BA234" s="556">
        <f t="shared" si="150"/>
        <v>0</v>
      </c>
      <c r="BB234" s="556">
        <f t="shared" si="150"/>
        <v>0</v>
      </c>
      <c r="BC234" s="556">
        <f t="shared" si="150"/>
        <v>0</v>
      </c>
      <c r="BD234" s="556">
        <f t="shared" si="150"/>
        <v>0</v>
      </c>
      <c r="BE234" s="556">
        <f t="shared" si="150"/>
        <v>0</v>
      </c>
      <c r="BF234" s="556">
        <f t="shared" si="150"/>
        <v>0</v>
      </c>
      <c r="BG234" s="556">
        <f t="shared" si="150"/>
        <v>0</v>
      </c>
      <c r="BH234" s="556">
        <f t="shared" si="150"/>
        <v>0</v>
      </c>
      <c r="BI234" s="501" t="s">
        <v>83</v>
      </c>
      <c r="BJ234" s="496"/>
      <c r="BK234" s="472">
        <f>BK236+BK239+BK509+BK514+BK518</f>
        <v>0</v>
      </c>
      <c r="BL234" s="472">
        <f>BL236+BL239+BL509+BL514+BL518</f>
        <v>0</v>
      </c>
      <c r="BM234" s="472">
        <f>BM236+BM239+BM509+BM514+BM518</f>
        <v>0</v>
      </c>
      <c r="BN234" s="559"/>
      <c r="BO234" s="559"/>
      <c r="BP234" s="496"/>
      <c r="BS234" s="459"/>
      <c r="BT234" s="497"/>
      <c r="BU234" s="496"/>
    </row>
    <row r="235" spans="1:73" s="495" customFormat="1" ht="13" hidden="1" customHeight="1" x14ac:dyDescent="0.35">
      <c r="A235" s="1000"/>
      <c r="B235" s="928"/>
      <c r="C235" s="471"/>
      <c r="D235" s="471"/>
      <c r="E235" s="556">
        <f>E237+E240+E243</f>
        <v>0</v>
      </c>
      <c r="F235" s="556">
        <f>F237+F240+F243</f>
        <v>0</v>
      </c>
      <c r="G235" s="557"/>
      <c r="H235" s="556"/>
      <c r="I235" s="556">
        <f>I237+I240+I243</f>
        <v>0</v>
      </c>
      <c r="J235" s="556">
        <f>J237+J240+J243</f>
        <v>0</v>
      </c>
      <c r="K235" s="916"/>
      <c r="L235" s="917"/>
      <c r="M235" s="999"/>
      <c r="N235" s="558">
        <f t="shared" si="148"/>
        <v>0</v>
      </c>
      <c r="O235" s="558">
        <f t="shared" si="148"/>
        <v>0</v>
      </c>
      <c r="P235" s="558">
        <f t="shared" si="148"/>
        <v>0</v>
      </c>
      <c r="Q235" s="558">
        <f t="shared" si="148"/>
        <v>0</v>
      </c>
      <c r="R235" s="488"/>
      <c r="S235" s="992"/>
      <c r="T235" s="556">
        <f t="shared" si="149"/>
        <v>0</v>
      </c>
      <c r="U235" s="556">
        <f t="shared" si="149"/>
        <v>0</v>
      </c>
      <c r="V235" s="428"/>
      <c r="W235" s="556">
        <f t="shared" si="149"/>
        <v>1291.2844732142855</v>
      </c>
      <c r="X235" s="556">
        <f t="shared" si="149"/>
        <v>1446.2386099999999</v>
      </c>
      <c r="Y235" s="428"/>
      <c r="Z235" s="556">
        <f t="shared" si="149"/>
        <v>1291.2844732142855</v>
      </c>
      <c r="AA235" s="556">
        <f t="shared" si="149"/>
        <v>1446.2386099999999</v>
      </c>
      <c r="AB235" s="428"/>
      <c r="AC235" s="556">
        <f t="shared" si="149"/>
        <v>0</v>
      </c>
      <c r="AD235" s="556">
        <f t="shared" si="149"/>
        <v>0</v>
      </c>
      <c r="AE235" s="428"/>
      <c r="AF235" s="556">
        <f t="shared" si="149"/>
        <v>0</v>
      </c>
      <c r="AG235" s="556">
        <f t="shared" si="149"/>
        <v>0</v>
      </c>
      <c r="AH235" s="428"/>
      <c r="AI235" s="556">
        <f t="shared" si="149"/>
        <v>0</v>
      </c>
      <c r="AJ235" s="556">
        <f t="shared" si="149"/>
        <v>0</v>
      </c>
      <c r="AK235" s="428"/>
      <c r="AL235" s="479" t="str">
        <f t="shared" si="135"/>
        <v/>
      </c>
      <c r="AM235" s="556">
        <f t="shared" si="150"/>
        <v>0</v>
      </c>
      <c r="AN235" s="556">
        <f t="shared" si="150"/>
        <v>0</v>
      </c>
      <c r="AO235" s="556">
        <f t="shared" si="150"/>
        <v>0</v>
      </c>
      <c r="AP235" s="556"/>
      <c r="AQ235" s="556"/>
      <c r="AR235" s="556">
        <f t="shared" si="150"/>
        <v>0</v>
      </c>
      <c r="AS235" s="556">
        <f t="shared" si="150"/>
        <v>0</v>
      </c>
      <c r="AT235" s="556">
        <f t="shared" si="150"/>
        <v>0</v>
      </c>
      <c r="AU235" s="556">
        <f t="shared" si="150"/>
        <v>0</v>
      </c>
      <c r="AV235" s="556">
        <f t="shared" si="150"/>
        <v>0</v>
      </c>
      <c r="AW235" s="556">
        <f t="shared" si="150"/>
        <v>0</v>
      </c>
      <c r="AX235" s="556">
        <f t="shared" si="150"/>
        <v>0</v>
      </c>
      <c r="AY235" s="556">
        <f t="shared" si="150"/>
        <v>0</v>
      </c>
      <c r="AZ235" s="556">
        <f t="shared" si="150"/>
        <v>0</v>
      </c>
      <c r="BA235" s="556">
        <f t="shared" si="150"/>
        <v>0</v>
      </c>
      <c r="BB235" s="556">
        <f t="shared" si="150"/>
        <v>0</v>
      </c>
      <c r="BC235" s="556">
        <f t="shared" si="150"/>
        <v>0</v>
      </c>
      <c r="BD235" s="556">
        <f t="shared" si="150"/>
        <v>0</v>
      </c>
      <c r="BE235" s="556">
        <f t="shared" si="150"/>
        <v>0</v>
      </c>
      <c r="BF235" s="556">
        <f t="shared" si="150"/>
        <v>0</v>
      </c>
      <c r="BG235" s="556">
        <f t="shared" si="150"/>
        <v>0</v>
      </c>
      <c r="BH235" s="556">
        <f t="shared" si="150"/>
        <v>0</v>
      </c>
      <c r="BI235" s="496"/>
      <c r="BJ235" s="496"/>
      <c r="BK235" s="472">
        <f>BK237+BK240+BK509+BK512+BK515+BK518</f>
        <v>0</v>
      </c>
      <c r="BL235" s="472">
        <f>BL237+BL240+BL509+BL512+BL515+BL518</f>
        <v>0</v>
      </c>
      <c r="BM235" s="472">
        <f>BM237+BM240+BM509+BM512+BM515+BM518</f>
        <v>0</v>
      </c>
      <c r="BN235" s="559"/>
      <c r="BO235" s="559"/>
      <c r="BP235" s="496"/>
      <c r="BS235" s="459"/>
      <c r="BT235" s="497"/>
      <c r="BU235" s="496"/>
    </row>
    <row r="236" spans="1:73" s="495" customFormat="1" ht="13" hidden="1" customHeight="1" x14ac:dyDescent="0.35">
      <c r="A236" s="1000"/>
      <c r="B236" s="928"/>
      <c r="C236" s="471" t="s">
        <v>73</v>
      </c>
      <c r="D236" s="471" t="s">
        <v>74</v>
      </c>
      <c r="E236" s="542"/>
      <c r="F236" s="542">
        <f>E236*1.12</f>
        <v>0</v>
      </c>
      <c r="G236" s="1001"/>
      <c r="H236" s="1004"/>
      <c r="I236" s="508"/>
      <c r="J236" s="508">
        <f>I236*1.12</f>
        <v>0</v>
      </c>
      <c r="K236" s="924"/>
      <c r="L236" s="927"/>
      <c r="M236" s="975" t="s">
        <v>98</v>
      </c>
      <c r="N236" s="493">
        <f t="shared" ref="N236:O244" si="151">P236</f>
        <v>0</v>
      </c>
      <c r="O236" s="493">
        <f t="shared" si="151"/>
        <v>0</v>
      </c>
      <c r="P236" s="493">
        <f t="shared" ref="P236:P244" si="152">Q236/1.12</f>
        <v>0</v>
      </c>
      <c r="Q236" s="493"/>
      <c r="R236" s="927"/>
      <c r="S236" s="969"/>
      <c r="T236" s="428"/>
      <c r="U236" s="428"/>
      <c r="V236" s="428"/>
      <c r="W236" s="428">
        <f>780+1846-1176</f>
        <v>1450</v>
      </c>
      <c r="X236" s="472">
        <f t="shared" ref="X236:X244" si="153">W236*1.12</f>
        <v>1624.0000000000002</v>
      </c>
      <c r="Y236" s="428">
        <f>1+1</f>
        <v>2</v>
      </c>
      <c r="Z236" s="428">
        <f t="shared" ref="Z236:AB244" si="154">T236+W236</f>
        <v>1450</v>
      </c>
      <c r="AA236" s="428">
        <f t="shared" si="154"/>
        <v>1624.0000000000002</v>
      </c>
      <c r="AB236" s="428">
        <f t="shared" si="154"/>
        <v>2</v>
      </c>
      <c r="AC236" s="428"/>
      <c r="AD236" s="428">
        <f>AC236*1.12</f>
        <v>0</v>
      </c>
      <c r="AE236" s="428"/>
      <c r="AF236" s="428"/>
      <c r="AG236" s="472">
        <f t="shared" ref="AG236:AG244" si="155">AF236*1.12</f>
        <v>0</v>
      </c>
      <c r="AH236" s="428"/>
      <c r="AI236" s="472">
        <f>AF236-AC236</f>
        <v>0</v>
      </c>
      <c r="AJ236" s="472">
        <f>AI236*1.12</f>
        <v>0</v>
      </c>
      <c r="AK236" s="542">
        <f>AH236-AE236</f>
        <v>0</v>
      </c>
      <c r="AL236" s="479" t="str">
        <f t="shared" si="135"/>
        <v/>
      </c>
      <c r="AM236" s="473"/>
      <c r="AN236" s="473"/>
      <c r="AO236" s="473"/>
      <c r="AP236" s="473"/>
      <c r="AQ236" s="473"/>
      <c r="AR236" s="472"/>
      <c r="AS236" s="472">
        <f t="shared" ref="AS236:AS244" si="156">AR236*1.12</f>
        <v>0</v>
      </c>
      <c r="AT236" s="472"/>
      <c r="AU236" s="472"/>
      <c r="AV236" s="472"/>
      <c r="AW236" s="472"/>
      <c r="AX236" s="472"/>
      <c r="AY236" s="472"/>
      <c r="AZ236" s="472"/>
      <c r="BA236" s="472"/>
      <c r="BB236" s="472"/>
      <c r="BC236" s="472"/>
      <c r="BD236" s="472"/>
      <c r="BE236" s="472"/>
      <c r="BF236" s="472"/>
      <c r="BG236" s="472"/>
      <c r="BH236" s="472"/>
      <c r="BI236" s="496"/>
      <c r="BJ236" s="496"/>
      <c r="BK236" s="496"/>
      <c r="BL236" s="496"/>
      <c r="BM236" s="496"/>
      <c r="BN236" s="496"/>
      <c r="BO236" s="496"/>
      <c r="BP236" s="496"/>
      <c r="BS236" s="459"/>
      <c r="BT236" s="497"/>
      <c r="BU236" s="496"/>
    </row>
    <row r="237" spans="1:73" s="495" customFormat="1" ht="13" hidden="1" customHeight="1" x14ac:dyDescent="0.35">
      <c r="A237" s="1000"/>
      <c r="B237" s="928"/>
      <c r="C237" s="471" t="s">
        <v>75</v>
      </c>
      <c r="D237" s="471" t="s">
        <v>76</v>
      </c>
      <c r="E237" s="542">
        <f>E236</f>
        <v>0</v>
      </c>
      <c r="F237" s="542">
        <f>E237*1.12</f>
        <v>0</v>
      </c>
      <c r="G237" s="1002"/>
      <c r="H237" s="1005"/>
      <c r="I237" s="508"/>
      <c r="J237" s="508">
        <f>I237*1.12</f>
        <v>0</v>
      </c>
      <c r="K237" s="925"/>
      <c r="L237" s="928"/>
      <c r="M237" s="976"/>
      <c r="N237" s="493">
        <f t="shared" si="151"/>
        <v>0</v>
      </c>
      <c r="O237" s="493">
        <f t="shared" si="151"/>
        <v>0</v>
      </c>
      <c r="P237" s="493">
        <f t="shared" si="152"/>
        <v>0</v>
      </c>
      <c r="Q237" s="493">
        <f>Q236</f>
        <v>0</v>
      </c>
      <c r="R237" s="928"/>
      <c r="S237" s="993"/>
      <c r="T237" s="428"/>
      <c r="U237" s="428"/>
      <c r="V237" s="428"/>
      <c r="W237" s="428">
        <f>751.83423/1.12+694.40438/1.12</f>
        <v>1291.2844732142855</v>
      </c>
      <c r="X237" s="472">
        <f t="shared" si="153"/>
        <v>1446.2386099999999</v>
      </c>
      <c r="Y237" s="428"/>
      <c r="Z237" s="428">
        <f t="shared" si="154"/>
        <v>1291.2844732142855</v>
      </c>
      <c r="AA237" s="428">
        <f t="shared" si="154"/>
        <v>1446.2386099999999</v>
      </c>
      <c r="AB237" s="428"/>
      <c r="AC237" s="428"/>
      <c r="AD237" s="428">
        <f>AC237*1.12</f>
        <v>0</v>
      </c>
      <c r="AE237" s="428"/>
      <c r="AF237" s="428"/>
      <c r="AG237" s="472">
        <f t="shared" si="155"/>
        <v>0</v>
      </c>
      <c r="AH237" s="428"/>
      <c r="AI237" s="472">
        <f>AF237-AC237</f>
        <v>0</v>
      </c>
      <c r="AJ237" s="472">
        <f>AI237*1.12</f>
        <v>0</v>
      </c>
      <c r="AK237" s="472"/>
      <c r="AL237" s="479" t="str">
        <f t="shared" si="135"/>
        <v/>
      </c>
      <c r="AM237" s="473">
        <f>AF237</f>
        <v>0</v>
      </c>
      <c r="AN237" s="473"/>
      <c r="AO237" s="473"/>
      <c r="AP237" s="473"/>
      <c r="AQ237" s="473"/>
      <c r="AR237" s="472">
        <f>AF237</f>
        <v>0</v>
      </c>
      <c r="AS237" s="472">
        <f t="shared" si="156"/>
        <v>0</v>
      </c>
      <c r="AT237" s="472"/>
      <c r="AU237" s="472"/>
      <c r="AV237" s="472"/>
      <c r="AW237" s="472"/>
      <c r="AX237" s="472"/>
      <c r="AY237" s="472"/>
      <c r="AZ237" s="472"/>
      <c r="BA237" s="472"/>
      <c r="BB237" s="472"/>
      <c r="BC237" s="472"/>
      <c r="BD237" s="472"/>
      <c r="BE237" s="472"/>
      <c r="BF237" s="472"/>
      <c r="BG237" s="472"/>
      <c r="BH237" s="472"/>
      <c r="BI237" s="496"/>
      <c r="BJ237" s="496"/>
      <c r="BK237" s="496"/>
      <c r="BL237" s="496"/>
      <c r="BM237" s="496"/>
      <c r="BN237" s="496"/>
      <c r="BO237" s="496"/>
      <c r="BP237" s="496"/>
      <c r="BS237" s="459"/>
      <c r="BT237" s="497"/>
      <c r="BU237" s="496"/>
    </row>
    <row r="238" spans="1:73" ht="13" hidden="1" customHeight="1" x14ac:dyDescent="0.35">
      <c r="A238" s="1000"/>
      <c r="B238" s="928"/>
      <c r="C238" s="480" t="s">
        <v>75</v>
      </c>
      <c r="D238" s="480" t="s">
        <v>77</v>
      </c>
      <c r="E238" s="544">
        <f>E237</f>
        <v>0</v>
      </c>
      <c r="F238" s="544">
        <f>F237</f>
        <v>0</v>
      </c>
      <c r="G238" s="1002"/>
      <c r="H238" s="1005"/>
      <c r="I238" s="547">
        <f>I237</f>
        <v>0</v>
      </c>
      <c r="J238" s="547">
        <f>J237</f>
        <v>0</v>
      </c>
      <c r="K238" s="926"/>
      <c r="L238" s="929"/>
      <c r="M238" s="977"/>
      <c r="N238" s="503">
        <f t="shared" si="151"/>
        <v>0</v>
      </c>
      <c r="O238" s="503">
        <f t="shared" si="151"/>
        <v>0</v>
      </c>
      <c r="P238" s="503">
        <f t="shared" si="152"/>
        <v>0</v>
      </c>
      <c r="Q238" s="503">
        <f>Q237</f>
        <v>0</v>
      </c>
      <c r="R238" s="929"/>
      <c r="S238" s="970"/>
      <c r="T238" s="499"/>
      <c r="U238" s="499"/>
      <c r="V238" s="499"/>
      <c r="W238" s="499">
        <f>W237</f>
        <v>1291.2844732142855</v>
      </c>
      <c r="X238" s="481">
        <f t="shared" si="153"/>
        <v>1446.2386099999999</v>
      </c>
      <c r="Y238" s="499"/>
      <c r="Z238" s="499">
        <f t="shared" si="154"/>
        <v>1291.2844732142855</v>
      </c>
      <c r="AA238" s="499">
        <f t="shared" si="154"/>
        <v>1446.2386099999999</v>
      </c>
      <c r="AB238" s="499"/>
      <c r="AC238" s="499">
        <f>AC237</f>
        <v>0</v>
      </c>
      <c r="AD238" s="499">
        <f>AD237</f>
        <v>0</v>
      </c>
      <c r="AE238" s="499"/>
      <c r="AF238" s="499">
        <f>AF237</f>
        <v>0</v>
      </c>
      <c r="AG238" s="481">
        <f t="shared" si="155"/>
        <v>0</v>
      </c>
      <c r="AH238" s="499"/>
      <c r="AI238" s="481">
        <f>AI237</f>
        <v>0</v>
      </c>
      <c r="AJ238" s="481">
        <f>AJ237</f>
        <v>0</v>
      </c>
      <c r="AK238" s="481"/>
      <c r="AL238" s="504" t="str">
        <f t="shared" si="135"/>
        <v/>
      </c>
      <c r="AM238" s="482">
        <f>AF238</f>
        <v>0</v>
      </c>
      <c r="AN238" s="482"/>
      <c r="AO238" s="482"/>
      <c r="AP238" s="482"/>
      <c r="AQ238" s="482"/>
      <c r="AR238" s="481">
        <f>AF238</f>
        <v>0</v>
      </c>
      <c r="AS238" s="481">
        <f t="shared" si="156"/>
        <v>0</v>
      </c>
      <c r="AT238" s="481"/>
      <c r="AU238" s="481"/>
      <c r="AV238" s="481"/>
      <c r="AW238" s="481"/>
      <c r="AX238" s="481"/>
      <c r="AY238" s="481"/>
      <c r="AZ238" s="481"/>
      <c r="BA238" s="481"/>
      <c r="BB238" s="481"/>
      <c r="BC238" s="481"/>
      <c r="BD238" s="481"/>
      <c r="BE238" s="481"/>
      <c r="BF238" s="481"/>
      <c r="BG238" s="481"/>
      <c r="BH238" s="481"/>
      <c r="BI238" s="460"/>
      <c r="BJ238" s="460"/>
      <c r="BK238" s="460"/>
      <c r="BL238" s="460"/>
      <c r="BM238" s="460"/>
      <c r="BN238" s="460"/>
      <c r="BO238" s="460"/>
      <c r="BP238" s="460"/>
      <c r="BS238" s="457"/>
      <c r="BT238" s="458"/>
      <c r="BU238" s="460"/>
    </row>
    <row r="239" spans="1:73" s="495" customFormat="1" ht="13" hidden="1" customHeight="1" x14ac:dyDescent="0.35">
      <c r="A239" s="1000"/>
      <c r="B239" s="928"/>
      <c r="C239" s="471" t="s">
        <v>73</v>
      </c>
      <c r="D239" s="471" t="s">
        <v>74</v>
      </c>
      <c r="E239" s="542"/>
      <c r="F239" s="542"/>
      <c r="G239" s="1002"/>
      <c r="H239" s="1005"/>
      <c r="I239" s="508"/>
      <c r="J239" s="508"/>
      <c r="K239" s="924"/>
      <c r="L239" s="927"/>
      <c r="M239" s="975" t="s">
        <v>98</v>
      </c>
      <c r="N239" s="493">
        <f t="shared" si="151"/>
        <v>0</v>
      </c>
      <c r="O239" s="493">
        <f t="shared" si="151"/>
        <v>0</v>
      </c>
      <c r="P239" s="493">
        <f t="shared" si="152"/>
        <v>0</v>
      </c>
      <c r="Q239" s="493"/>
      <c r="R239" s="927"/>
      <c r="S239" s="969"/>
      <c r="T239" s="428"/>
      <c r="U239" s="428"/>
      <c r="V239" s="428"/>
      <c r="W239" s="428">
        <v>1398</v>
      </c>
      <c r="X239" s="472">
        <f t="shared" si="153"/>
        <v>1565.7600000000002</v>
      </c>
      <c r="Y239" s="428">
        <v>1</v>
      </c>
      <c r="Z239" s="428">
        <f t="shared" si="154"/>
        <v>1398</v>
      </c>
      <c r="AA239" s="428">
        <f t="shared" si="154"/>
        <v>1565.7600000000002</v>
      </c>
      <c r="AB239" s="428">
        <f t="shared" si="154"/>
        <v>1</v>
      </c>
      <c r="AC239" s="428"/>
      <c r="AD239" s="428"/>
      <c r="AE239" s="428"/>
      <c r="AF239" s="428"/>
      <c r="AG239" s="472">
        <f t="shared" si="155"/>
        <v>0</v>
      </c>
      <c r="AH239" s="428"/>
      <c r="AI239" s="472">
        <f>AF239-AC239</f>
        <v>0</v>
      </c>
      <c r="AJ239" s="472">
        <f>AI239*1.12</f>
        <v>0</v>
      </c>
      <c r="AK239" s="542">
        <f>AH239-AE239</f>
        <v>0</v>
      </c>
      <c r="AL239" s="479" t="str">
        <f t="shared" si="135"/>
        <v/>
      </c>
      <c r="AM239" s="473"/>
      <c r="AN239" s="473"/>
      <c r="AO239" s="473"/>
      <c r="AP239" s="473"/>
      <c r="AQ239" s="473"/>
      <c r="AR239" s="472"/>
      <c r="AS239" s="472">
        <f t="shared" si="156"/>
        <v>0</v>
      </c>
      <c r="AT239" s="472"/>
      <c r="AU239" s="472"/>
      <c r="AV239" s="472"/>
      <c r="AW239" s="472"/>
      <c r="AX239" s="472"/>
      <c r="AY239" s="472"/>
      <c r="AZ239" s="472"/>
      <c r="BA239" s="472"/>
      <c r="BB239" s="539"/>
      <c r="BC239" s="472"/>
      <c r="BD239" s="472"/>
      <c r="BE239" s="472"/>
      <c r="BF239" s="472"/>
      <c r="BG239" s="472"/>
      <c r="BH239" s="472"/>
      <c r="BI239" s="496"/>
      <c r="BJ239" s="496"/>
      <c r="BK239" s="496"/>
      <c r="BL239" s="496"/>
      <c r="BM239" s="496"/>
      <c r="BN239" s="496"/>
      <c r="BO239" s="496"/>
      <c r="BP239" s="496"/>
      <c r="BS239" s="459"/>
      <c r="BT239" s="497"/>
      <c r="BU239" s="496"/>
    </row>
    <row r="240" spans="1:73" s="495" customFormat="1" ht="13" hidden="1" customHeight="1" x14ac:dyDescent="0.35">
      <c r="A240" s="1000"/>
      <c r="B240" s="928"/>
      <c r="C240" s="471" t="s">
        <v>75</v>
      </c>
      <c r="D240" s="471" t="s">
        <v>76</v>
      </c>
      <c r="E240" s="542"/>
      <c r="F240" s="542"/>
      <c r="G240" s="1002"/>
      <c r="H240" s="1005"/>
      <c r="I240" s="508"/>
      <c r="J240" s="508"/>
      <c r="K240" s="925"/>
      <c r="L240" s="928"/>
      <c r="M240" s="976"/>
      <c r="N240" s="493">
        <f t="shared" si="151"/>
        <v>0</v>
      </c>
      <c r="O240" s="493">
        <f t="shared" si="151"/>
        <v>0</v>
      </c>
      <c r="P240" s="493">
        <f t="shared" si="152"/>
        <v>0</v>
      </c>
      <c r="Q240" s="493">
        <f>Q239</f>
        <v>0</v>
      </c>
      <c r="R240" s="928"/>
      <c r="S240" s="993"/>
      <c r="T240" s="428"/>
      <c r="U240" s="428"/>
      <c r="V240" s="428"/>
      <c r="W240" s="428"/>
      <c r="X240" s="472">
        <f t="shared" si="153"/>
        <v>0</v>
      </c>
      <c r="Y240" s="428"/>
      <c r="Z240" s="428">
        <f t="shared" si="154"/>
        <v>0</v>
      </c>
      <c r="AA240" s="428">
        <f t="shared" si="154"/>
        <v>0</v>
      </c>
      <c r="AB240" s="428"/>
      <c r="AC240" s="428"/>
      <c r="AD240" s="428">
        <f>AC240*1.12</f>
        <v>0</v>
      </c>
      <c r="AE240" s="428"/>
      <c r="AF240" s="428"/>
      <c r="AG240" s="472">
        <f t="shared" si="155"/>
        <v>0</v>
      </c>
      <c r="AH240" s="428"/>
      <c r="AI240" s="472">
        <f>AF240-AC240</f>
        <v>0</v>
      </c>
      <c r="AJ240" s="472">
        <f>AI240*1.12</f>
        <v>0</v>
      </c>
      <c r="AK240" s="472"/>
      <c r="AL240" s="479" t="str">
        <f t="shared" si="135"/>
        <v/>
      </c>
      <c r="AM240" s="473">
        <f>AF240</f>
        <v>0</v>
      </c>
      <c r="AN240" s="473"/>
      <c r="AO240" s="473"/>
      <c r="AP240" s="473"/>
      <c r="AQ240" s="473"/>
      <c r="AR240" s="472">
        <f>AF240</f>
        <v>0</v>
      </c>
      <c r="AS240" s="472">
        <f t="shared" si="156"/>
        <v>0</v>
      </c>
      <c r="AT240" s="472"/>
      <c r="AU240" s="472"/>
      <c r="AV240" s="472"/>
      <c r="AW240" s="472"/>
      <c r="AX240" s="472"/>
      <c r="AY240" s="472"/>
      <c r="AZ240" s="472"/>
      <c r="BA240" s="472"/>
      <c r="BB240" s="472"/>
      <c r="BC240" s="472"/>
      <c r="BD240" s="472"/>
      <c r="BE240" s="472"/>
      <c r="BF240" s="472"/>
      <c r="BG240" s="472"/>
      <c r="BH240" s="472"/>
      <c r="BI240" s="496"/>
      <c r="BJ240" s="496"/>
      <c r="BK240" s="496"/>
      <c r="BL240" s="496"/>
      <c r="BM240" s="496"/>
      <c r="BN240" s="496"/>
      <c r="BO240" s="496"/>
      <c r="BP240" s="496"/>
      <c r="BS240" s="459"/>
      <c r="BT240" s="497"/>
      <c r="BU240" s="496"/>
    </row>
    <row r="241" spans="1:73" ht="13" hidden="1" customHeight="1" x14ac:dyDescent="0.35">
      <c r="A241" s="1000"/>
      <c r="B241" s="928"/>
      <c r="C241" s="480" t="s">
        <v>75</v>
      </c>
      <c r="D241" s="480" t="s">
        <v>77</v>
      </c>
      <c r="E241" s="544"/>
      <c r="F241" s="544"/>
      <c r="G241" s="1002"/>
      <c r="H241" s="1005"/>
      <c r="I241" s="547"/>
      <c r="J241" s="547"/>
      <c r="K241" s="926"/>
      <c r="L241" s="929"/>
      <c r="M241" s="977"/>
      <c r="N241" s="503">
        <f t="shared" si="151"/>
        <v>0</v>
      </c>
      <c r="O241" s="503">
        <f t="shared" si="151"/>
        <v>0</v>
      </c>
      <c r="P241" s="503">
        <f t="shared" si="152"/>
        <v>0</v>
      </c>
      <c r="Q241" s="503">
        <f>Q240</f>
        <v>0</v>
      </c>
      <c r="R241" s="929"/>
      <c r="S241" s="970"/>
      <c r="T241" s="499"/>
      <c r="U241" s="499"/>
      <c r="V241" s="499"/>
      <c r="W241" s="499">
        <f>W240</f>
        <v>0</v>
      </c>
      <c r="X241" s="481">
        <f t="shared" si="153"/>
        <v>0</v>
      </c>
      <c r="Y241" s="499"/>
      <c r="Z241" s="499">
        <f t="shared" si="154"/>
        <v>0</v>
      </c>
      <c r="AA241" s="499">
        <f t="shared" si="154"/>
        <v>0</v>
      </c>
      <c r="AB241" s="499"/>
      <c r="AC241" s="499">
        <f>AC240</f>
        <v>0</v>
      </c>
      <c r="AD241" s="499">
        <f>AD240</f>
        <v>0</v>
      </c>
      <c r="AE241" s="499"/>
      <c r="AF241" s="499">
        <f>AF240</f>
        <v>0</v>
      </c>
      <c r="AG241" s="481">
        <f t="shared" si="155"/>
        <v>0</v>
      </c>
      <c r="AH241" s="499"/>
      <c r="AI241" s="481">
        <f>AI240</f>
        <v>0</v>
      </c>
      <c r="AJ241" s="481">
        <f>AJ240</f>
        <v>0</v>
      </c>
      <c r="AK241" s="481"/>
      <c r="AL241" s="504" t="str">
        <f t="shared" si="135"/>
        <v/>
      </c>
      <c r="AM241" s="482">
        <f>AF241</f>
        <v>0</v>
      </c>
      <c r="AN241" s="482"/>
      <c r="AO241" s="482"/>
      <c r="AP241" s="482"/>
      <c r="AQ241" s="482"/>
      <c r="AR241" s="481">
        <f>AF241</f>
        <v>0</v>
      </c>
      <c r="AS241" s="481">
        <f t="shared" si="156"/>
        <v>0</v>
      </c>
      <c r="AT241" s="481"/>
      <c r="AU241" s="481"/>
      <c r="AV241" s="481"/>
      <c r="AW241" s="481"/>
      <c r="AX241" s="481"/>
      <c r="AY241" s="481"/>
      <c r="AZ241" s="481"/>
      <c r="BA241" s="481"/>
      <c r="BB241" s="481"/>
      <c r="BC241" s="481"/>
      <c r="BD241" s="481"/>
      <c r="BE241" s="481"/>
      <c r="BF241" s="481"/>
      <c r="BG241" s="481"/>
      <c r="BH241" s="481"/>
      <c r="BI241" s="460"/>
      <c r="BJ241" s="460"/>
      <c r="BK241" s="460"/>
      <c r="BL241" s="460"/>
      <c r="BM241" s="460"/>
      <c r="BN241" s="460"/>
      <c r="BO241" s="460"/>
      <c r="BP241" s="460"/>
      <c r="BS241" s="457"/>
      <c r="BT241" s="458"/>
      <c r="BU241" s="460"/>
    </row>
    <row r="242" spans="1:73" s="495" customFormat="1" ht="13" hidden="1" customHeight="1" outlineLevel="1" x14ac:dyDescent="0.35">
      <c r="A242" s="1000"/>
      <c r="B242" s="928"/>
      <c r="C242" s="471" t="s">
        <v>73</v>
      </c>
      <c r="D242" s="471" t="s">
        <v>74</v>
      </c>
      <c r="E242" s="542"/>
      <c r="F242" s="542"/>
      <c r="G242" s="1002"/>
      <c r="H242" s="1005"/>
      <c r="I242" s="508"/>
      <c r="J242" s="508"/>
      <c r="K242" s="924"/>
      <c r="L242" s="927"/>
      <c r="M242" s="975" t="s">
        <v>98</v>
      </c>
      <c r="N242" s="493">
        <f t="shared" si="151"/>
        <v>0</v>
      </c>
      <c r="O242" s="493">
        <f t="shared" si="151"/>
        <v>0</v>
      </c>
      <c r="P242" s="493">
        <f t="shared" si="152"/>
        <v>0</v>
      </c>
      <c r="Q242" s="493"/>
      <c r="R242" s="927"/>
      <c r="S242" s="969"/>
      <c r="T242" s="428"/>
      <c r="U242" s="428"/>
      <c r="V242" s="428"/>
      <c r="W242" s="428"/>
      <c r="X242" s="472">
        <f t="shared" si="153"/>
        <v>0</v>
      </c>
      <c r="Y242" s="428"/>
      <c r="Z242" s="428">
        <f t="shared" si="154"/>
        <v>0</v>
      </c>
      <c r="AA242" s="428">
        <f t="shared" si="154"/>
        <v>0</v>
      </c>
      <c r="AB242" s="428">
        <f t="shared" si="154"/>
        <v>0</v>
      </c>
      <c r="AC242" s="428"/>
      <c r="AD242" s="428"/>
      <c r="AE242" s="428"/>
      <c r="AF242" s="428"/>
      <c r="AG242" s="472">
        <f t="shared" si="155"/>
        <v>0</v>
      </c>
      <c r="AH242" s="428"/>
      <c r="AI242" s="472">
        <f>AF242-AC242</f>
        <v>0</v>
      </c>
      <c r="AJ242" s="472">
        <f>AI242*1.12</f>
        <v>0</v>
      </c>
      <c r="AK242" s="472">
        <f>AH242-AE242</f>
        <v>0</v>
      </c>
      <c r="AL242" s="479" t="str">
        <f t="shared" si="135"/>
        <v/>
      </c>
      <c r="AM242" s="473"/>
      <c r="AN242" s="473"/>
      <c r="AO242" s="473"/>
      <c r="AP242" s="473"/>
      <c r="AQ242" s="473"/>
      <c r="AR242" s="472"/>
      <c r="AS242" s="472">
        <f t="shared" si="156"/>
        <v>0</v>
      </c>
      <c r="AT242" s="472"/>
      <c r="AU242" s="472"/>
      <c r="AV242" s="472"/>
      <c r="AW242" s="472"/>
      <c r="AX242" s="472"/>
      <c r="AY242" s="472"/>
      <c r="AZ242" s="472"/>
      <c r="BA242" s="472"/>
      <c r="BB242" s="539"/>
      <c r="BC242" s="472"/>
      <c r="BD242" s="472"/>
      <c r="BE242" s="472"/>
      <c r="BF242" s="472"/>
      <c r="BG242" s="472"/>
      <c r="BH242" s="472"/>
      <c r="BI242" s="496"/>
      <c r="BJ242" s="496"/>
      <c r="BK242" s="496"/>
      <c r="BL242" s="496"/>
      <c r="BM242" s="496"/>
      <c r="BN242" s="496"/>
      <c r="BO242" s="496"/>
      <c r="BP242" s="496"/>
      <c r="BS242" s="459"/>
      <c r="BT242" s="497"/>
      <c r="BU242" s="496"/>
    </row>
    <row r="243" spans="1:73" s="495" customFormat="1" ht="13" hidden="1" customHeight="1" outlineLevel="1" x14ac:dyDescent="0.35">
      <c r="A243" s="1000"/>
      <c r="B243" s="928"/>
      <c r="C243" s="471" t="s">
        <v>75</v>
      </c>
      <c r="D243" s="471" t="s">
        <v>76</v>
      </c>
      <c r="E243" s="542"/>
      <c r="F243" s="542"/>
      <c r="G243" s="1002"/>
      <c r="H243" s="1005"/>
      <c r="I243" s="508"/>
      <c r="J243" s="508"/>
      <c r="K243" s="925"/>
      <c r="L243" s="928"/>
      <c r="M243" s="976"/>
      <c r="N243" s="493">
        <f t="shared" si="151"/>
        <v>0</v>
      </c>
      <c r="O243" s="493">
        <f t="shared" si="151"/>
        <v>0</v>
      </c>
      <c r="P243" s="493">
        <f t="shared" si="152"/>
        <v>0</v>
      </c>
      <c r="Q243" s="493">
        <f>Q242</f>
        <v>0</v>
      </c>
      <c r="R243" s="928"/>
      <c r="S243" s="993"/>
      <c r="T243" s="428"/>
      <c r="U243" s="428"/>
      <c r="V243" s="428"/>
      <c r="W243" s="428"/>
      <c r="X243" s="472">
        <f t="shared" si="153"/>
        <v>0</v>
      </c>
      <c r="Y243" s="428"/>
      <c r="Z243" s="428">
        <f t="shared" si="154"/>
        <v>0</v>
      </c>
      <c r="AA243" s="428">
        <f t="shared" si="154"/>
        <v>0</v>
      </c>
      <c r="AB243" s="428"/>
      <c r="AC243" s="428"/>
      <c r="AD243" s="428"/>
      <c r="AE243" s="428"/>
      <c r="AF243" s="428"/>
      <c r="AG243" s="472">
        <f t="shared" si="155"/>
        <v>0</v>
      </c>
      <c r="AH243" s="428"/>
      <c r="AI243" s="472">
        <f>AF243-AC243</f>
        <v>0</v>
      </c>
      <c r="AJ243" s="472">
        <f>AI243*1.12</f>
        <v>0</v>
      </c>
      <c r="AK243" s="472"/>
      <c r="AL243" s="479" t="str">
        <f t="shared" si="135"/>
        <v/>
      </c>
      <c r="AM243" s="473"/>
      <c r="AN243" s="473">
        <f>AF243</f>
        <v>0</v>
      </c>
      <c r="AO243" s="473"/>
      <c r="AP243" s="473"/>
      <c r="AQ243" s="473"/>
      <c r="AR243" s="472">
        <f>AF243</f>
        <v>0</v>
      </c>
      <c r="AS243" s="472">
        <f t="shared" si="156"/>
        <v>0</v>
      </c>
      <c r="AT243" s="472"/>
      <c r="AU243" s="472"/>
      <c r="AV243" s="472"/>
      <c r="AW243" s="472"/>
      <c r="AX243" s="472"/>
      <c r="AY243" s="472"/>
      <c r="AZ243" s="472"/>
      <c r="BA243" s="472"/>
      <c r="BB243" s="472"/>
      <c r="BC243" s="472"/>
      <c r="BD243" s="472"/>
      <c r="BE243" s="472"/>
      <c r="BF243" s="472"/>
      <c r="BG243" s="472"/>
      <c r="BH243" s="472"/>
      <c r="BI243" s="496"/>
      <c r="BJ243" s="496"/>
      <c r="BK243" s="496"/>
      <c r="BL243" s="496"/>
      <c r="BM243" s="496"/>
      <c r="BN243" s="496"/>
      <c r="BO243" s="496"/>
      <c r="BP243" s="496"/>
      <c r="BS243" s="459"/>
      <c r="BT243" s="497"/>
      <c r="BU243" s="496"/>
    </row>
    <row r="244" spans="1:73" ht="13" hidden="1" customHeight="1" outlineLevel="1" x14ac:dyDescent="0.35">
      <c r="A244" s="962"/>
      <c r="B244" s="929"/>
      <c r="C244" s="480" t="s">
        <v>75</v>
      </c>
      <c r="D244" s="480" t="s">
        <v>77</v>
      </c>
      <c r="E244" s="544"/>
      <c r="F244" s="544"/>
      <c r="G244" s="1003"/>
      <c r="H244" s="1006"/>
      <c r="I244" s="547"/>
      <c r="J244" s="547"/>
      <c r="K244" s="926"/>
      <c r="L244" s="929"/>
      <c r="M244" s="977"/>
      <c r="N244" s="503">
        <f t="shared" si="151"/>
        <v>0</v>
      </c>
      <c r="O244" s="503">
        <f t="shared" si="151"/>
        <v>0</v>
      </c>
      <c r="P244" s="503">
        <f t="shared" si="152"/>
        <v>0</v>
      </c>
      <c r="Q244" s="503">
        <f>Q243</f>
        <v>0</v>
      </c>
      <c r="R244" s="929"/>
      <c r="S244" s="970"/>
      <c r="T244" s="499"/>
      <c r="U244" s="499"/>
      <c r="V244" s="499"/>
      <c r="W244" s="499">
        <f>W243</f>
        <v>0</v>
      </c>
      <c r="X244" s="481">
        <f t="shared" si="153"/>
        <v>0</v>
      </c>
      <c r="Y244" s="499"/>
      <c r="Z244" s="499">
        <f t="shared" si="154"/>
        <v>0</v>
      </c>
      <c r="AA244" s="499">
        <f t="shared" si="154"/>
        <v>0</v>
      </c>
      <c r="AB244" s="499"/>
      <c r="AC244" s="499"/>
      <c r="AD244" s="499"/>
      <c r="AE244" s="499"/>
      <c r="AF244" s="499">
        <f>AF243</f>
        <v>0</v>
      </c>
      <c r="AG244" s="481">
        <f t="shared" si="155"/>
        <v>0</v>
      </c>
      <c r="AH244" s="499"/>
      <c r="AI244" s="481">
        <f>AI243</f>
        <v>0</v>
      </c>
      <c r="AJ244" s="481">
        <f>AJ243</f>
        <v>0</v>
      </c>
      <c r="AK244" s="481"/>
      <c r="AL244" s="504" t="str">
        <f t="shared" si="135"/>
        <v/>
      </c>
      <c r="AM244" s="482"/>
      <c r="AN244" s="482">
        <f>AF244</f>
        <v>0</v>
      </c>
      <c r="AO244" s="482"/>
      <c r="AP244" s="482"/>
      <c r="AQ244" s="482"/>
      <c r="AR244" s="481">
        <f>AF244</f>
        <v>0</v>
      </c>
      <c r="AS244" s="481">
        <f t="shared" si="156"/>
        <v>0</v>
      </c>
      <c r="AT244" s="481"/>
      <c r="AU244" s="481"/>
      <c r="AV244" s="481"/>
      <c r="AW244" s="481"/>
      <c r="AX244" s="481"/>
      <c r="AY244" s="481"/>
      <c r="AZ244" s="481"/>
      <c r="BA244" s="481"/>
      <c r="BB244" s="481"/>
      <c r="BC244" s="481"/>
      <c r="BD244" s="481"/>
      <c r="BE244" s="481"/>
      <c r="BF244" s="481"/>
      <c r="BG244" s="481"/>
      <c r="BH244" s="481"/>
      <c r="BI244" s="460"/>
      <c r="BJ244" s="460"/>
      <c r="BK244" s="460"/>
      <c r="BL244" s="460"/>
      <c r="BM244" s="460"/>
      <c r="BN244" s="460"/>
      <c r="BO244" s="460"/>
      <c r="BP244" s="460"/>
      <c r="BS244" s="457"/>
      <c r="BT244" s="458"/>
      <c r="BU244" s="460"/>
    </row>
    <row r="245" spans="1:73" s="495" customFormat="1" ht="13" hidden="1" customHeight="1" collapsed="1" x14ac:dyDescent="0.35">
      <c r="A245" s="961"/>
      <c r="B245" s="927" t="s">
        <v>122</v>
      </c>
      <c r="C245" s="471"/>
      <c r="D245" s="471"/>
      <c r="E245" s="556">
        <f>E247+E250+E259</f>
        <v>0</v>
      </c>
      <c r="F245" s="556">
        <f>F247+F250+F259</f>
        <v>0</v>
      </c>
      <c r="G245" s="557"/>
      <c r="H245" s="556">
        <f>H247+H250+H259</f>
        <v>0</v>
      </c>
      <c r="I245" s="556">
        <f>I247+I250+I259</f>
        <v>0</v>
      </c>
      <c r="J245" s="556">
        <f>J247+J250+J259</f>
        <v>0</v>
      </c>
      <c r="K245" s="914" t="s">
        <v>123</v>
      </c>
      <c r="L245" s="915"/>
      <c r="M245" s="998" t="s">
        <v>98</v>
      </c>
      <c r="N245" s="558">
        <f t="shared" ref="N245:Q246" si="157">N247+N250+N259+N253+N256</f>
        <v>0</v>
      </c>
      <c r="O245" s="558">
        <f t="shared" si="157"/>
        <v>0</v>
      </c>
      <c r="P245" s="558">
        <f t="shared" si="157"/>
        <v>0</v>
      </c>
      <c r="Q245" s="558">
        <f t="shared" si="157"/>
        <v>0</v>
      </c>
      <c r="R245" s="488"/>
      <c r="S245" s="991">
        <f>S247+S250+S259+S253+S256</f>
        <v>0</v>
      </c>
      <c r="T245" s="556">
        <f>T247+T250+T259+T253+T256</f>
        <v>0</v>
      </c>
      <c r="U245" s="556">
        <f>U247+U250+U259+U253+U256</f>
        <v>0</v>
      </c>
      <c r="V245" s="556">
        <f>V247+V250+V259+V253+V256</f>
        <v>0</v>
      </c>
      <c r="W245" s="556">
        <f>W247+W250+W259+W253+W256</f>
        <v>466309</v>
      </c>
      <c r="X245" s="556">
        <f t="shared" ref="X245:AB246" si="158">X247+X250+X259+X253+X256</f>
        <v>522266.08</v>
      </c>
      <c r="Y245" s="556">
        <f t="shared" si="158"/>
        <v>200</v>
      </c>
      <c r="Z245" s="556">
        <f t="shared" si="158"/>
        <v>466309</v>
      </c>
      <c r="AA245" s="556">
        <f t="shared" si="158"/>
        <v>522266.08</v>
      </c>
      <c r="AB245" s="556">
        <f t="shared" si="158"/>
        <v>200</v>
      </c>
      <c r="AC245" s="556">
        <f>AC247+AC250+AC259+AC253+AC256</f>
        <v>0</v>
      </c>
      <c r="AD245" s="556">
        <f>AD247+AD250+AD259+AD253+AD256</f>
        <v>0</v>
      </c>
      <c r="AE245" s="556">
        <f>AE247+AE250+AE259+AE253+AE256</f>
        <v>0</v>
      </c>
      <c r="AF245" s="556">
        <f t="shared" ref="AF245:AK246" si="159">AF247+AF250+AF259+AF253+AF256</f>
        <v>0</v>
      </c>
      <c r="AG245" s="556">
        <f t="shared" si="159"/>
        <v>0</v>
      </c>
      <c r="AH245" s="556">
        <f t="shared" si="159"/>
        <v>0</v>
      </c>
      <c r="AI245" s="556">
        <f t="shared" si="159"/>
        <v>0</v>
      </c>
      <c r="AJ245" s="556">
        <f t="shared" si="159"/>
        <v>0</v>
      </c>
      <c r="AK245" s="556">
        <f t="shared" si="159"/>
        <v>0</v>
      </c>
      <c r="AL245" s="479" t="str">
        <f t="shared" si="135"/>
        <v/>
      </c>
      <c r="AM245" s="556">
        <f>AM247+AM250+AM259+AM253+AM256</f>
        <v>0</v>
      </c>
      <c r="AN245" s="556">
        <f t="shared" ref="AN245:BH246" si="160">AN247+AN250+AN259+AN253+AN256</f>
        <v>0</v>
      </c>
      <c r="AO245" s="556">
        <f t="shared" si="160"/>
        <v>0</v>
      </c>
      <c r="AP245" s="556"/>
      <c r="AQ245" s="556"/>
      <c r="AR245" s="556">
        <f t="shared" si="160"/>
        <v>0</v>
      </c>
      <c r="AS245" s="556">
        <f t="shared" si="160"/>
        <v>0</v>
      </c>
      <c r="AT245" s="556">
        <f t="shared" si="160"/>
        <v>0</v>
      </c>
      <c r="AU245" s="556">
        <f t="shared" si="160"/>
        <v>0</v>
      </c>
      <c r="AV245" s="556">
        <f t="shared" si="160"/>
        <v>0</v>
      </c>
      <c r="AW245" s="556">
        <f t="shared" si="160"/>
        <v>0</v>
      </c>
      <c r="AX245" s="556">
        <f t="shared" si="160"/>
        <v>0</v>
      </c>
      <c r="AY245" s="556">
        <f t="shared" si="160"/>
        <v>0</v>
      </c>
      <c r="AZ245" s="556">
        <f t="shared" si="160"/>
        <v>0</v>
      </c>
      <c r="BA245" s="556">
        <f t="shared" si="160"/>
        <v>0</v>
      </c>
      <c r="BB245" s="556">
        <f t="shared" si="160"/>
        <v>0</v>
      </c>
      <c r="BC245" s="556">
        <f t="shared" si="160"/>
        <v>0</v>
      </c>
      <c r="BD245" s="556">
        <f t="shared" si="160"/>
        <v>0</v>
      </c>
      <c r="BE245" s="556">
        <f t="shared" si="160"/>
        <v>0</v>
      </c>
      <c r="BF245" s="556">
        <f t="shared" si="160"/>
        <v>0</v>
      </c>
      <c r="BG245" s="556">
        <f t="shared" si="160"/>
        <v>0</v>
      </c>
      <c r="BH245" s="556">
        <f t="shared" si="160"/>
        <v>0</v>
      </c>
      <c r="BI245" s="501" t="s">
        <v>83</v>
      </c>
      <c r="BJ245" s="496"/>
      <c r="BK245" s="472">
        <f>BK247+BK250+BK520+BK525+BK529</f>
        <v>0</v>
      </c>
      <c r="BL245" s="472">
        <f>BL247+BL250+BL520+BL525+BL529</f>
        <v>0</v>
      </c>
      <c r="BM245" s="472">
        <f>BM247+BM250+BM520+BM525+BM529</f>
        <v>0</v>
      </c>
      <c r="BN245" s="559"/>
      <c r="BO245" s="559"/>
      <c r="BP245" s="496"/>
      <c r="BS245" s="459"/>
      <c r="BT245" s="497"/>
      <c r="BU245" s="496"/>
    </row>
    <row r="246" spans="1:73" s="495" customFormat="1" ht="13" hidden="1" customHeight="1" x14ac:dyDescent="0.35">
      <c r="A246" s="1000"/>
      <c r="B246" s="928"/>
      <c r="C246" s="471"/>
      <c r="D246" s="471"/>
      <c r="E246" s="556">
        <f>E248+E251+E260</f>
        <v>0</v>
      </c>
      <c r="F246" s="556">
        <f>F248+F251+F260</f>
        <v>0</v>
      </c>
      <c r="G246" s="557"/>
      <c r="H246" s="556"/>
      <c r="I246" s="556">
        <f>I248+I251+I260</f>
        <v>0</v>
      </c>
      <c r="J246" s="556">
        <f>J248+J251+J260</f>
        <v>0</v>
      </c>
      <c r="K246" s="916"/>
      <c r="L246" s="917"/>
      <c r="M246" s="999"/>
      <c r="N246" s="558">
        <f t="shared" si="157"/>
        <v>0</v>
      </c>
      <c r="O246" s="558">
        <f t="shared" si="157"/>
        <v>0</v>
      </c>
      <c r="P246" s="558">
        <f t="shared" si="157"/>
        <v>0</v>
      </c>
      <c r="Q246" s="558">
        <f t="shared" si="157"/>
        <v>0</v>
      </c>
      <c r="R246" s="488"/>
      <c r="S246" s="992"/>
      <c r="T246" s="556">
        <f>T248+T251+T260+T254+T257</f>
        <v>0</v>
      </c>
      <c r="U246" s="556">
        <f>U248+U251+U260+U254+U257</f>
        <v>0</v>
      </c>
      <c r="V246" s="556"/>
      <c r="W246" s="556">
        <f>W248+W251+W260+W254+W257</f>
        <v>20686.531446428569</v>
      </c>
      <c r="X246" s="556">
        <f t="shared" si="158"/>
        <v>23168.915219999999</v>
      </c>
      <c r="Y246" s="556"/>
      <c r="Z246" s="556">
        <f t="shared" si="158"/>
        <v>20686.531446428569</v>
      </c>
      <c r="AA246" s="556">
        <f t="shared" si="158"/>
        <v>23168.915219999999</v>
      </c>
      <c r="AB246" s="556"/>
      <c r="AC246" s="556">
        <f>AC248+AC251+AC260+AC254+AC257</f>
        <v>0</v>
      </c>
      <c r="AD246" s="556">
        <f>AD248+AD251+AD260+AD254+AD257</f>
        <v>0</v>
      </c>
      <c r="AE246" s="428"/>
      <c r="AF246" s="556">
        <f t="shared" si="159"/>
        <v>0</v>
      </c>
      <c r="AG246" s="556">
        <f t="shared" si="159"/>
        <v>0</v>
      </c>
      <c r="AH246" s="428"/>
      <c r="AI246" s="556">
        <f>AI248+AI251+AI260+AI254+AI257</f>
        <v>0</v>
      </c>
      <c r="AJ246" s="556">
        <f t="shared" si="159"/>
        <v>0</v>
      </c>
      <c r="AK246" s="428"/>
      <c r="AL246" s="479" t="str">
        <f t="shared" si="135"/>
        <v/>
      </c>
      <c r="AM246" s="556">
        <f>AM248+AM251+AM260+AM254+AM257</f>
        <v>0</v>
      </c>
      <c r="AN246" s="556">
        <f t="shared" si="160"/>
        <v>0</v>
      </c>
      <c r="AO246" s="556">
        <f t="shared" si="160"/>
        <v>0</v>
      </c>
      <c r="AP246" s="556"/>
      <c r="AQ246" s="556"/>
      <c r="AR246" s="556">
        <f t="shared" si="160"/>
        <v>0</v>
      </c>
      <c r="AS246" s="556">
        <f t="shared" si="160"/>
        <v>0</v>
      </c>
      <c r="AT246" s="556">
        <f t="shared" si="160"/>
        <v>0</v>
      </c>
      <c r="AU246" s="556">
        <f t="shared" si="160"/>
        <v>0</v>
      </c>
      <c r="AV246" s="556">
        <f t="shared" si="160"/>
        <v>0</v>
      </c>
      <c r="AW246" s="556">
        <f t="shared" si="160"/>
        <v>0</v>
      </c>
      <c r="AX246" s="556">
        <f t="shared" si="160"/>
        <v>0</v>
      </c>
      <c r="AY246" s="556">
        <f t="shared" si="160"/>
        <v>0</v>
      </c>
      <c r="AZ246" s="556">
        <f t="shared" si="160"/>
        <v>0</v>
      </c>
      <c r="BA246" s="556">
        <f t="shared" si="160"/>
        <v>0</v>
      </c>
      <c r="BB246" s="556">
        <f t="shared" si="160"/>
        <v>0</v>
      </c>
      <c r="BC246" s="556">
        <f t="shared" si="160"/>
        <v>0</v>
      </c>
      <c r="BD246" s="556">
        <f t="shared" si="160"/>
        <v>0</v>
      </c>
      <c r="BE246" s="556">
        <f t="shared" si="160"/>
        <v>0</v>
      </c>
      <c r="BF246" s="556">
        <f t="shared" si="160"/>
        <v>0</v>
      </c>
      <c r="BG246" s="556">
        <f t="shared" si="160"/>
        <v>0</v>
      </c>
      <c r="BH246" s="556">
        <f t="shared" si="160"/>
        <v>0</v>
      </c>
      <c r="BI246" s="496"/>
      <c r="BJ246" s="496"/>
      <c r="BK246" s="472">
        <f>BK248+BK251+BK520+BK523+BK526+BK529</f>
        <v>0</v>
      </c>
      <c r="BL246" s="472">
        <f>BL248+BL251+BL520+BL523+BL526+BL529</f>
        <v>0</v>
      </c>
      <c r="BM246" s="472">
        <f>BM248+BM251+BM520+BM523+BM526+BM529</f>
        <v>0</v>
      </c>
      <c r="BN246" s="559"/>
      <c r="BO246" s="559"/>
      <c r="BP246" s="496"/>
      <c r="BS246" s="459"/>
      <c r="BT246" s="497"/>
      <c r="BU246" s="496"/>
    </row>
    <row r="247" spans="1:73" s="495" customFormat="1" ht="13" hidden="1" customHeight="1" x14ac:dyDescent="0.35">
      <c r="A247" s="1000"/>
      <c r="B247" s="928"/>
      <c r="C247" s="471" t="s">
        <v>73</v>
      </c>
      <c r="D247" s="471" t="s">
        <v>74</v>
      </c>
      <c r="E247" s="542"/>
      <c r="F247" s="542">
        <f>E247*1.12</f>
        <v>0</v>
      </c>
      <c r="G247" s="1001"/>
      <c r="H247" s="1004"/>
      <c r="I247" s="508"/>
      <c r="J247" s="508">
        <f>I247*1.12</f>
        <v>0</v>
      </c>
      <c r="K247" s="924"/>
      <c r="L247" s="927"/>
      <c r="M247" s="975" t="s">
        <v>98</v>
      </c>
      <c r="N247" s="493">
        <f t="shared" ref="N247:O261" si="161">P247</f>
        <v>0</v>
      </c>
      <c r="O247" s="493">
        <f t="shared" si="161"/>
        <v>0</v>
      </c>
      <c r="P247" s="493">
        <f t="shared" ref="P247:P261" si="162">Q247/1.12</f>
        <v>0</v>
      </c>
      <c r="Q247" s="493"/>
      <c r="R247" s="927"/>
      <c r="S247" s="969"/>
      <c r="T247" s="428"/>
      <c r="U247" s="428"/>
      <c r="V247" s="428"/>
      <c r="W247" s="428">
        <v>262375</v>
      </c>
      <c r="X247" s="472">
        <f t="shared" ref="X247:X261" si="163">W247*1.12</f>
        <v>293860</v>
      </c>
      <c r="Y247" s="428">
        <f>20+73+17</f>
        <v>110</v>
      </c>
      <c r="Z247" s="428">
        <f t="shared" ref="Z247:AB261" si="164">T247+W247</f>
        <v>262375</v>
      </c>
      <c r="AA247" s="428">
        <f t="shared" si="164"/>
        <v>293860</v>
      </c>
      <c r="AB247" s="428">
        <f t="shared" si="164"/>
        <v>110</v>
      </c>
      <c r="AC247" s="428"/>
      <c r="AD247" s="428">
        <f>AC247*1.12</f>
        <v>0</v>
      </c>
      <c r="AE247" s="428"/>
      <c r="AF247" s="428"/>
      <c r="AG247" s="472">
        <f t="shared" ref="AG247:AG261" si="165">AF247*1.12</f>
        <v>0</v>
      </c>
      <c r="AH247" s="428"/>
      <c r="AI247" s="472"/>
      <c r="AJ247" s="472">
        <f>AI247*1.12</f>
        <v>0</v>
      </c>
      <c r="AK247" s="542">
        <f>AH247-AE247</f>
        <v>0</v>
      </c>
      <c r="AL247" s="479" t="str">
        <f t="shared" si="135"/>
        <v/>
      </c>
      <c r="AM247" s="473"/>
      <c r="AN247" s="473"/>
      <c r="AO247" s="473"/>
      <c r="AP247" s="473"/>
      <c r="AQ247" s="473"/>
      <c r="AR247" s="472"/>
      <c r="AS247" s="472">
        <f t="shared" ref="AS247:AS261" si="166">AR247*1.12</f>
        <v>0</v>
      </c>
      <c r="AT247" s="472"/>
      <c r="AU247" s="539"/>
      <c r="AV247" s="472"/>
      <c r="AW247" s="472"/>
      <c r="AX247" s="472"/>
      <c r="AY247" s="472"/>
      <c r="AZ247" s="472"/>
      <c r="BA247" s="472"/>
      <c r="BB247" s="539"/>
      <c r="BC247" s="472"/>
      <c r="BD247" s="472"/>
      <c r="BE247" s="472"/>
      <c r="BF247" s="472"/>
      <c r="BG247" s="472"/>
      <c r="BH247" s="539"/>
      <c r="BI247" s="496"/>
      <c r="BJ247" s="496"/>
      <c r="BK247" s="496"/>
      <c r="BL247" s="496"/>
      <c r="BM247" s="496"/>
      <c r="BN247" s="496"/>
      <c r="BO247" s="496"/>
      <c r="BP247" s="496"/>
      <c r="BS247" s="459"/>
      <c r="BT247" s="497"/>
      <c r="BU247" s="496"/>
    </row>
    <row r="248" spans="1:73" s="495" customFormat="1" ht="13" hidden="1" customHeight="1" x14ac:dyDescent="0.35">
      <c r="A248" s="1000"/>
      <c r="B248" s="928"/>
      <c r="C248" s="471" t="s">
        <v>75</v>
      </c>
      <c r="D248" s="471" t="s">
        <v>76</v>
      </c>
      <c r="E248" s="542">
        <f>E247</f>
        <v>0</v>
      </c>
      <c r="F248" s="542">
        <f>E248*1.12</f>
        <v>0</v>
      </c>
      <c r="G248" s="1002"/>
      <c r="H248" s="1005"/>
      <c r="I248" s="508"/>
      <c r="J248" s="508">
        <f>I248*1.12</f>
        <v>0</v>
      </c>
      <c r="K248" s="925"/>
      <c r="L248" s="928"/>
      <c r="M248" s="976"/>
      <c r="N248" s="493">
        <f t="shared" si="161"/>
        <v>0</v>
      </c>
      <c r="O248" s="493">
        <f t="shared" si="161"/>
        <v>0</v>
      </c>
      <c r="P248" s="493">
        <f t="shared" si="162"/>
        <v>0</v>
      </c>
      <c r="Q248" s="493">
        <f>Q247</f>
        <v>0</v>
      </c>
      <c r="R248" s="928"/>
      <c r="S248" s="993"/>
      <c r="T248" s="428"/>
      <c r="U248" s="428"/>
      <c r="V248" s="428"/>
      <c r="W248" s="428">
        <f>23168.91522/1.12</f>
        <v>20686.531446428569</v>
      </c>
      <c r="X248" s="472">
        <f t="shared" si="163"/>
        <v>23168.915219999999</v>
      </c>
      <c r="Y248" s="428"/>
      <c r="Z248" s="428">
        <f t="shared" si="164"/>
        <v>20686.531446428569</v>
      </c>
      <c r="AA248" s="428">
        <f t="shared" si="164"/>
        <v>23168.915219999999</v>
      </c>
      <c r="AB248" s="428"/>
      <c r="AC248" s="428"/>
      <c r="AD248" s="428">
        <f>AC248*1.12</f>
        <v>0</v>
      </c>
      <c r="AE248" s="428"/>
      <c r="AF248" s="428"/>
      <c r="AG248" s="472">
        <f t="shared" si="165"/>
        <v>0</v>
      </c>
      <c r="AH248" s="428"/>
      <c r="AI248" s="472">
        <f>AF248+AF251+AF254+AF257+AF260-AC248</f>
        <v>0</v>
      </c>
      <c r="AJ248" s="472">
        <f>AI248*1.12</f>
        <v>0</v>
      </c>
      <c r="AK248" s="472"/>
      <c r="AL248" s="479" t="str">
        <f t="shared" si="135"/>
        <v/>
      </c>
      <c r="AM248" s="473">
        <f>AF248</f>
        <v>0</v>
      </c>
      <c r="AN248" s="473"/>
      <c r="AO248" s="473"/>
      <c r="AP248" s="473"/>
      <c r="AQ248" s="473"/>
      <c r="AR248" s="472">
        <f>AF248</f>
        <v>0</v>
      </c>
      <c r="AS248" s="472">
        <f t="shared" si="166"/>
        <v>0</v>
      </c>
      <c r="AT248" s="472"/>
      <c r="AU248" s="472"/>
      <c r="AV248" s="472"/>
      <c r="AW248" s="472"/>
      <c r="AX248" s="472"/>
      <c r="AY248" s="472"/>
      <c r="AZ248" s="472"/>
      <c r="BA248" s="472"/>
      <c r="BB248" s="472"/>
      <c r="BC248" s="472"/>
      <c r="BD248" s="472"/>
      <c r="BE248" s="472"/>
      <c r="BF248" s="472"/>
      <c r="BG248" s="472"/>
      <c r="BH248" s="472"/>
      <c r="BI248" s="496"/>
      <c r="BJ248" s="496"/>
      <c r="BK248" s="496"/>
      <c r="BL248" s="496"/>
      <c r="BM248" s="496"/>
      <c r="BN248" s="496"/>
      <c r="BO248" s="496"/>
      <c r="BP248" s="496"/>
      <c r="BS248" s="459"/>
      <c r="BT248" s="497"/>
      <c r="BU248" s="496"/>
    </row>
    <row r="249" spans="1:73" ht="13" hidden="1" customHeight="1" x14ac:dyDescent="0.35">
      <c r="A249" s="1000"/>
      <c r="B249" s="928"/>
      <c r="C249" s="480" t="s">
        <v>75</v>
      </c>
      <c r="D249" s="480" t="s">
        <v>77</v>
      </c>
      <c r="E249" s="544">
        <f>E248</f>
        <v>0</v>
      </c>
      <c r="F249" s="544">
        <f>F248</f>
        <v>0</v>
      </c>
      <c r="G249" s="1002"/>
      <c r="H249" s="1005"/>
      <c r="I249" s="547">
        <f>I248</f>
        <v>0</v>
      </c>
      <c r="J249" s="547">
        <f>J248</f>
        <v>0</v>
      </c>
      <c r="K249" s="926"/>
      <c r="L249" s="929"/>
      <c r="M249" s="977"/>
      <c r="N249" s="503">
        <f t="shared" si="161"/>
        <v>0</v>
      </c>
      <c r="O249" s="503">
        <f t="shared" si="161"/>
        <v>0</v>
      </c>
      <c r="P249" s="503">
        <f t="shared" si="162"/>
        <v>0</v>
      </c>
      <c r="Q249" s="503">
        <f>Q248</f>
        <v>0</v>
      </c>
      <c r="R249" s="929"/>
      <c r="S249" s="970"/>
      <c r="T249" s="499"/>
      <c r="U249" s="499"/>
      <c r="V249" s="499"/>
      <c r="W249" s="499">
        <f>W248</f>
        <v>20686.531446428569</v>
      </c>
      <c r="X249" s="481">
        <f t="shared" si="163"/>
        <v>23168.915219999999</v>
      </c>
      <c r="Y249" s="499"/>
      <c r="Z249" s="499">
        <f t="shared" si="164"/>
        <v>20686.531446428569</v>
      </c>
      <c r="AA249" s="499">
        <f t="shared" si="164"/>
        <v>23168.915219999999</v>
      </c>
      <c r="AB249" s="499"/>
      <c r="AC249" s="499">
        <f>AC248</f>
        <v>0</v>
      </c>
      <c r="AD249" s="499">
        <f>AD248</f>
        <v>0</v>
      </c>
      <c r="AE249" s="499"/>
      <c r="AF249" s="499">
        <f>AF248</f>
        <v>0</v>
      </c>
      <c r="AG249" s="481">
        <f t="shared" si="165"/>
        <v>0</v>
      </c>
      <c r="AH249" s="499"/>
      <c r="AI249" s="481">
        <f>AI248</f>
        <v>0</v>
      </c>
      <c r="AJ249" s="481">
        <f>AJ248</f>
        <v>0</v>
      </c>
      <c r="AK249" s="481"/>
      <c r="AL249" s="504" t="str">
        <f t="shared" si="135"/>
        <v/>
      </c>
      <c r="AM249" s="482">
        <f>AF249</f>
        <v>0</v>
      </c>
      <c r="AN249" s="482"/>
      <c r="AO249" s="482"/>
      <c r="AP249" s="482"/>
      <c r="AQ249" s="482"/>
      <c r="AR249" s="481">
        <f>AF249</f>
        <v>0</v>
      </c>
      <c r="AS249" s="481">
        <f t="shared" si="166"/>
        <v>0</v>
      </c>
      <c r="AT249" s="481"/>
      <c r="AU249" s="481"/>
      <c r="AV249" s="481"/>
      <c r="AW249" s="481"/>
      <c r="AX249" s="481"/>
      <c r="AY249" s="481"/>
      <c r="AZ249" s="481"/>
      <c r="BA249" s="481"/>
      <c r="BB249" s="481"/>
      <c r="BC249" s="481"/>
      <c r="BD249" s="481"/>
      <c r="BE249" s="481"/>
      <c r="BF249" s="481"/>
      <c r="BG249" s="481"/>
      <c r="BH249" s="481"/>
      <c r="BI249" s="460"/>
      <c r="BJ249" s="460"/>
      <c r="BK249" s="460"/>
      <c r="BL249" s="460"/>
      <c r="BM249" s="460"/>
      <c r="BN249" s="460"/>
      <c r="BO249" s="460"/>
      <c r="BP249" s="460"/>
      <c r="BS249" s="457"/>
      <c r="BT249" s="458"/>
      <c r="BU249" s="460"/>
    </row>
    <row r="250" spans="1:73" s="495" customFormat="1" ht="13" hidden="1" customHeight="1" x14ac:dyDescent="0.35">
      <c r="A250" s="1000"/>
      <c r="B250" s="928"/>
      <c r="C250" s="471" t="s">
        <v>73</v>
      </c>
      <c r="D250" s="471" t="s">
        <v>74</v>
      </c>
      <c r="E250" s="542"/>
      <c r="F250" s="542"/>
      <c r="G250" s="1002"/>
      <c r="H250" s="1005"/>
      <c r="I250" s="508"/>
      <c r="J250" s="508"/>
      <c r="K250" s="924"/>
      <c r="L250" s="927"/>
      <c r="M250" s="975" t="s">
        <v>98</v>
      </c>
      <c r="N250" s="493">
        <f t="shared" si="161"/>
        <v>0</v>
      </c>
      <c r="O250" s="493">
        <f t="shared" si="161"/>
        <v>0</v>
      </c>
      <c r="P250" s="493">
        <f t="shared" si="162"/>
        <v>0</v>
      </c>
      <c r="Q250" s="493"/>
      <c r="R250" s="927"/>
      <c r="S250" s="969"/>
      <c r="T250" s="428"/>
      <c r="U250" s="428"/>
      <c r="V250" s="428"/>
      <c r="W250" s="428">
        <f>28103+28244</f>
        <v>56347</v>
      </c>
      <c r="X250" s="472">
        <f t="shared" si="163"/>
        <v>63108.640000000007</v>
      </c>
      <c r="Y250" s="428">
        <f>15+5+5+10</f>
        <v>35</v>
      </c>
      <c r="Z250" s="428">
        <f t="shared" si="164"/>
        <v>56347</v>
      </c>
      <c r="AA250" s="428">
        <f t="shared" si="164"/>
        <v>63108.640000000007</v>
      </c>
      <c r="AB250" s="428">
        <f t="shared" si="164"/>
        <v>35</v>
      </c>
      <c r="AC250" s="428"/>
      <c r="AD250" s="428"/>
      <c r="AE250" s="428"/>
      <c r="AF250" s="428"/>
      <c r="AG250" s="472">
        <f t="shared" si="165"/>
        <v>0</v>
      </c>
      <c r="AH250" s="428"/>
      <c r="AI250" s="472"/>
      <c r="AJ250" s="472">
        <f>AI250*1.12</f>
        <v>0</v>
      </c>
      <c r="AK250" s="542">
        <f>AH250-AE250</f>
        <v>0</v>
      </c>
      <c r="AL250" s="479" t="str">
        <f t="shared" si="135"/>
        <v/>
      </c>
      <c r="AM250" s="473"/>
      <c r="AN250" s="473"/>
      <c r="AO250" s="473"/>
      <c r="AP250" s="473"/>
      <c r="AQ250" s="473"/>
      <c r="AR250" s="472"/>
      <c r="AS250" s="472">
        <f t="shared" si="166"/>
        <v>0</v>
      </c>
      <c r="AT250" s="472"/>
      <c r="AU250" s="472"/>
      <c r="AV250" s="472"/>
      <c r="AW250" s="472"/>
      <c r="AX250" s="472"/>
      <c r="AY250" s="472"/>
      <c r="AZ250" s="472"/>
      <c r="BA250" s="472"/>
      <c r="BB250" s="539"/>
      <c r="BC250" s="472"/>
      <c r="BD250" s="472"/>
      <c r="BE250" s="472"/>
      <c r="BF250" s="472"/>
      <c r="BG250" s="472"/>
      <c r="BH250" s="472"/>
      <c r="BI250" s="496"/>
      <c r="BJ250" s="496"/>
      <c r="BK250" s="496"/>
      <c r="BL250" s="496"/>
      <c r="BM250" s="496"/>
      <c r="BN250" s="496"/>
      <c r="BO250" s="496"/>
      <c r="BP250" s="496"/>
      <c r="BS250" s="459"/>
      <c r="BT250" s="497"/>
      <c r="BU250" s="496"/>
    </row>
    <row r="251" spans="1:73" s="495" customFormat="1" ht="13" hidden="1" customHeight="1" x14ac:dyDescent="0.35">
      <c r="A251" s="1000"/>
      <c r="B251" s="928"/>
      <c r="C251" s="471" t="s">
        <v>75</v>
      </c>
      <c r="D251" s="471" t="s">
        <v>76</v>
      </c>
      <c r="E251" s="542"/>
      <c r="F251" s="542"/>
      <c r="G251" s="1002"/>
      <c r="H251" s="1005"/>
      <c r="I251" s="508"/>
      <c r="J251" s="508"/>
      <c r="K251" s="925"/>
      <c r="L251" s="928"/>
      <c r="M251" s="976"/>
      <c r="N251" s="493">
        <f t="shared" si="161"/>
        <v>0</v>
      </c>
      <c r="O251" s="493">
        <f t="shared" si="161"/>
        <v>0</v>
      </c>
      <c r="P251" s="493">
        <f t="shared" si="162"/>
        <v>0</v>
      </c>
      <c r="Q251" s="493">
        <f>Q250</f>
        <v>0</v>
      </c>
      <c r="R251" s="928"/>
      <c r="S251" s="993"/>
      <c r="T251" s="428"/>
      <c r="U251" s="428"/>
      <c r="V251" s="428"/>
      <c r="W251" s="428"/>
      <c r="X251" s="472">
        <f t="shared" si="163"/>
        <v>0</v>
      </c>
      <c r="Y251" s="428"/>
      <c r="Z251" s="428">
        <f t="shared" si="164"/>
        <v>0</v>
      </c>
      <c r="AA251" s="428">
        <f t="shared" si="164"/>
        <v>0</v>
      </c>
      <c r="AB251" s="428"/>
      <c r="AC251" s="428"/>
      <c r="AD251" s="428"/>
      <c r="AE251" s="428"/>
      <c r="AF251" s="428"/>
      <c r="AG251" s="472">
        <f t="shared" si="165"/>
        <v>0</v>
      </c>
      <c r="AH251" s="428"/>
      <c r="AI251" s="472"/>
      <c r="AJ251" s="472">
        <f>AI251*1.12</f>
        <v>0</v>
      </c>
      <c r="AK251" s="472"/>
      <c r="AL251" s="479" t="str">
        <f t="shared" si="135"/>
        <v/>
      </c>
      <c r="AM251" s="473">
        <f>AF251</f>
        <v>0</v>
      </c>
      <c r="AN251" s="473"/>
      <c r="AO251" s="473"/>
      <c r="AP251" s="473"/>
      <c r="AQ251" s="473"/>
      <c r="AR251" s="472">
        <f>AF251</f>
        <v>0</v>
      </c>
      <c r="AS251" s="472">
        <f t="shared" si="166"/>
        <v>0</v>
      </c>
      <c r="AT251" s="472"/>
      <c r="AU251" s="472"/>
      <c r="AV251" s="472"/>
      <c r="AW251" s="472"/>
      <c r="AX251" s="472"/>
      <c r="AY251" s="472"/>
      <c r="AZ251" s="472"/>
      <c r="BA251" s="472"/>
      <c r="BB251" s="472"/>
      <c r="BC251" s="472"/>
      <c r="BD251" s="472"/>
      <c r="BE251" s="472"/>
      <c r="BF251" s="472"/>
      <c r="BG251" s="472"/>
      <c r="BH251" s="472"/>
      <c r="BI251" s="496"/>
      <c r="BJ251" s="496"/>
      <c r="BK251" s="496"/>
      <c r="BL251" s="496"/>
      <c r="BM251" s="496"/>
      <c r="BN251" s="496"/>
      <c r="BO251" s="496"/>
      <c r="BP251" s="496"/>
      <c r="BS251" s="459"/>
      <c r="BT251" s="497"/>
      <c r="BU251" s="496"/>
    </row>
    <row r="252" spans="1:73" ht="13" hidden="1" customHeight="1" x14ac:dyDescent="0.35">
      <c r="A252" s="1000"/>
      <c r="B252" s="928"/>
      <c r="C252" s="480" t="s">
        <v>75</v>
      </c>
      <c r="D252" s="480" t="s">
        <v>77</v>
      </c>
      <c r="E252" s="544"/>
      <c r="F252" s="544"/>
      <c r="G252" s="1002"/>
      <c r="H252" s="1005"/>
      <c r="I252" s="547"/>
      <c r="J252" s="547"/>
      <c r="K252" s="926"/>
      <c r="L252" s="929"/>
      <c r="M252" s="977"/>
      <c r="N252" s="503">
        <f t="shared" si="161"/>
        <v>0</v>
      </c>
      <c r="O252" s="503">
        <f t="shared" si="161"/>
        <v>0</v>
      </c>
      <c r="P252" s="503">
        <f t="shared" si="162"/>
        <v>0</v>
      </c>
      <c r="Q252" s="503">
        <f>Q251</f>
        <v>0</v>
      </c>
      <c r="R252" s="929"/>
      <c r="S252" s="970"/>
      <c r="T252" s="499"/>
      <c r="U252" s="499"/>
      <c r="V252" s="499"/>
      <c r="W252" s="499">
        <f>W251</f>
        <v>0</v>
      </c>
      <c r="X252" s="481">
        <f t="shared" si="163"/>
        <v>0</v>
      </c>
      <c r="Y252" s="499"/>
      <c r="Z252" s="499">
        <f t="shared" si="164"/>
        <v>0</v>
      </c>
      <c r="AA252" s="499">
        <f t="shared" si="164"/>
        <v>0</v>
      </c>
      <c r="AB252" s="499"/>
      <c r="AC252" s="499"/>
      <c r="AD252" s="499"/>
      <c r="AE252" s="499"/>
      <c r="AF252" s="499">
        <f>AF251</f>
        <v>0</v>
      </c>
      <c r="AG252" s="481">
        <f t="shared" si="165"/>
        <v>0</v>
      </c>
      <c r="AH252" s="499"/>
      <c r="AI252" s="481">
        <f>AI251</f>
        <v>0</v>
      </c>
      <c r="AJ252" s="481">
        <f>AJ251</f>
        <v>0</v>
      </c>
      <c r="AK252" s="481"/>
      <c r="AL252" s="504" t="str">
        <f t="shared" si="135"/>
        <v/>
      </c>
      <c r="AM252" s="482">
        <f>AF252</f>
        <v>0</v>
      </c>
      <c r="AN252" s="482"/>
      <c r="AO252" s="482"/>
      <c r="AP252" s="482"/>
      <c r="AQ252" s="482"/>
      <c r="AR252" s="481">
        <f>AF252</f>
        <v>0</v>
      </c>
      <c r="AS252" s="481">
        <f t="shared" si="166"/>
        <v>0</v>
      </c>
      <c r="AT252" s="481"/>
      <c r="AU252" s="481"/>
      <c r="AV252" s="481"/>
      <c r="AW252" s="481"/>
      <c r="AX252" s="481"/>
      <c r="AY252" s="481"/>
      <c r="AZ252" s="481"/>
      <c r="BA252" s="481"/>
      <c r="BB252" s="481"/>
      <c r="BC252" s="481"/>
      <c r="BD252" s="481"/>
      <c r="BE252" s="481"/>
      <c r="BF252" s="481"/>
      <c r="BG252" s="481"/>
      <c r="BH252" s="481"/>
      <c r="BI252" s="460"/>
      <c r="BJ252" s="460"/>
      <c r="BK252" s="460"/>
      <c r="BL252" s="460"/>
      <c r="BM252" s="460"/>
      <c r="BN252" s="460"/>
      <c r="BO252" s="460"/>
      <c r="BP252" s="460"/>
      <c r="BS252" s="457"/>
      <c r="BT252" s="458"/>
      <c r="BU252" s="460"/>
    </row>
    <row r="253" spans="1:73" s="495" customFormat="1" ht="13" hidden="1" customHeight="1" x14ac:dyDescent="0.35">
      <c r="A253" s="1000"/>
      <c r="B253" s="928"/>
      <c r="C253" s="471" t="s">
        <v>73</v>
      </c>
      <c r="D253" s="471" t="s">
        <v>74</v>
      </c>
      <c r="E253" s="542"/>
      <c r="F253" s="542"/>
      <c r="G253" s="1002"/>
      <c r="H253" s="1005"/>
      <c r="I253" s="508"/>
      <c r="J253" s="508"/>
      <c r="K253" s="924"/>
      <c r="L253" s="927"/>
      <c r="M253" s="975" t="s">
        <v>98</v>
      </c>
      <c r="N253" s="493">
        <f t="shared" si="161"/>
        <v>0</v>
      </c>
      <c r="O253" s="493">
        <f t="shared" si="161"/>
        <v>0</v>
      </c>
      <c r="P253" s="493">
        <f t="shared" si="162"/>
        <v>0</v>
      </c>
      <c r="Q253" s="493"/>
      <c r="R253" s="927"/>
      <c r="S253" s="969"/>
      <c r="T253" s="428"/>
      <c r="U253" s="428"/>
      <c r="V253" s="428"/>
      <c r="W253" s="428">
        <v>78929</v>
      </c>
      <c r="X253" s="472">
        <f t="shared" si="163"/>
        <v>88400.48000000001</v>
      </c>
      <c r="Y253" s="428">
        <f>4+11</f>
        <v>15</v>
      </c>
      <c r="Z253" s="428">
        <f t="shared" si="164"/>
        <v>78929</v>
      </c>
      <c r="AA253" s="428">
        <f t="shared" si="164"/>
        <v>88400.48000000001</v>
      </c>
      <c r="AB253" s="428">
        <f t="shared" si="164"/>
        <v>15</v>
      </c>
      <c r="AC253" s="428"/>
      <c r="AD253" s="428"/>
      <c r="AE253" s="428"/>
      <c r="AF253" s="428"/>
      <c r="AG253" s="472">
        <f t="shared" si="165"/>
        <v>0</v>
      </c>
      <c r="AH253" s="428"/>
      <c r="AI253" s="472"/>
      <c r="AJ253" s="472">
        <f>AI253*1.12</f>
        <v>0</v>
      </c>
      <c r="AK253" s="542">
        <f>AH253-AE253</f>
        <v>0</v>
      </c>
      <c r="AL253" s="479" t="str">
        <f t="shared" si="135"/>
        <v/>
      </c>
      <c r="AM253" s="473"/>
      <c r="AN253" s="473"/>
      <c r="AO253" s="473"/>
      <c r="AP253" s="473"/>
      <c r="AQ253" s="473"/>
      <c r="AR253" s="472"/>
      <c r="AS253" s="472">
        <f t="shared" si="166"/>
        <v>0</v>
      </c>
      <c r="AT253" s="472"/>
      <c r="AU253" s="472"/>
      <c r="AV253" s="472"/>
      <c r="AW253" s="472"/>
      <c r="AX253" s="472"/>
      <c r="AY253" s="472"/>
      <c r="AZ253" s="472"/>
      <c r="BA253" s="472"/>
      <c r="BB253" s="539"/>
      <c r="BC253" s="472"/>
      <c r="BD253" s="472"/>
      <c r="BE253" s="472"/>
      <c r="BF253" s="472"/>
      <c r="BG253" s="472"/>
      <c r="BH253" s="472"/>
      <c r="BI253" s="496"/>
      <c r="BJ253" s="496"/>
      <c r="BK253" s="496"/>
      <c r="BL253" s="496"/>
      <c r="BM253" s="496"/>
      <c r="BN253" s="496"/>
      <c r="BO253" s="496"/>
      <c r="BP253" s="496"/>
      <c r="BS253" s="459"/>
      <c r="BT253" s="497"/>
      <c r="BU253" s="496"/>
    </row>
    <row r="254" spans="1:73" s="495" customFormat="1" ht="13" hidden="1" customHeight="1" x14ac:dyDescent="0.35">
      <c r="A254" s="1000"/>
      <c r="B254" s="928"/>
      <c r="C254" s="471" t="s">
        <v>75</v>
      </c>
      <c r="D254" s="471" t="s">
        <v>76</v>
      </c>
      <c r="E254" s="542"/>
      <c r="F254" s="542"/>
      <c r="G254" s="1002"/>
      <c r="H254" s="1005"/>
      <c r="I254" s="508"/>
      <c r="J254" s="508"/>
      <c r="K254" s="925"/>
      <c r="L254" s="928"/>
      <c r="M254" s="976"/>
      <c r="N254" s="493">
        <f t="shared" si="161"/>
        <v>0</v>
      </c>
      <c r="O254" s="493">
        <f t="shared" si="161"/>
        <v>0</v>
      </c>
      <c r="P254" s="493">
        <f t="shared" si="162"/>
        <v>0</v>
      </c>
      <c r="Q254" s="493">
        <f>Q253</f>
        <v>0</v>
      </c>
      <c r="R254" s="928"/>
      <c r="S254" s="993"/>
      <c r="T254" s="428"/>
      <c r="U254" s="428"/>
      <c r="V254" s="428"/>
      <c r="W254" s="428"/>
      <c r="X254" s="472">
        <f t="shared" si="163"/>
        <v>0</v>
      </c>
      <c r="Y254" s="428"/>
      <c r="Z254" s="428">
        <f t="shared" si="164"/>
        <v>0</v>
      </c>
      <c r="AA254" s="428">
        <f t="shared" si="164"/>
        <v>0</v>
      </c>
      <c r="AB254" s="428"/>
      <c r="AC254" s="428"/>
      <c r="AD254" s="428"/>
      <c r="AE254" s="428"/>
      <c r="AF254" s="428"/>
      <c r="AG254" s="472">
        <f t="shared" si="165"/>
        <v>0</v>
      </c>
      <c r="AH254" s="428"/>
      <c r="AI254" s="472"/>
      <c r="AJ254" s="472">
        <f>AI254*1.12</f>
        <v>0</v>
      </c>
      <c r="AK254" s="472"/>
      <c r="AL254" s="479" t="str">
        <f t="shared" si="135"/>
        <v/>
      </c>
      <c r="AM254" s="473">
        <f>AF254</f>
        <v>0</v>
      </c>
      <c r="AN254" s="473"/>
      <c r="AO254" s="473"/>
      <c r="AP254" s="473"/>
      <c r="AQ254" s="473"/>
      <c r="AR254" s="472">
        <f>AF254</f>
        <v>0</v>
      </c>
      <c r="AS254" s="472">
        <f t="shared" si="166"/>
        <v>0</v>
      </c>
      <c r="AT254" s="472"/>
      <c r="AU254" s="472"/>
      <c r="AV254" s="472"/>
      <c r="AW254" s="472"/>
      <c r="AX254" s="472"/>
      <c r="AY254" s="472"/>
      <c r="AZ254" s="472"/>
      <c r="BA254" s="472"/>
      <c r="BB254" s="472"/>
      <c r="BC254" s="472"/>
      <c r="BD254" s="472"/>
      <c r="BE254" s="472"/>
      <c r="BF254" s="472"/>
      <c r="BG254" s="472"/>
      <c r="BH254" s="472"/>
      <c r="BI254" s="496"/>
      <c r="BJ254" s="496"/>
      <c r="BK254" s="496"/>
      <c r="BL254" s="496"/>
      <c r="BM254" s="496"/>
      <c r="BN254" s="496"/>
      <c r="BO254" s="496"/>
      <c r="BP254" s="496"/>
      <c r="BS254" s="459"/>
      <c r="BT254" s="497"/>
      <c r="BU254" s="496"/>
    </row>
    <row r="255" spans="1:73" ht="13" hidden="1" customHeight="1" x14ac:dyDescent="0.35">
      <c r="A255" s="1000"/>
      <c r="B255" s="928"/>
      <c r="C255" s="480" t="s">
        <v>75</v>
      </c>
      <c r="D255" s="480" t="s">
        <v>77</v>
      </c>
      <c r="E255" s="544"/>
      <c r="F255" s="544"/>
      <c r="G255" s="1002"/>
      <c r="H255" s="1005"/>
      <c r="I255" s="547"/>
      <c r="J255" s="547"/>
      <c r="K255" s="926"/>
      <c r="L255" s="929"/>
      <c r="M255" s="977"/>
      <c r="N255" s="503">
        <f t="shared" si="161"/>
        <v>0</v>
      </c>
      <c r="O255" s="503">
        <f t="shared" si="161"/>
        <v>0</v>
      </c>
      <c r="P255" s="503">
        <f t="shared" si="162"/>
        <v>0</v>
      </c>
      <c r="Q255" s="503">
        <f>Q254</f>
        <v>0</v>
      </c>
      <c r="R255" s="929"/>
      <c r="S255" s="970"/>
      <c r="T255" s="499"/>
      <c r="U255" s="499"/>
      <c r="V255" s="499"/>
      <c r="W255" s="499">
        <f>W254</f>
        <v>0</v>
      </c>
      <c r="X255" s="481">
        <f t="shared" si="163"/>
        <v>0</v>
      </c>
      <c r="Y255" s="499"/>
      <c r="Z255" s="499">
        <f t="shared" si="164"/>
        <v>0</v>
      </c>
      <c r="AA255" s="499">
        <f t="shared" si="164"/>
        <v>0</v>
      </c>
      <c r="AB255" s="499"/>
      <c r="AC255" s="499"/>
      <c r="AD255" s="499"/>
      <c r="AE255" s="499"/>
      <c r="AF255" s="499">
        <f>AF254</f>
        <v>0</v>
      </c>
      <c r="AG255" s="481">
        <f t="shared" si="165"/>
        <v>0</v>
      </c>
      <c r="AH255" s="499"/>
      <c r="AI255" s="481">
        <f>AI254</f>
        <v>0</v>
      </c>
      <c r="AJ255" s="481">
        <f>AJ254</f>
        <v>0</v>
      </c>
      <c r="AK255" s="481"/>
      <c r="AL255" s="504" t="str">
        <f t="shared" si="135"/>
        <v/>
      </c>
      <c r="AM255" s="482">
        <f>AF255</f>
        <v>0</v>
      </c>
      <c r="AN255" s="482"/>
      <c r="AO255" s="482"/>
      <c r="AP255" s="482"/>
      <c r="AQ255" s="482"/>
      <c r="AR255" s="481">
        <f>AF255</f>
        <v>0</v>
      </c>
      <c r="AS255" s="481">
        <f t="shared" si="166"/>
        <v>0</v>
      </c>
      <c r="AT255" s="481"/>
      <c r="AU255" s="481"/>
      <c r="AV255" s="481"/>
      <c r="AW255" s="481"/>
      <c r="AX255" s="481"/>
      <c r="AY255" s="481"/>
      <c r="AZ255" s="481"/>
      <c r="BA255" s="481"/>
      <c r="BB255" s="481"/>
      <c r="BC255" s="481"/>
      <c r="BD255" s="481"/>
      <c r="BE255" s="481"/>
      <c r="BF255" s="481"/>
      <c r="BG255" s="481"/>
      <c r="BH255" s="481"/>
      <c r="BI255" s="460"/>
      <c r="BJ255" s="460"/>
      <c r="BK255" s="460"/>
      <c r="BL255" s="460"/>
      <c r="BM255" s="460"/>
      <c r="BN255" s="460"/>
      <c r="BO255" s="460"/>
      <c r="BP255" s="460"/>
      <c r="BS255" s="457"/>
      <c r="BT255" s="458"/>
      <c r="BU255" s="460"/>
    </row>
    <row r="256" spans="1:73" s="495" customFormat="1" ht="13" hidden="1" customHeight="1" x14ac:dyDescent="0.35">
      <c r="A256" s="1000"/>
      <c r="B256" s="928"/>
      <c r="C256" s="471" t="s">
        <v>73</v>
      </c>
      <c r="D256" s="471" t="s">
        <v>74</v>
      </c>
      <c r="E256" s="542"/>
      <c r="F256" s="542"/>
      <c r="G256" s="1002"/>
      <c r="H256" s="1005"/>
      <c r="I256" s="508"/>
      <c r="J256" s="508"/>
      <c r="K256" s="924"/>
      <c r="L256" s="927"/>
      <c r="M256" s="975" t="s">
        <v>98</v>
      </c>
      <c r="N256" s="493">
        <f t="shared" si="161"/>
        <v>0</v>
      </c>
      <c r="O256" s="493">
        <f t="shared" si="161"/>
        <v>0</v>
      </c>
      <c r="P256" s="493">
        <f t="shared" si="162"/>
        <v>0</v>
      </c>
      <c r="Q256" s="493"/>
      <c r="R256" s="927"/>
      <c r="S256" s="969"/>
      <c r="T256" s="428"/>
      <c r="U256" s="428"/>
      <c r="V256" s="428"/>
      <c r="W256" s="428">
        <v>31287</v>
      </c>
      <c r="X256" s="472">
        <f t="shared" si="163"/>
        <v>35041.440000000002</v>
      </c>
      <c r="Y256" s="428">
        <f>8+7</f>
        <v>15</v>
      </c>
      <c r="Z256" s="428">
        <f t="shared" si="164"/>
        <v>31287</v>
      </c>
      <c r="AA256" s="428">
        <f t="shared" si="164"/>
        <v>35041.440000000002</v>
      </c>
      <c r="AB256" s="428">
        <f t="shared" si="164"/>
        <v>15</v>
      </c>
      <c r="AC256" s="428"/>
      <c r="AD256" s="428"/>
      <c r="AE256" s="428"/>
      <c r="AF256" s="428"/>
      <c r="AG256" s="472">
        <f t="shared" si="165"/>
        <v>0</v>
      </c>
      <c r="AH256" s="428"/>
      <c r="AI256" s="472"/>
      <c r="AJ256" s="472">
        <f>AI256*1.12</f>
        <v>0</v>
      </c>
      <c r="AK256" s="542">
        <f>AH256-AE256</f>
        <v>0</v>
      </c>
      <c r="AL256" s="479" t="str">
        <f t="shared" si="135"/>
        <v/>
      </c>
      <c r="AM256" s="473"/>
      <c r="AN256" s="473"/>
      <c r="AO256" s="473"/>
      <c r="AP256" s="473"/>
      <c r="AQ256" s="473"/>
      <c r="AR256" s="472"/>
      <c r="AS256" s="472">
        <f t="shared" si="166"/>
        <v>0</v>
      </c>
      <c r="AT256" s="472"/>
      <c r="AU256" s="472"/>
      <c r="AV256" s="472"/>
      <c r="AW256" s="472"/>
      <c r="AX256" s="472"/>
      <c r="AY256" s="472"/>
      <c r="AZ256" s="472"/>
      <c r="BA256" s="472"/>
      <c r="BB256" s="539"/>
      <c r="BC256" s="472"/>
      <c r="BD256" s="472"/>
      <c r="BE256" s="472"/>
      <c r="BF256" s="472"/>
      <c r="BG256" s="472"/>
      <c r="BH256" s="472"/>
      <c r="BI256" s="496"/>
      <c r="BJ256" s="496"/>
      <c r="BK256" s="496"/>
      <c r="BL256" s="496"/>
      <c r="BM256" s="496"/>
      <c r="BN256" s="496"/>
      <c r="BO256" s="496"/>
      <c r="BP256" s="496"/>
      <c r="BS256" s="459"/>
      <c r="BT256" s="497"/>
      <c r="BU256" s="496"/>
    </row>
    <row r="257" spans="1:73" s="495" customFormat="1" ht="13" hidden="1" customHeight="1" x14ac:dyDescent="0.35">
      <c r="A257" s="1000"/>
      <c r="B257" s="928"/>
      <c r="C257" s="471" t="s">
        <v>75</v>
      </c>
      <c r="D257" s="471" t="s">
        <v>76</v>
      </c>
      <c r="E257" s="542"/>
      <c r="F257" s="542"/>
      <c r="G257" s="1002"/>
      <c r="H257" s="1005"/>
      <c r="I257" s="508"/>
      <c r="J257" s="508"/>
      <c r="K257" s="925"/>
      <c r="L257" s="928"/>
      <c r="M257" s="976"/>
      <c r="N257" s="493">
        <f t="shared" si="161"/>
        <v>0</v>
      </c>
      <c r="O257" s="493">
        <f t="shared" si="161"/>
        <v>0</v>
      </c>
      <c r="P257" s="493">
        <f t="shared" si="162"/>
        <v>0</v>
      </c>
      <c r="Q257" s="493">
        <f>Q256</f>
        <v>0</v>
      </c>
      <c r="R257" s="928"/>
      <c r="S257" s="993"/>
      <c r="T257" s="428"/>
      <c r="U257" s="428"/>
      <c r="V257" s="428"/>
      <c r="W257" s="428"/>
      <c r="X257" s="472">
        <f t="shared" si="163"/>
        <v>0</v>
      </c>
      <c r="Y257" s="428"/>
      <c r="Z257" s="428">
        <f t="shared" si="164"/>
        <v>0</v>
      </c>
      <c r="AA257" s="428">
        <f t="shared" si="164"/>
        <v>0</v>
      </c>
      <c r="AB257" s="428"/>
      <c r="AC257" s="428"/>
      <c r="AD257" s="428"/>
      <c r="AE257" s="428"/>
      <c r="AF257" s="428"/>
      <c r="AG257" s="472">
        <f t="shared" si="165"/>
        <v>0</v>
      </c>
      <c r="AH257" s="428"/>
      <c r="AI257" s="472"/>
      <c r="AJ257" s="472">
        <f>AI257*1.12</f>
        <v>0</v>
      </c>
      <c r="AK257" s="472"/>
      <c r="AL257" s="479" t="str">
        <f t="shared" si="135"/>
        <v/>
      </c>
      <c r="AM257" s="473">
        <f>AF257</f>
        <v>0</v>
      </c>
      <c r="AN257" s="473"/>
      <c r="AO257" s="473"/>
      <c r="AP257" s="473"/>
      <c r="AQ257" s="473"/>
      <c r="AR257" s="472">
        <f>AF257</f>
        <v>0</v>
      </c>
      <c r="AS257" s="472">
        <f t="shared" si="166"/>
        <v>0</v>
      </c>
      <c r="AT257" s="472"/>
      <c r="AU257" s="472"/>
      <c r="AV257" s="472"/>
      <c r="AW257" s="472"/>
      <c r="AX257" s="472"/>
      <c r="AY257" s="472"/>
      <c r="AZ257" s="472"/>
      <c r="BA257" s="472"/>
      <c r="BB257" s="472"/>
      <c r="BC257" s="472"/>
      <c r="BD257" s="472"/>
      <c r="BE257" s="472"/>
      <c r="BF257" s="472"/>
      <c r="BG257" s="472"/>
      <c r="BH257" s="472"/>
      <c r="BI257" s="496"/>
      <c r="BJ257" s="496"/>
      <c r="BK257" s="496"/>
      <c r="BL257" s="496"/>
      <c r="BM257" s="496"/>
      <c r="BN257" s="496"/>
      <c r="BO257" s="496"/>
      <c r="BP257" s="496"/>
      <c r="BS257" s="459"/>
      <c r="BT257" s="497"/>
      <c r="BU257" s="496"/>
    </row>
    <row r="258" spans="1:73" ht="13" hidden="1" customHeight="1" x14ac:dyDescent="0.35">
      <c r="A258" s="1000"/>
      <c r="B258" s="928"/>
      <c r="C258" s="480" t="s">
        <v>75</v>
      </c>
      <c r="D258" s="480" t="s">
        <v>77</v>
      </c>
      <c r="E258" s="544"/>
      <c r="F258" s="544"/>
      <c r="G258" s="1002"/>
      <c r="H258" s="1005"/>
      <c r="I258" s="547"/>
      <c r="J258" s="547"/>
      <c r="K258" s="926"/>
      <c r="L258" s="929"/>
      <c r="M258" s="977"/>
      <c r="N258" s="503">
        <f t="shared" si="161"/>
        <v>0</v>
      </c>
      <c r="O258" s="503">
        <f t="shared" si="161"/>
        <v>0</v>
      </c>
      <c r="P258" s="503">
        <f t="shared" si="162"/>
        <v>0</v>
      </c>
      <c r="Q258" s="503">
        <f>Q257</f>
        <v>0</v>
      </c>
      <c r="R258" s="929"/>
      <c r="S258" s="970"/>
      <c r="T258" s="499"/>
      <c r="U258" s="499"/>
      <c r="V258" s="499"/>
      <c r="W258" s="499">
        <f>W257</f>
        <v>0</v>
      </c>
      <c r="X258" s="481">
        <f t="shared" si="163"/>
        <v>0</v>
      </c>
      <c r="Y258" s="499"/>
      <c r="Z258" s="499">
        <f t="shared" si="164"/>
        <v>0</v>
      </c>
      <c r="AA258" s="499">
        <f t="shared" si="164"/>
        <v>0</v>
      </c>
      <c r="AB258" s="499"/>
      <c r="AC258" s="499"/>
      <c r="AD258" s="499"/>
      <c r="AE258" s="499"/>
      <c r="AF258" s="499">
        <f>AF257</f>
        <v>0</v>
      </c>
      <c r="AG258" s="481">
        <f t="shared" si="165"/>
        <v>0</v>
      </c>
      <c r="AH258" s="499"/>
      <c r="AI258" s="481">
        <f>AI257</f>
        <v>0</v>
      </c>
      <c r="AJ258" s="481">
        <f>AJ257</f>
        <v>0</v>
      </c>
      <c r="AK258" s="481"/>
      <c r="AL258" s="504" t="str">
        <f t="shared" si="135"/>
        <v/>
      </c>
      <c r="AM258" s="482">
        <f>AF258</f>
        <v>0</v>
      </c>
      <c r="AN258" s="482"/>
      <c r="AO258" s="482"/>
      <c r="AP258" s="482"/>
      <c r="AQ258" s="482"/>
      <c r="AR258" s="481">
        <f>AF258</f>
        <v>0</v>
      </c>
      <c r="AS258" s="481">
        <f t="shared" si="166"/>
        <v>0</v>
      </c>
      <c r="AT258" s="481"/>
      <c r="AU258" s="481"/>
      <c r="AV258" s="481"/>
      <c r="AW258" s="481"/>
      <c r="AX258" s="481"/>
      <c r="AY258" s="481"/>
      <c r="AZ258" s="481"/>
      <c r="BA258" s="481"/>
      <c r="BB258" s="481"/>
      <c r="BC258" s="481"/>
      <c r="BD258" s="481"/>
      <c r="BE258" s="481"/>
      <c r="BF258" s="481"/>
      <c r="BG258" s="481"/>
      <c r="BH258" s="481"/>
      <c r="BI258" s="460"/>
      <c r="BJ258" s="460"/>
      <c r="BK258" s="460"/>
      <c r="BL258" s="460"/>
      <c r="BM258" s="460"/>
      <c r="BN258" s="460"/>
      <c r="BO258" s="460"/>
      <c r="BP258" s="460"/>
      <c r="BS258" s="457"/>
      <c r="BT258" s="458"/>
      <c r="BU258" s="460"/>
    </row>
    <row r="259" spans="1:73" s="495" customFormat="1" ht="13" hidden="1" customHeight="1" x14ac:dyDescent="0.35">
      <c r="A259" s="1000"/>
      <c r="B259" s="928"/>
      <c r="C259" s="471" t="s">
        <v>73</v>
      </c>
      <c r="D259" s="471" t="s">
        <v>74</v>
      </c>
      <c r="E259" s="542"/>
      <c r="F259" s="542"/>
      <c r="G259" s="1002"/>
      <c r="H259" s="1005"/>
      <c r="I259" s="508"/>
      <c r="J259" s="508"/>
      <c r="K259" s="924"/>
      <c r="L259" s="927"/>
      <c r="M259" s="975" t="s">
        <v>98</v>
      </c>
      <c r="N259" s="493">
        <f t="shared" si="161"/>
        <v>0</v>
      </c>
      <c r="O259" s="493">
        <f t="shared" si="161"/>
        <v>0</v>
      </c>
      <c r="P259" s="493">
        <f t="shared" si="162"/>
        <v>0</v>
      </c>
      <c r="Q259" s="493"/>
      <c r="R259" s="927"/>
      <c r="S259" s="969"/>
      <c r="T259" s="428"/>
      <c r="U259" s="428"/>
      <c r="V259" s="428"/>
      <c r="W259" s="428">
        <v>37371</v>
      </c>
      <c r="X259" s="472">
        <f t="shared" si="163"/>
        <v>41855.520000000004</v>
      </c>
      <c r="Y259" s="428">
        <f>6+19</f>
        <v>25</v>
      </c>
      <c r="Z259" s="428">
        <f t="shared" si="164"/>
        <v>37371</v>
      </c>
      <c r="AA259" s="428">
        <f t="shared" si="164"/>
        <v>41855.520000000004</v>
      </c>
      <c r="AB259" s="428">
        <f t="shared" si="164"/>
        <v>25</v>
      </c>
      <c r="AC259" s="428"/>
      <c r="AD259" s="428"/>
      <c r="AE259" s="428"/>
      <c r="AF259" s="428"/>
      <c r="AG259" s="472">
        <f t="shared" si="165"/>
        <v>0</v>
      </c>
      <c r="AH259" s="428"/>
      <c r="AI259" s="472"/>
      <c r="AJ259" s="472">
        <f>AI259*1.12</f>
        <v>0</v>
      </c>
      <c r="AK259" s="542">
        <f>AH259-AE259</f>
        <v>0</v>
      </c>
      <c r="AL259" s="479" t="str">
        <f t="shared" si="135"/>
        <v/>
      </c>
      <c r="AM259" s="473"/>
      <c r="AN259" s="473"/>
      <c r="AO259" s="473"/>
      <c r="AP259" s="473"/>
      <c r="AQ259" s="473"/>
      <c r="AR259" s="472"/>
      <c r="AS259" s="472">
        <f t="shared" si="166"/>
        <v>0</v>
      </c>
      <c r="AT259" s="472"/>
      <c r="AU259" s="472"/>
      <c r="AV259" s="472"/>
      <c r="AW259" s="472"/>
      <c r="AX259" s="472"/>
      <c r="AY259" s="472"/>
      <c r="AZ259" s="472"/>
      <c r="BA259" s="472"/>
      <c r="BB259" s="539"/>
      <c r="BC259" s="472"/>
      <c r="BD259" s="472"/>
      <c r="BE259" s="472"/>
      <c r="BF259" s="472"/>
      <c r="BG259" s="472"/>
      <c r="BH259" s="472"/>
      <c r="BI259" s="496"/>
      <c r="BJ259" s="496"/>
      <c r="BK259" s="496"/>
      <c r="BL259" s="496"/>
      <c r="BM259" s="496"/>
      <c r="BN259" s="496"/>
      <c r="BO259" s="496"/>
      <c r="BP259" s="496"/>
      <c r="BS259" s="459"/>
      <c r="BT259" s="497"/>
      <c r="BU259" s="496"/>
    </row>
    <row r="260" spans="1:73" s="495" customFormat="1" ht="13" hidden="1" customHeight="1" x14ac:dyDescent="0.35">
      <c r="A260" s="1000"/>
      <c r="B260" s="928"/>
      <c r="C260" s="471" t="s">
        <v>75</v>
      </c>
      <c r="D260" s="471" t="s">
        <v>76</v>
      </c>
      <c r="E260" s="542"/>
      <c r="F260" s="542"/>
      <c r="G260" s="1002"/>
      <c r="H260" s="1005"/>
      <c r="I260" s="508"/>
      <c r="J260" s="508"/>
      <c r="K260" s="925"/>
      <c r="L260" s="928"/>
      <c r="M260" s="976"/>
      <c r="N260" s="493">
        <f t="shared" si="161"/>
        <v>0</v>
      </c>
      <c r="O260" s="493">
        <f t="shared" si="161"/>
        <v>0</v>
      </c>
      <c r="P260" s="493">
        <f t="shared" si="162"/>
        <v>0</v>
      </c>
      <c r="Q260" s="493">
        <f>Q259</f>
        <v>0</v>
      </c>
      <c r="R260" s="928"/>
      <c r="S260" s="993"/>
      <c r="T260" s="428"/>
      <c r="U260" s="428"/>
      <c r="V260" s="428"/>
      <c r="W260" s="428"/>
      <c r="X260" s="472">
        <f t="shared" si="163"/>
        <v>0</v>
      </c>
      <c r="Y260" s="428"/>
      <c r="Z260" s="428">
        <f t="shared" si="164"/>
        <v>0</v>
      </c>
      <c r="AA260" s="428">
        <f t="shared" si="164"/>
        <v>0</v>
      </c>
      <c r="AB260" s="428"/>
      <c r="AC260" s="428"/>
      <c r="AD260" s="428"/>
      <c r="AE260" s="428"/>
      <c r="AF260" s="428"/>
      <c r="AG260" s="472">
        <f t="shared" si="165"/>
        <v>0</v>
      </c>
      <c r="AH260" s="428"/>
      <c r="AI260" s="472"/>
      <c r="AJ260" s="472">
        <f>AI260*1.12</f>
        <v>0</v>
      </c>
      <c r="AK260" s="472"/>
      <c r="AL260" s="479" t="str">
        <f t="shared" si="135"/>
        <v/>
      </c>
      <c r="AM260" s="473">
        <f>AF260</f>
        <v>0</v>
      </c>
      <c r="AN260" s="473"/>
      <c r="AO260" s="473"/>
      <c r="AP260" s="473"/>
      <c r="AQ260" s="473"/>
      <c r="AR260" s="472">
        <f>AF260</f>
        <v>0</v>
      </c>
      <c r="AS260" s="472">
        <f t="shared" si="166"/>
        <v>0</v>
      </c>
      <c r="AT260" s="472"/>
      <c r="AU260" s="472"/>
      <c r="AV260" s="472"/>
      <c r="AW260" s="472"/>
      <c r="AX260" s="472"/>
      <c r="AY260" s="472"/>
      <c r="AZ260" s="472"/>
      <c r="BA260" s="472"/>
      <c r="BB260" s="472"/>
      <c r="BC260" s="472"/>
      <c r="BD260" s="472"/>
      <c r="BE260" s="472"/>
      <c r="BF260" s="472"/>
      <c r="BG260" s="472"/>
      <c r="BH260" s="472"/>
      <c r="BI260" s="496"/>
      <c r="BJ260" s="496"/>
      <c r="BK260" s="496"/>
      <c r="BL260" s="496"/>
      <c r="BM260" s="496"/>
      <c r="BN260" s="496"/>
      <c r="BO260" s="496"/>
      <c r="BP260" s="496"/>
      <c r="BS260" s="459"/>
      <c r="BT260" s="497"/>
      <c r="BU260" s="496"/>
    </row>
    <row r="261" spans="1:73" ht="13" hidden="1" customHeight="1" x14ac:dyDescent="0.35">
      <c r="A261" s="962"/>
      <c r="B261" s="929"/>
      <c r="C261" s="480" t="s">
        <v>75</v>
      </c>
      <c r="D261" s="480" t="s">
        <v>77</v>
      </c>
      <c r="E261" s="544"/>
      <c r="F261" s="544"/>
      <c r="G261" s="1003"/>
      <c r="H261" s="1006"/>
      <c r="I261" s="547"/>
      <c r="J261" s="547"/>
      <c r="K261" s="926"/>
      <c r="L261" s="929"/>
      <c r="M261" s="977"/>
      <c r="N261" s="503">
        <f t="shared" si="161"/>
        <v>0</v>
      </c>
      <c r="O261" s="503">
        <f t="shared" si="161"/>
        <v>0</v>
      </c>
      <c r="P261" s="503">
        <f t="shared" si="162"/>
        <v>0</v>
      </c>
      <c r="Q261" s="503">
        <f>Q260</f>
        <v>0</v>
      </c>
      <c r="R261" s="929"/>
      <c r="S261" s="970"/>
      <c r="T261" s="499"/>
      <c r="U261" s="499"/>
      <c r="V261" s="499"/>
      <c r="W261" s="499">
        <f>W260</f>
        <v>0</v>
      </c>
      <c r="X261" s="481">
        <f t="shared" si="163"/>
        <v>0</v>
      </c>
      <c r="Y261" s="499"/>
      <c r="Z261" s="499">
        <f t="shared" si="164"/>
        <v>0</v>
      </c>
      <c r="AA261" s="499">
        <f t="shared" si="164"/>
        <v>0</v>
      </c>
      <c r="AB261" s="499"/>
      <c r="AC261" s="499"/>
      <c r="AD261" s="499"/>
      <c r="AE261" s="499"/>
      <c r="AF261" s="499">
        <f>AF260</f>
        <v>0</v>
      </c>
      <c r="AG261" s="481">
        <f t="shared" si="165"/>
        <v>0</v>
      </c>
      <c r="AH261" s="499"/>
      <c r="AI261" s="481">
        <f>AI260</f>
        <v>0</v>
      </c>
      <c r="AJ261" s="481">
        <f>AJ260</f>
        <v>0</v>
      </c>
      <c r="AK261" s="481"/>
      <c r="AL261" s="504" t="str">
        <f t="shared" si="135"/>
        <v/>
      </c>
      <c r="AM261" s="482">
        <f>AF261</f>
        <v>0</v>
      </c>
      <c r="AN261" s="482"/>
      <c r="AO261" s="482"/>
      <c r="AP261" s="482"/>
      <c r="AQ261" s="482"/>
      <c r="AR261" s="481">
        <f>AF261</f>
        <v>0</v>
      </c>
      <c r="AS261" s="481">
        <f t="shared" si="166"/>
        <v>0</v>
      </c>
      <c r="AT261" s="481"/>
      <c r="AU261" s="481"/>
      <c r="AV261" s="481"/>
      <c r="AW261" s="481"/>
      <c r="AX261" s="481"/>
      <c r="AY261" s="481"/>
      <c r="AZ261" s="481"/>
      <c r="BA261" s="481"/>
      <c r="BB261" s="481"/>
      <c r="BC261" s="481"/>
      <c r="BD261" s="481"/>
      <c r="BE261" s="481"/>
      <c r="BF261" s="481"/>
      <c r="BG261" s="481"/>
      <c r="BH261" s="481"/>
      <c r="BI261" s="460"/>
      <c r="BJ261" s="460"/>
      <c r="BK261" s="460"/>
      <c r="BL261" s="460"/>
      <c r="BM261" s="460"/>
      <c r="BN261" s="460"/>
      <c r="BO261" s="460"/>
      <c r="BP261" s="460"/>
      <c r="BS261" s="457"/>
      <c r="BT261" s="458"/>
      <c r="BU261" s="460"/>
    </row>
    <row r="262" spans="1:73" s="495" customFormat="1" ht="13" hidden="1" customHeight="1" x14ac:dyDescent="0.35">
      <c r="A262" s="961"/>
      <c r="B262" s="927" t="s">
        <v>124</v>
      </c>
      <c r="C262" s="471"/>
      <c r="D262" s="471"/>
      <c r="E262" s="556">
        <f>E264+E267+E282</f>
        <v>0</v>
      </c>
      <c r="F262" s="556">
        <f>F264+F267+F282</f>
        <v>0</v>
      </c>
      <c r="G262" s="557"/>
      <c r="H262" s="556">
        <f>H264+H267+H282</f>
        <v>0</v>
      </c>
      <c r="I262" s="556">
        <f>I264+I267+I282</f>
        <v>0</v>
      </c>
      <c r="J262" s="556">
        <f>J264+J267+J282</f>
        <v>0</v>
      </c>
      <c r="K262" s="914" t="s">
        <v>125</v>
      </c>
      <c r="L262" s="915"/>
      <c r="M262" s="998" t="s">
        <v>98</v>
      </c>
      <c r="N262" s="558">
        <f t="shared" ref="N262:Q263" si="167">N264+N267+N282+N270+N273+N276+N279</f>
        <v>0</v>
      </c>
      <c r="O262" s="558">
        <f t="shared" si="167"/>
        <v>0</v>
      </c>
      <c r="P262" s="558">
        <f t="shared" si="167"/>
        <v>0</v>
      </c>
      <c r="Q262" s="558">
        <f t="shared" si="167"/>
        <v>0</v>
      </c>
      <c r="R262" s="488"/>
      <c r="S262" s="991">
        <f t="shared" ref="S262:AK262" si="168">S264+S267+S282+S270+S273+S276+S279</f>
        <v>0</v>
      </c>
      <c r="T262" s="556">
        <f t="shared" si="168"/>
        <v>0</v>
      </c>
      <c r="U262" s="556">
        <f t="shared" si="168"/>
        <v>0</v>
      </c>
      <c r="V262" s="556">
        <f t="shared" si="168"/>
        <v>0</v>
      </c>
      <c r="W262" s="556">
        <f t="shared" si="168"/>
        <v>402066</v>
      </c>
      <c r="X262" s="556">
        <f t="shared" si="168"/>
        <v>450313.92000000004</v>
      </c>
      <c r="Y262" s="556">
        <f t="shared" si="168"/>
        <v>150</v>
      </c>
      <c r="Z262" s="556">
        <f t="shared" si="168"/>
        <v>402066</v>
      </c>
      <c r="AA262" s="556">
        <f t="shared" si="168"/>
        <v>450313.92000000004</v>
      </c>
      <c r="AB262" s="556">
        <f t="shared" si="168"/>
        <v>150</v>
      </c>
      <c r="AC262" s="556">
        <f t="shared" si="168"/>
        <v>0</v>
      </c>
      <c r="AD262" s="556">
        <f t="shared" si="168"/>
        <v>0</v>
      </c>
      <c r="AE262" s="556">
        <f t="shared" si="168"/>
        <v>0</v>
      </c>
      <c r="AF262" s="556">
        <f t="shared" si="168"/>
        <v>0</v>
      </c>
      <c r="AG262" s="556">
        <f t="shared" si="168"/>
        <v>0</v>
      </c>
      <c r="AH262" s="556">
        <f t="shared" si="168"/>
        <v>0</v>
      </c>
      <c r="AI262" s="556">
        <f>AI264+AI267+AI282+AI270+AI273+AI276+AI279</f>
        <v>0</v>
      </c>
      <c r="AJ262" s="556">
        <f t="shared" si="168"/>
        <v>0</v>
      </c>
      <c r="AK262" s="556">
        <f t="shared" si="168"/>
        <v>0</v>
      </c>
      <c r="AL262" s="479" t="str">
        <f t="shared" si="135"/>
        <v/>
      </c>
      <c r="AM262" s="556">
        <f>AM264+AM267+AM282+AM270+AM273+AM276+AM279</f>
        <v>0</v>
      </c>
      <c r="AN262" s="556">
        <f t="shared" ref="AN262:BH263" si="169">AN264+AN267+AN282+AN270+AN273+AN276+AN279</f>
        <v>0</v>
      </c>
      <c r="AO262" s="556">
        <f t="shared" si="169"/>
        <v>0</v>
      </c>
      <c r="AP262" s="556"/>
      <c r="AQ262" s="556"/>
      <c r="AR262" s="556">
        <f t="shared" si="169"/>
        <v>0</v>
      </c>
      <c r="AS262" s="556">
        <f t="shared" si="169"/>
        <v>0</v>
      </c>
      <c r="AT262" s="556">
        <f t="shared" si="169"/>
        <v>0</v>
      </c>
      <c r="AU262" s="556">
        <f t="shared" si="169"/>
        <v>0</v>
      </c>
      <c r="AV262" s="556">
        <f t="shared" si="169"/>
        <v>0</v>
      </c>
      <c r="AW262" s="556">
        <f t="shared" si="169"/>
        <v>0</v>
      </c>
      <c r="AX262" s="556">
        <f t="shared" si="169"/>
        <v>0</v>
      </c>
      <c r="AY262" s="556">
        <f t="shared" si="169"/>
        <v>0</v>
      </c>
      <c r="AZ262" s="556">
        <f t="shared" si="169"/>
        <v>0</v>
      </c>
      <c r="BA262" s="556">
        <f t="shared" si="169"/>
        <v>0</v>
      </c>
      <c r="BB262" s="556">
        <f t="shared" si="169"/>
        <v>0</v>
      </c>
      <c r="BC262" s="556">
        <f t="shared" si="169"/>
        <v>0</v>
      </c>
      <c r="BD262" s="556">
        <f t="shared" si="169"/>
        <v>0</v>
      </c>
      <c r="BE262" s="556">
        <f t="shared" si="169"/>
        <v>0</v>
      </c>
      <c r="BF262" s="556">
        <f t="shared" si="169"/>
        <v>0</v>
      </c>
      <c r="BG262" s="556">
        <f t="shared" si="169"/>
        <v>0</v>
      </c>
      <c r="BH262" s="556">
        <f t="shared" si="169"/>
        <v>0</v>
      </c>
      <c r="BI262" s="501" t="s">
        <v>83</v>
      </c>
      <c r="BJ262" s="496"/>
      <c r="BK262" s="472">
        <f>BK264+BK267+BK537+BK542+BK546</f>
        <v>0</v>
      </c>
      <c r="BL262" s="472">
        <f>BL264+BL267+BL537+BL542+BL546</f>
        <v>0</v>
      </c>
      <c r="BM262" s="472">
        <f>BM264+BM267+BM537+BM542+BM546</f>
        <v>0</v>
      </c>
      <c r="BN262" s="559"/>
      <c r="BO262" s="559"/>
      <c r="BP262" s="496"/>
      <c r="BS262" s="459"/>
      <c r="BT262" s="497"/>
      <c r="BU262" s="496"/>
    </row>
    <row r="263" spans="1:73" s="495" customFormat="1" ht="13" hidden="1" customHeight="1" x14ac:dyDescent="0.35">
      <c r="A263" s="1000"/>
      <c r="B263" s="928"/>
      <c r="C263" s="471"/>
      <c r="D263" s="471"/>
      <c r="E263" s="556">
        <f>E265+E268+E283</f>
        <v>0</v>
      </c>
      <c r="F263" s="556">
        <f>F265+F268+F283</f>
        <v>0</v>
      </c>
      <c r="G263" s="557"/>
      <c r="H263" s="556"/>
      <c r="I263" s="556">
        <f>I265+I268+I283</f>
        <v>0</v>
      </c>
      <c r="J263" s="556">
        <f>J265+J268+J283</f>
        <v>0</v>
      </c>
      <c r="K263" s="916"/>
      <c r="L263" s="917"/>
      <c r="M263" s="999"/>
      <c r="N263" s="558">
        <f t="shared" si="167"/>
        <v>0</v>
      </c>
      <c r="O263" s="558">
        <f t="shared" si="167"/>
        <v>0</v>
      </c>
      <c r="P263" s="558">
        <f t="shared" si="167"/>
        <v>0</v>
      </c>
      <c r="Q263" s="558">
        <f t="shared" si="167"/>
        <v>0</v>
      </c>
      <c r="R263" s="488"/>
      <c r="S263" s="992"/>
      <c r="T263" s="556">
        <f>T265+T268+T283+T271+T274+T277+T280</f>
        <v>0</v>
      </c>
      <c r="U263" s="556">
        <f>U265+U268+U283+U271+U274+U277+U280</f>
        <v>0</v>
      </c>
      <c r="V263" s="428"/>
      <c r="W263" s="556">
        <f>W265+W268+W283+W271+W274+W277+W280</f>
        <v>12139.887562499998</v>
      </c>
      <c r="X263" s="556">
        <f>X265+X268+X283+X271+X274+X277+X280</f>
        <v>13596.674069999999</v>
      </c>
      <c r="Y263" s="428"/>
      <c r="Z263" s="556">
        <f>Z265+Z268+Z283+Z271+Z274+Z277+Z280</f>
        <v>12139.887562499998</v>
      </c>
      <c r="AA263" s="556">
        <f>AA265+AA268+AA283+AA271+AA274+AA277+AA280</f>
        <v>13596.674069999999</v>
      </c>
      <c r="AB263" s="428"/>
      <c r="AC263" s="556">
        <f>AC265+AC268+AC283+AC271+AC274+AC277+AC280</f>
        <v>0</v>
      </c>
      <c r="AD263" s="556">
        <f>AD265+AD268+AD283+AD271+AD274+AD277+AD280</f>
        <v>0</v>
      </c>
      <c r="AE263" s="428"/>
      <c r="AF263" s="556">
        <f>AF265+AF268+AF283+AF271+AF274+AF277+AF280</f>
        <v>0</v>
      </c>
      <c r="AG263" s="556">
        <f>AG265+AG268+AG283+AG271+AG274+AG277+AG280</f>
        <v>0</v>
      </c>
      <c r="AH263" s="428"/>
      <c r="AI263" s="556">
        <f>AI265+AI268+AI283+AI271+AI274+AI277+AI280</f>
        <v>0</v>
      </c>
      <c r="AJ263" s="556">
        <f>AJ265+AJ268+AJ283+AJ271+AJ274+AJ277+AJ280</f>
        <v>0</v>
      </c>
      <c r="AK263" s="428"/>
      <c r="AL263" s="479" t="str">
        <f t="shared" si="135"/>
        <v/>
      </c>
      <c r="AM263" s="556">
        <f>AM265+AM268+AM283+AM271+AM274+AM277+AM280</f>
        <v>0</v>
      </c>
      <c r="AN263" s="556">
        <f t="shared" si="169"/>
        <v>0</v>
      </c>
      <c r="AO263" s="556">
        <f t="shared" si="169"/>
        <v>0</v>
      </c>
      <c r="AP263" s="556"/>
      <c r="AQ263" s="556"/>
      <c r="AR263" s="556">
        <f t="shared" si="169"/>
        <v>0</v>
      </c>
      <c r="AS263" s="556">
        <f t="shared" si="169"/>
        <v>0</v>
      </c>
      <c r="AT263" s="556">
        <f t="shared" si="169"/>
        <v>0</v>
      </c>
      <c r="AU263" s="556">
        <f t="shared" si="169"/>
        <v>0</v>
      </c>
      <c r="AV263" s="556">
        <f t="shared" si="169"/>
        <v>0</v>
      </c>
      <c r="AW263" s="556">
        <f t="shared" si="169"/>
        <v>0</v>
      </c>
      <c r="AX263" s="556">
        <f t="shared" si="169"/>
        <v>0</v>
      </c>
      <c r="AY263" s="556">
        <f t="shared" si="169"/>
        <v>0</v>
      </c>
      <c r="AZ263" s="556">
        <f t="shared" si="169"/>
        <v>0</v>
      </c>
      <c r="BA263" s="556">
        <f t="shared" si="169"/>
        <v>0</v>
      </c>
      <c r="BB263" s="556">
        <f t="shared" si="169"/>
        <v>0</v>
      </c>
      <c r="BC263" s="556">
        <f t="shared" si="169"/>
        <v>0</v>
      </c>
      <c r="BD263" s="556">
        <f t="shared" si="169"/>
        <v>0</v>
      </c>
      <c r="BE263" s="556">
        <f t="shared" si="169"/>
        <v>0</v>
      </c>
      <c r="BF263" s="556">
        <f t="shared" si="169"/>
        <v>0</v>
      </c>
      <c r="BG263" s="556">
        <f t="shared" si="169"/>
        <v>0</v>
      </c>
      <c r="BH263" s="556">
        <f t="shared" si="169"/>
        <v>0</v>
      </c>
      <c r="BI263" s="496"/>
      <c r="BJ263" s="496"/>
      <c r="BK263" s="472">
        <f>BK265+BK268+BK531+BK534+BK537+BK540</f>
        <v>0</v>
      </c>
      <c r="BL263" s="472">
        <f>BL265+BL268+BL531+BL534+BL537+BL540</f>
        <v>0</v>
      </c>
      <c r="BM263" s="472">
        <f>BM265+BM268+BM531+BM534+BM537+BM540</f>
        <v>0</v>
      </c>
      <c r="BN263" s="559"/>
      <c r="BO263" s="559"/>
      <c r="BP263" s="496"/>
      <c r="BS263" s="459"/>
      <c r="BT263" s="497"/>
      <c r="BU263" s="496"/>
    </row>
    <row r="264" spans="1:73" s="495" customFormat="1" ht="13" hidden="1" customHeight="1" x14ac:dyDescent="0.35">
      <c r="A264" s="1000"/>
      <c r="B264" s="928"/>
      <c r="C264" s="471" t="s">
        <v>73</v>
      </c>
      <c r="D264" s="471" t="s">
        <v>74</v>
      </c>
      <c r="E264" s="542"/>
      <c r="F264" s="542">
        <f>E264*1.12</f>
        <v>0</v>
      </c>
      <c r="G264" s="1001"/>
      <c r="H264" s="1004"/>
      <c r="I264" s="508"/>
      <c r="J264" s="508">
        <f>I264*1.12</f>
        <v>0</v>
      </c>
      <c r="K264" s="924"/>
      <c r="L264" s="927"/>
      <c r="M264" s="975" t="s">
        <v>98</v>
      </c>
      <c r="N264" s="493">
        <f t="shared" ref="N264:O284" si="170">P264</f>
        <v>0</v>
      </c>
      <c r="O264" s="493">
        <f t="shared" si="170"/>
        <v>0</v>
      </c>
      <c r="P264" s="493">
        <f t="shared" ref="P264:P284" si="171">Q264/1.12</f>
        <v>0</v>
      </c>
      <c r="Q264" s="493"/>
      <c r="R264" s="927"/>
      <c r="S264" s="969"/>
      <c r="T264" s="428"/>
      <c r="U264" s="428"/>
      <c r="V264" s="428"/>
      <c r="W264" s="428">
        <v>166062</v>
      </c>
      <c r="X264" s="472">
        <f t="shared" ref="X264:X284" si="172">W264*1.12</f>
        <v>185989.44000000003</v>
      </c>
      <c r="Y264" s="428">
        <f>11+26+13</f>
        <v>50</v>
      </c>
      <c r="Z264" s="428">
        <f t="shared" ref="Z264:AB284" si="173">T264+W264</f>
        <v>166062</v>
      </c>
      <c r="AA264" s="428">
        <f t="shared" si="173"/>
        <v>185989.44000000003</v>
      </c>
      <c r="AB264" s="428">
        <f t="shared" si="173"/>
        <v>50</v>
      </c>
      <c r="AC264" s="428"/>
      <c r="AD264" s="428">
        <f>AC264*1.12</f>
        <v>0</v>
      </c>
      <c r="AE264" s="428"/>
      <c r="AF264" s="428"/>
      <c r="AG264" s="472">
        <f t="shared" ref="AG264:AG284" si="174">AF264*1.12</f>
        <v>0</v>
      </c>
      <c r="AH264" s="428"/>
      <c r="AI264" s="472"/>
      <c r="AJ264" s="472">
        <f>AI264*1.12</f>
        <v>0</v>
      </c>
      <c r="AK264" s="542">
        <f>AH264-AE264</f>
        <v>0</v>
      </c>
      <c r="AL264" s="479" t="str">
        <f t="shared" si="135"/>
        <v/>
      </c>
      <c r="AM264" s="473"/>
      <c r="AN264" s="473"/>
      <c r="AO264" s="473"/>
      <c r="AP264" s="473"/>
      <c r="AQ264" s="473"/>
      <c r="AR264" s="472"/>
      <c r="AS264" s="472">
        <f t="shared" ref="AS264:AS284" si="175">AR264*1.12</f>
        <v>0</v>
      </c>
      <c r="AT264" s="472"/>
      <c r="AU264" s="539"/>
      <c r="AV264" s="472"/>
      <c r="AW264" s="472"/>
      <c r="AX264" s="472"/>
      <c r="AY264" s="472"/>
      <c r="AZ264" s="472"/>
      <c r="BA264" s="472"/>
      <c r="BB264" s="542"/>
      <c r="BC264" s="472"/>
      <c r="BD264" s="472"/>
      <c r="BE264" s="472"/>
      <c r="BF264" s="472"/>
      <c r="BG264" s="472"/>
      <c r="BH264" s="539"/>
      <c r="BI264" s="496"/>
      <c r="BJ264" s="496"/>
      <c r="BK264" s="496"/>
      <c r="BL264" s="496"/>
      <c r="BM264" s="496"/>
      <c r="BN264" s="496"/>
      <c r="BO264" s="496"/>
      <c r="BP264" s="496"/>
      <c r="BS264" s="459"/>
      <c r="BT264" s="497"/>
      <c r="BU264" s="496"/>
    </row>
    <row r="265" spans="1:73" s="495" customFormat="1" ht="13" hidden="1" customHeight="1" x14ac:dyDescent="0.35">
      <c r="A265" s="1000"/>
      <c r="B265" s="928"/>
      <c r="C265" s="471" t="s">
        <v>75</v>
      </c>
      <c r="D265" s="471" t="s">
        <v>76</v>
      </c>
      <c r="E265" s="542">
        <f>E264</f>
        <v>0</v>
      </c>
      <c r="F265" s="542">
        <f>E265*1.12</f>
        <v>0</v>
      </c>
      <c r="G265" s="1002"/>
      <c r="H265" s="1005"/>
      <c r="I265" s="508"/>
      <c r="J265" s="508">
        <f>I265*1.12</f>
        <v>0</v>
      </c>
      <c r="K265" s="925"/>
      <c r="L265" s="928"/>
      <c r="M265" s="976"/>
      <c r="N265" s="493">
        <f t="shared" si="170"/>
        <v>0</v>
      </c>
      <c r="O265" s="493">
        <f t="shared" si="170"/>
        <v>0</v>
      </c>
      <c r="P265" s="493">
        <f t="shared" si="171"/>
        <v>0</v>
      </c>
      <c r="Q265" s="493">
        <f>Q264</f>
        <v>0</v>
      </c>
      <c r="R265" s="928"/>
      <c r="S265" s="993"/>
      <c r="T265" s="428"/>
      <c r="U265" s="428"/>
      <c r="V265" s="428"/>
      <c r="W265" s="428">
        <f>13596.67407/1.12</f>
        <v>12139.887562499998</v>
      </c>
      <c r="X265" s="472">
        <f t="shared" si="172"/>
        <v>13596.674069999999</v>
      </c>
      <c r="Y265" s="428"/>
      <c r="Z265" s="428">
        <f t="shared" si="173"/>
        <v>12139.887562499998</v>
      </c>
      <c r="AA265" s="428">
        <f t="shared" si="173"/>
        <v>13596.674069999999</v>
      </c>
      <c r="AB265" s="428"/>
      <c r="AC265" s="428"/>
      <c r="AD265" s="428">
        <f>AC265*1.12</f>
        <v>0</v>
      </c>
      <c r="AE265" s="428"/>
      <c r="AF265" s="428"/>
      <c r="AG265" s="472">
        <f t="shared" si="174"/>
        <v>0</v>
      </c>
      <c r="AH265" s="428"/>
      <c r="AI265" s="472">
        <f>AF265+AF268+AF271+AF274+AF277+AF280+AF283-AC265</f>
        <v>0</v>
      </c>
      <c r="AJ265" s="472">
        <f>AI265*1.12</f>
        <v>0</v>
      </c>
      <c r="AK265" s="472"/>
      <c r="AL265" s="479" t="str">
        <f t="shared" si="135"/>
        <v/>
      </c>
      <c r="AM265" s="473">
        <f>AF265</f>
        <v>0</v>
      </c>
      <c r="AN265" s="473"/>
      <c r="AO265" s="473"/>
      <c r="AP265" s="473"/>
      <c r="AQ265" s="473"/>
      <c r="AR265" s="472">
        <f>AF265</f>
        <v>0</v>
      </c>
      <c r="AS265" s="472">
        <f t="shared" si="175"/>
        <v>0</v>
      </c>
      <c r="AT265" s="472"/>
      <c r="AU265" s="472"/>
      <c r="AV265" s="472"/>
      <c r="AW265" s="472"/>
      <c r="AX265" s="472"/>
      <c r="AY265" s="472"/>
      <c r="AZ265" s="472"/>
      <c r="BA265" s="472"/>
      <c r="BB265" s="472"/>
      <c r="BC265" s="472"/>
      <c r="BD265" s="472"/>
      <c r="BE265" s="472"/>
      <c r="BF265" s="472"/>
      <c r="BG265" s="472"/>
      <c r="BH265" s="472"/>
      <c r="BI265" s="496"/>
      <c r="BJ265" s="496"/>
      <c r="BK265" s="496"/>
      <c r="BL265" s="496"/>
      <c r="BM265" s="496"/>
      <c r="BN265" s="496"/>
      <c r="BO265" s="496"/>
      <c r="BP265" s="496"/>
      <c r="BS265" s="459"/>
      <c r="BT265" s="497"/>
      <c r="BU265" s="496"/>
    </row>
    <row r="266" spans="1:73" ht="13" hidden="1" customHeight="1" x14ac:dyDescent="0.35">
      <c r="A266" s="1000"/>
      <c r="B266" s="928"/>
      <c r="C266" s="480" t="s">
        <v>75</v>
      </c>
      <c r="D266" s="480" t="s">
        <v>77</v>
      </c>
      <c r="E266" s="544">
        <f>E265</f>
        <v>0</v>
      </c>
      <c r="F266" s="544">
        <f>F265</f>
        <v>0</v>
      </c>
      <c r="G266" s="1002"/>
      <c r="H266" s="1005"/>
      <c r="I266" s="547">
        <f>I265</f>
        <v>0</v>
      </c>
      <c r="J266" s="547">
        <f>J265</f>
        <v>0</v>
      </c>
      <c r="K266" s="926"/>
      <c r="L266" s="929"/>
      <c r="M266" s="977"/>
      <c r="N266" s="503">
        <f t="shared" si="170"/>
        <v>0</v>
      </c>
      <c r="O266" s="503">
        <f t="shared" si="170"/>
        <v>0</v>
      </c>
      <c r="P266" s="503">
        <f t="shared" si="171"/>
        <v>0</v>
      </c>
      <c r="Q266" s="503">
        <f>Q265</f>
        <v>0</v>
      </c>
      <c r="R266" s="929"/>
      <c r="S266" s="970"/>
      <c r="T266" s="499"/>
      <c r="U266" s="499"/>
      <c r="V266" s="499"/>
      <c r="W266" s="499">
        <f>W265</f>
        <v>12139.887562499998</v>
      </c>
      <c r="X266" s="481">
        <f t="shared" si="172"/>
        <v>13596.674069999999</v>
      </c>
      <c r="Y266" s="499"/>
      <c r="Z266" s="499">
        <f t="shared" si="173"/>
        <v>12139.887562499998</v>
      </c>
      <c r="AA266" s="499">
        <f t="shared" si="173"/>
        <v>13596.674069999999</v>
      </c>
      <c r="AB266" s="499"/>
      <c r="AC266" s="499">
        <f>AC265</f>
        <v>0</v>
      </c>
      <c r="AD266" s="499">
        <f>AD265</f>
        <v>0</v>
      </c>
      <c r="AE266" s="499"/>
      <c r="AF266" s="499">
        <f>AF265</f>
        <v>0</v>
      </c>
      <c r="AG266" s="481">
        <f t="shared" si="174"/>
        <v>0</v>
      </c>
      <c r="AH266" s="499"/>
      <c r="AI266" s="481">
        <f>AI265</f>
        <v>0</v>
      </c>
      <c r="AJ266" s="481">
        <f>AJ265</f>
        <v>0</v>
      </c>
      <c r="AK266" s="481"/>
      <c r="AL266" s="504" t="str">
        <f t="shared" si="135"/>
        <v/>
      </c>
      <c r="AM266" s="482">
        <f>AF266</f>
        <v>0</v>
      </c>
      <c r="AN266" s="482"/>
      <c r="AO266" s="482"/>
      <c r="AP266" s="482"/>
      <c r="AQ266" s="482"/>
      <c r="AR266" s="481">
        <f>AF266</f>
        <v>0</v>
      </c>
      <c r="AS266" s="481">
        <f t="shared" si="175"/>
        <v>0</v>
      </c>
      <c r="AT266" s="481"/>
      <c r="AU266" s="481"/>
      <c r="AV266" s="481"/>
      <c r="AW266" s="481"/>
      <c r="AX266" s="481"/>
      <c r="AY266" s="481"/>
      <c r="AZ266" s="481"/>
      <c r="BA266" s="481"/>
      <c r="BB266" s="481"/>
      <c r="BC266" s="481"/>
      <c r="BD266" s="481"/>
      <c r="BE266" s="481"/>
      <c r="BF266" s="481"/>
      <c r="BG266" s="481"/>
      <c r="BH266" s="481"/>
      <c r="BI266" s="460"/>
      <c r="BJ266" s="460"/>
      <c r="BK266" s="460"/>
      <c r="BL266" s="460"/>
      <c r="BM266" s="460"/>
      <c r="BN266" s="460"/>
      <c r="BO266" s="460"/>
      <c r="BP266" s="460"/>
      <c r="BS266" s="457"/>
      <c r="BT266" s="458"/>
      <c r="BU266" s="460"/>
    </row>
    <row r="267" spans="1:73" s="495" customFormat="1" ht="13" hidden="1" customHeight="1" x14ac:dyDescent="0.35">
      <c r="A267" s="1000"/>
      <c r="B267" s="928"/>
      <c r="C267" s="471" t="s">
        <v>73</v>
      </c>
      <c r="D267" s="471" t="s">
        <v>74</v>
      </c>
      <c r="E267" s="542"/>
      <c r="F267" s="542"/>
      <c r="G267" s="1002"/>
      <c r="H267" s="1005"/>
      <c r="I267" s="508"/>
      <c r="J267" s="508"/>
      <c r="K267" s="924"/>
      <c r="L267" s="927"/>
      <c r="M267" s="975" t="s">
        <v>98</v>
      </c>
      <c r="N267" s="493">
        <f t="shared" si="170"/>
        <v>0</v>
      </c>
      <c r="O267" s="493">
        <f t="shared" si="170"/>
        <v>0</v>
      </c>
      <c r="P267" s="493">
        <f t="shared" si="171"/>
        <v>0</v>
      </c>
      <c r="Q267" s="493"/>
      <c r="R267" s="927"/>
      <c r="S267" s="969"/>
      <c r="T267" s="428"/>
      <c r="U267" s="428"/>
      <c r="V267" s="428"/>
      <c r="W267" s="428">
        <v>7963</v>
      </c>
      <c r="X267" s="472">
        <f t="shared" si="172"/>
        <v>8918.5600000000013</v>
      </c>
      <c r="Y267" s="428">
        <f>1+9</f>
        <v>10</v>
      </c>
      <c r="Z267" s="428">
        <f t="shared" si="173"/>
        <v>7963</v>
      </c>
      <c r="AA267" s="428">
        <f t="shared" si="173"/>
        <v>8918.5600000000013</v>
      </c>
      <c r="AB267" s="428">
        <f t="shared" si="173"/>
        <v>10</v>
      </c>
      <c r="AC267" s="428"/>
      <c r="AD267" s="428"/>
      <c r="AE267" s="428"/>
      <c r="AF267" s="428"/>
      <c r="AG267" s="472">
        <f t="shared" si="174"/>
        <v>0</v>
      </c>
      <c r="AH267" s="428"/>
      <c r="AI267" s="472"/>
      <c r="AJ267" s="472">
        <f>AI267*1.12</f>
        <v>0</v>
      </c>
      <c r="AK267" s="542">
        <f>AH267-AE267</f>
        <v>0</v>
      </c>
      <c r="AL267" s="479" t="str">
        <f t="shared" si="135"/>
        <v/>
      </c>
      <c r="AM267" s="473"/>
      <c r="AN267" s="473"/>
      <c r="AO267" s="473"/>
      <c r="AP267" s="473"/>
      <c r="AQ267" s="473"/>
      <c r="AR267" s="472"/>
      <c r="AS267" s="472">
        <f t="shared" si="175"/>
        <v>0</v>
      </c>
      <c r="AT267" s="472"/>
      <c r="AU267" s="472"/>
      <c r="AV267" s="472"/>
      <c r="AW267" s="472"/>
      <c r="AX267" s="472"/>
      <c r="AY267" s="472"/>
      <c r="AZ267" s="472"/>
      <c r="BA267" s="472"/>
      <c r="BB267" s="539"/>
      <c r="BC267" s="472"/>
      <c r="BD267" s="472"/>
      <c r="BE267" s="472"/>
      <c r="BF267" s="472"/>
      <c r="BG267" s="472"/>
      <c r="BH267" s="472"/>
      <c r="BI267" s="496"/>
      <c r="BJ267" s="496"/>
      <c r="BK267" s="496"/>
      <c r="BL267" s="496"/>
      <c r="BM267" s="496"/>
      <c r="BN267" s="496"/>
      <c r="BO267" s="496"/>
      <c r="BP267" s="496"/>
      <c r="BS267" s="459"/>
      <c r="BT267" s="497"/>
      <c r="BU267" s="496"/>
    </row>
    <row r="268" spans="1:73" s="495" customFormat="1" ht="13" hidden="1" customHeight="1" x14ac:dyDescent="0.35">
      <c r="A268" s="1000"/>
      <c r="B268" s="928"/>
      <c r="C268" s="471" t="s">
        <v>75</v>
      </c>
      <c r="D268" s="471" t="s">
        <v>76</v>
      </c>
      <c r="E268" s="542"/>
      <c r="F268" s="542"/>
      <c r="G268" s="1002"/>
      <c r="H268" s="1005"/>
      <c r="I268" s="508"/>
      <c r="J268" s="508"/>
      <c r="K268" s="925"/>
      <c r="L268" s="928"/>
      <c r="M268" s="976"/>
      <c r="N268" s="493">
        <f t="shared" si="170"/>
        <v>0</v>
      </c>
      <c r="O268" s="493">
        <f t="shared" si="170"/>
        <v>0</v>
      </c>
      <c r="P268" s="493">
        <f t="shared" si="171"/>
        <v>0</v>
      </c>
      <c r="Q268" s="493">
        <f>Q267</f>
        <v>0</v>
      </c>
      <c r="R268" s="928"/>
      <c r="S268" s="993"/>
      <c r="T268" s="428"/>
      <c r="U268" s="428"/>
      <c r="V268" s="428"/>
      <c r="W268" s="428"/>
      <c r="X268" s="472">
        <f t="shared" si="172"/>
        <v>0</v>
      </c>
      <c r="Y268" s="428"/>
      <c r="Z268" s="428">
        <f t="shared" si="173"/>
        <v>0</v>
      </c>
      <c r="AA268" s="428">
        <f t="shared" si="173"/>
        <v>0</v>
      </c>
      <c r="AB268" s="428"/>
      <c r="AC268" s="428"/>
      <c r="AD268" s="428"/>
      <c r="AE268" s="428"/>
      <c r="AF268" s="428"/>
      <c r="AG268" s="472">
        <f t="shared" si="174"/>
        <v>0</v>
      </c>
      <c r="AH268" s="428"/>
      <c r="AI268" s="472"/>
      <c r="AJ268" s="472">
        <f>AI268*1.12</f>
        <v>0</v>
      </c>
      <c r="AK268" s="472"/>
      <c r="AL268" s="479" t="str">
        <f t="shared" si="135"/>
        <v/>
      </c>
      <c r="AM268" s="473">
        <f>AF268</f>
        <v>0</v>
      </c>
      <c r="AN268" s="473"/>
      <c r="AO268" s="473"/>
      <c r="AP268" s="473"/>
      <c r="AQ268" s="473"/>
      <c r="AR268" s="472">
        <f>AF268</f>
        <v>0</v>
      </c>
      <c r="AS268" s="472">
        <f t="shared" si="175"/>
        <v>0</v>
      </c>
      <c r="AT268" s="472"/>
      <c r="AU268" s="472"/>
      <c r="AV268" s="472"/>
      <c r="AW268" s="472"/>
      <c r="AX268" s="472"/>
      <c r="AY268" s="472"/>
      <c r="AZ268" s="472"/>
      <c r="BA268" s="472"/>
      <c r="BB268" s="472"/>
      <c r="BC268" s="472"/>
      <c r="BD268" s="472"/>
      <c r="BE268" s="472"/>
      <c r="BF268" s="472"/>
      <c r="BG268" s="472"/>
      <c r="BH268" s="472"/>
      <c r="BI268" s="496"/>
      <c r="BJ268" s="496"/>
      <c r="BK268" s="496"/>
      <c r="BL268" s="496"/>
      <c r="BM268" s="496"/>
      <c r="BN268" s="496"/>
      <c r="BO268" s="496"/>
      <c r="BP268" s="496"/>
      <c r="BS268" s="459"/>
      <c r="BT268" s="497"/>
      <c r="BU268" s="496"/>
    </row>
    <row r="269" spans="1:73" ht="13" hidden="1" customHeight="1" x14ac:dyDescent="0.35">
      <c r="A269" s="1000"/>
      <c r="B269" s="928"/>
      <c r="C269" s="480" t="s">
        <v>75</v>
      </c>
      <c r="D269" s="480" t="s">
        <v>77</v>
      </c>
      <c r="E269" s="544"/>
      <c r="F269" s="544"/>
      <c r="G269" s="1002"/>
      <c r="H269" s="1005"/>
      <c r="I269" s="547"/>
      <c r="J269" s="547"/>
      <c r="K269" s="926"/>
      <c r="L269" s="929"/>
      <c r="M269" s="977"/>
      <c r="N269" s="503">
        <f t="shared" si="170"/>
        <v>0</v>
      </c>
      <c r="O269" s="503">
        <f t="shared" si="170"/>
        <v>0</v>
      </c>
      <c r="P269" s="503">
        <f t="shared" si="171"/>
        <v>0</v>
      </c>
      <c r="Q269" s="503">
        <f>Q268</f>
        <v>0</v>
      </c>
      <c r="R269" s="929"/>
      <c r="S269" s="970"/>
      <c r="T269" s="499"/>
      <c r="U269" s="499"/>
      <c r="V269" s="499"/>
      <c r="W269" s="499">
        <f>W268</f>
        <v>0</v>
      </c>
      <c r="X269" s="481">
        <f t="shared" si="172"/>
        <v>0</v>
      </c>
      <c r="Y269" s="499"/>
      <c r="Z269" s="499">
        <f t="shared" si="173"/>
        <v>0</v>
      </c>
      <c r="AA269" s="499">
        <f t="shared" si="173"/>
        <v>0</v>
      </c>
      <c r="AB269" s="499"/>
      <c r="AC269" s="499"/>
      <c r="AD269" s="499"/>
      <c r="AE269" s="499"/>
      <c r="AF269" s="499">
        <f>AF268</f>
        <v>0</v>
      </c>
      <c r="AG269" s="481">
        <f t="shared" si="174"/>
        <v>0</v>
      </c>
      <c r="AH269" s="499"/>
      <c r="AI269" s="481">
        <f>AI268</f>
        <v>0</v>
      </c>
      <c r="AJ269" s="481">
        <f>AJ268</f>
        <v>0</v>
      </c>
      <c r="AK269" s="481"/>
      <c r="AL269" s="504" t="str">
        <f t="shared" si="135"/>
        <v/>
      </c>
      <c r="AM269" s="482">
        <f>AF269</f>
        <v>0</v>
      </c>
      <c r="AN269" s="482"/>
      <c r="AO269" s="482"/>
      <c r="AP269" s="482"/>
      <c r="AQ269" s="482"/>
      <c r="AR269" s="481">
        <f>AF269</f>
        <v>0</v>
      </c>
      <c r="AS269" s="481">
        <f t="shared" si="175"/>
        <v>0</v>
      </c>
      <c r="AT269" s="481"/>
      <c r="AU269" s="481"/>
      <c r="AV269" s="481"/>
      <c r="AW269" s="481"/>
      <c r="AX269" s="481"/>
      <c r="AY269" s="481"/>
      <c r="AZ269" s="481"/>
      <c r="BA269" s="481"/>
      <c r="BB269" s="481"/>
      <c r="BC269" s="481"/>
      <c r="BD269" s="481"/>
      <c r="BE269" s="481"/>
      <c r="BF269" s="481"/>
      <c r="BG269" s="481"/>
      <c r="BH269" s="481"/>
      <c r="BI269" s="460"/>
      <c r="BJ269" s="460"/>
      <c r="BK269" s="460"/>
      <c r="BL269" s="460"/>
      <c r="BM269" s="460"/>
      <c r="BN269" s="460"/>
      <c r="BO269" s="460"/>
      <c r="BP269" s="460"/>
      <c r="BS269" s="457"/>
      <c r="BT269" s="458"/>
      <c r="BU269" s="460"/>
    </row>
    <row r="270" spans="1:73" s="495" customFormat="1" ht="13" hidden="1" customHeight="1" x14ac:dyDescent="0.35">
      <c r="A270" s="1000"/>
      <c r="B270" s="928"/>
      <c r="C270" s="471" t="s">
        <v>73</v>
      </c>
      <c r="D270" s="471" t="s">
        <v>74</v>
      </c>
      <c r="E270" s="542"/>
      <c r="F270" s="542"/>
      <c r="G270" s="1002"/>
      <c r="H270" s="1005"/>
      <c r="I270" s="508"/>
      <c r="J270" s="508"/>
      <c r="K270" s="924"/>
      <c r="L270" s="927"/>
      <c r="M270" s="975" t="s">
        <v>98</v>
      </c>
      <c r="N270" s="493">
        <f t="shared" si="170"/>
        <v>0</v>
      </c>
      <c r="O270" s="493">
        <f t="shared" si="170"/>
        <v>0</v>
      </c>
      <c r="P270" s="493">
        <f t="shared" si="171"/>
        <v>0</v>
      </c>
      <c r="Q270" s="493"/>
      <c r="R270" s="927"/>
      <c r="S270" s="969"/>
      <c r="T270" s="428"/>
      <c r="U270" s="428"/>
      <c r="V270" s="428"/>
      <c r="W270" s="428">
        <f>15807+9113</f>
        <v>24920</v>
      </c>
      <c r="X270" s="472">
        <f t="shared" si="172"/>
        <v>27910.400000000001</v>
      </c>
      <c r="Y270" s="428">
        <f>5</f>
        <v>5</v>
      </c>
      <c r="Z270" s="428">
        <f t="shared" si="173"/>
        <v>24920</v>
      </c>
      <c r="AA270" s="428">
        <f t="shared" si="173"/>
        <v>27910.400000000001</v>
      </c>
      <c r="AB270" s="428">
        <f t="shared" si="173"/>
        <v>5</v>
      </c>
      <c r="AC270" s="428"/>
      <c r="AD270" s="428"/>
      <c r="AE270" s="428"/>
      <c r="AF270" s="428"/>
      <c r="AG270" s="472">
        <f t="shared" si="174"/>
        <v>0</v>
      </c>
      <c r="AH270" s="428"/>
      <c r="AI270" s="472"/>
      <c r="AJ270" s="472">
        <f>AI270*1.12</f>
        <v>0</v>
      </c>
      <c r="AK270" s="542">
        <f>AH270-AE270</f>
        <v>0</v>
      </c>
      <c r="AL270" s="479" t="str">
        <f t="shared" si="135"/>
        <v/>
      </c>
      <c r="AM270" s="473"/>
      <c r="AN270" s="473"/>
      <c r="AO270" s="473"/>
      <c r="AP270" s="473"/>
      <c r="AQ270" s="473"/>
      <c r="AR270" s="472"/>
      <c r="AS270" s="472">
        <f t="shared" si="175"/>
        <v>0</v>
      </c>
      <c r="AT270" s="472"/>
      <c r="AU270" s="472"/>
      <c r="AV270" s="472"/>
      <c r="AW270" s="472"/>
      <c r="AX270" s="472"/>
      <c r="AY270" s="472"/>
      <c r="AZ270" s="472"/>
      <c r="BA270" s="472"/>
      <c r="BB270" s="542"/>
      <c r="BC270" s="472"/>
      <c r="BD270" s="472"/>
      <c r="BE270" s="472"/>
      <c r="BF270" s="472"/>
      <c r="BG270" s="472"/>
      <c r="BH270" s="472"/>
      <c r="BI270" s="496"/>
      <c r="BJ270" s="496"/>
      <c r="BK270" s="496"/>
      <c r="BL270" s="496"/>
      <c r="BM270" s="496"/>
      <c r="BN270" s="496"/>
      <c r="BO270" s="496"/>
      <c r="BP270" s="496"/>
      <c r="BS270" s="459"/>
      <c r="BT270" s="497"/>
      <c r="BU270" s="496"/>
    </row>
    <row r="271" spans="1:73" s="495" customFormat="1" ht="13" hidden="1" customHeight="1" x14ac:dyDescent="0.35">
      <c r="A271" s="1000"/>
      <c r="B271" s="928"/>
      <c r="C271" s="471" t="s">
        <v>75</v>
      </c>
      <c r="D271" s="471" t="s">
        <v>76</v>
      </c>
      <c r="E271" s="542"/>
      <c r="F271" s="542"/>
      <c r="G271" s="1002"/>
      <c r="H271" s="1005"/>
      <c r="I271" s="508"/>
      <c r="J271" s="508"/>
      <c r="K271" s="925"/>
      <c r="L271" s="928"/>
      <c r="M271" s="976"/>
      <c r="N271" s="493">
        <f t="shared" si="170"/>
        <v>0</v>
      </c>
      <c r="O271" s="493">
        <f t="shared" si="170"/>
        <v>0</v>
      </c>
      <c r="P271" s="493">
        <f t="shared" si="171"/>
        <v>0</v>
      </c>
      <c r="Q271" s="493">
        <f>Q270</f>
        <v>0</v>
      </c>
      <c r="R271" s="928"/>
      <c r="S271" s="993"/>
      <c r="T271" s="428"/>
      <c r="U271" s="428"/>
      <c r="V271" s="428"/>
      <c r="W271" s="428"/>
      <c r="X271" s="472">
        <f t="shared" si="172"/>
        <v>0</v>
      </c>
      <c r="Y271" s="428"/>
      <c r="Z271" s="428">
        <f t="shared" si="173"/>
        <v>0</v>
      </c>
      <c r="AA271" s="428">
        <f t="shared" si="173"/>
        <v>0</v>
      </c>
      <c r="AB271" s="428"/>
      <c r="AC271" s="428"/>
      <c r="AD271" s="428"/>
      <c r="AE271" s="428"/>
      <c r="AF271" s="428"/>
      <c r="AG271" s="472">
        <f t="shared" si="174"/>
        <v>0</v>
      </c>
      <c r="AH271" s="428"/>
      <c r="AI271" s="472"/>
      <c r="AJ271" s="472">
        <f>AI271*1.12</f>
        <v>0</v>
      </c>
      <c r="AK271" s="472"/>
      <c r="AL271" s="479" t="str">
        <f t="shared" si="135"/>
        <v/>
      </c>
      <c r="AM271" s="473">
        <f>AF271</f>
        <v>0</v>
      </c>
      <c r="AN271" s="473"/>
      <c r="AO271" s="473"/>
      <c r="AP271" s="473"/>
      <c r="AQ271" s="473"/>
      <c r="AR271" s="472">
        <f>AF271</f>
        <v>0</v>
      </c>
      <c r="AS271" s="472">
        <f t="shared" si="175"/>
        <v>0</v>
      </c>
      <c r="AT271" s="472"/>
      <c r="AU271" s="472"/>
      <c r="AV271" s="472"/>
      <c r="AW271" s="472"/>
      <c r="AX271" s="472"/>
      <c r="AY271" s="472"/>
      <c r="AZ271" s="472"/>
      <c r="BA271" s="472"/>
      <c r="BB271" s="472"/>
      <c r="BC271" s="472"/>
      <c r="BD271" s="472"/>
      <c r="BE271" s="472"/>
      <c r="BF271" s="472"/>
      <c r="BG271" s="472"/>
      <c r="BH271" s="472"/>
      <c r="BI271" s="496"/>
      <c r="BJ271" s="496"/>
      <c r="BK271" s="496"/>
      <c r="BL271" s="496"/>
      <c r="BM271" s="496"/>
      <c r="BN271" s="496"/>
      <c r="BO271" s="496"/>
      <c r="BP271" s="496"/>
      <c r="BS271" s="459"/>
      <c r="BT271" s="497"/>
      <c r="BU271" s="496"/>
    </row>
    <row r="272" spans="1:73" ht="13" hidden="1" customHeight="1" x14ac:dyDescent="0.35">
      <c r="A272" s="1000"/>
      <c r="B272" s="928"/>
      <c r="C272" s="480" t="s">
        <v>75</v>
      </c>
      <c r="D272" s="480" t="s">
        <v>77</v>
      </c>
      <c r="E272" s="544"/>
      <c r="F272" s="544"/>
      <c r="G272" s="1002"/>
      <c r="H272" s="1005"/>
      <c r="I272" s="547"/>
      <c r="J272" s="547"/>
      <c r="K272" s="926"/>
      <c r="L272" s="929"/>
      <c r="M272" s="977"/>
      <c r="N272" s="503">
        <f t="shared" si="170"/>
        <v>0</v>
      </c>
      <c r="O272" s="503">
        <f t="shared" si="170"/>
        <v>0</v>
      </c>
      <c r="P272" s="503">
        <f t="shared" si="171"/>
        <v>0</v>
      </c>
      <c r="Q272" s="503">
        <f>Q271</f>
        <v>0</v>
      </c>
      <c r="R272" s="929"/>
      <c r="S272" s="970"/>
      <c r="T272" s="499"/>
      <c r="U272" s="499"/>
      <c r="V272" s="499"/>
      <c r="W272" s="499">
        <f>W271</f>
        <v>0</v>
      </c>
      <c r="X272" s="481">
        <f t="shared" si="172"/>
        <v>0</v>
      </c>
      <c r="Y272" s="499"/>
      <c r="Z272" s="499">
        <f t="shared" si="173"/>
        <v>0</v>
      </c>
      <c r="AA272" s="499">
        <f t="shared" si="173"/>
        <v>0</v>
      </c>
      <c r="AB272" s="499"/>
      <c r="AC272" s="499"/>
      <c r="AD272" s="499"/>
      <c r="AE272" s="499"/>
      <c r="AF272" s="499">
        <f>AF271</f>
        <v>0</v>
      </c>
      <c r="AG272" s="481">
        <f t="shared" si="174"/>
        <v>0</v>
      </c>
      <c r="AH272" s="499"/>
      <c r="AI272" s="481">
        <f>AI271</f>
        <v>0</v>
      </c>
      <c r="AJ272" s="481">
        <f>AJ271</f>
        <v>0</v>
      </c>
      <c r="AK272" s="481"/>
      <c r="AL272" s="504" t="str">
        <f t="shared" si="135"/>
        <v/>
      </c>
      <c r="AM272" s="482">
        <f>AF272</f>
        <v>0</v>
      </c>
      <c r="AN272" s="482"/>
      <c r="AO272" s="482"/>
      <c r="AP272" s="482"/>
      <c r="AQ272" s="482"/>
      <c r="AR272" s="481">
        <f>AF272</f>
        <v>0</v>
      </c>
      <c r="AS272" s="481">
        <f t="shared" si="175"/>
        <v>0</v>
      </c>
      <c r="AT272" s="481"/>
      <c r="AU272" s="481"/>
      <c r="AV272" s="481"/>
      <c r="AW272" s="481"/>
      <c r="AX272" s="481"/>
      <c r="AY272" s="481"/>
      <c r="AZ272" s="481"/>
      <c r="BA272" s="481"/>
      <c r="BB272" s="481"/>
      <c r="BC272" s="481"/>
      <c r="BD272" s="481"/>
      <c r="BE272" s="481"/>
      <c r="BF272" s="481"/>
      <c r="BG272" s="481"/>
      <c r="BH272" s="481"/>
      <c r="BI272" s="460"/>
      <c r="BJ272" s="460"/>
      <c r="BK272" s="460"/>
      <c r="BL272" s="460"/>
      <c r="BM272" s="460"/>
      <c r="BN272" s="460"/>
      <c r="BO272" s="460"/>
      <c r="BP272" s="460"/>
      <c r="BS272" s="457"/>
      <c r="BT272" s="458"/>
      <c r="BU272" s="460"/>
    </row>
    <row r="273" spans="1:73" s="495" customFormat="1" ht="13" hidden="1" customHeight="1" x14ac:dyDescent="0.35">
      <c r="A273" s="1000"/>
      <c r="B273" s="928"/>
      <c r="C273" s="471" t="s">
        <v>73</v>
      </c>
      <c r="D273" s="471" t="s">
        <v>74</v>
      </c>
      <c r="E273" s="542"/>
      <c r="F273" s="542"/>
      <c r="G273" s="1002"/>
      <c r="H273" s="1005"/>
      <c r="I273" s="508"/>
      <c r="J273" s="508"/>
      <c r="K273" s="924"/>
      <c r="L273" s="927"/>
      <c r="M273" s="975" t="s">
        <v>98</v>
      </c>
      <c r="N273" s="493">
        <f t="shared" si="170"/>
        <v>0</v>
      </c>
      <c r="O273" s="493">
        <f t="shared" si="170"/>
        <v>0</v>
      </c>
      <c r="P273" s="493">
        <f t="shared" si="171"/>
        <v>0</v>
      </c>
      <c r="Q273" s="493"/>
      <c r="R273" s="927"/>
      <c r="S273" s="969"/>
      <c r="T273" s="428"/>
      <c r="U273" s="428"/>
      <c r="V273" s="428"/>
      <c r="W273" s="428">
        <v>16703</v>
      </c>
      <c r="X273" s="472">
        <f t="shared" si="172"/>
        <v>18707.36</v>
      </c>
      <c r="Y273" s="428">
        <f>5+5</f>
        <v>10</v>
      </c>
      <c r="Z273" s="428">
        <f t="shared" si="173"/>
        <v>16703</v>
      </c>
      <c r="AA273" s="428">
        <f t="shared" si="173"/>
        <v>18707.36</v>
      </c>
      <c r="AB273" s="428">
        <f t="shared" si="173"/>
        <v>10</v>
      </c>
      <c r="AC273" s="428"/>
      <c r="AD273" s="428"/>
      <c r="AE273" s="428"/>
      <c r="AF273" s="428"/>
      <c r="AG273" s="472">
        <f t="shared" si="174"/>
        <v>0</v>
      </c>
      <c r="AH273" s="428"/>
      <c r="AI273" s="472"/>
      <c r="AJ273" s="472">
        <f>AI273*1.12</f>
        <v>0</v>
      </c>
      <c r="AK273" s="542">
        <f>AH273-AE273</f>
        <v>0</v>
      </c>
      <c r="AL273" s="479" t="str">
        <f t="shared" si="135"/>
        <v/>
      </c>
      <c r="AM273" s="473"/>
      <c r="AN273" s="473"/>
      <c r="AO273" s="473"/>
      <c r="AP273" s="473"/>
      <c r="AQ273" s="473"/>
      <c r="AR273" s="472"/>
      <c r="AS273" s="472">
        <f t="shared" si="175"/>
        <v>0</v>
      </c>
      <c r="AT273" s="472"/>
      <c r="AU273" s="472"/>
      <c r="AV273" s="472"/>
      <c r="AW273" s="472"/>
      <c r="AX273" s="472"/>
      <c r="AY273" s="472"/>
      <c r="AZ273" s="472"/>
      <c r="BA273" s="472"/>
      <c r="BB273" s="539"/>
      <c r="BC273" s="472"/>
      <c r="BD273" s="472"/>
      <c r="BE273" s="472"/>
      <c r="BF273" s="472"/>
      <c r="BG273" s="472"/>
      <c r="BH273" s="472"/>
      <c r="BI273" s="496"/>
      <c r="BJ273" s="496"/>
      <c r="BK273" s="496"/>
      <c r="BL273" s="496"/>
      <c r="BM273" s="496"/>
      <c r="BN273" s="496"/>
      <c r="BO273" s="496"/>
      <c r="BP273" s="496"/>
      <c r="BS273" s="459"/>
      <c r="BT273" s="497"/>
      <c r="BU273" s="496"/>
    </row>
    <row r="274" spans="1:73" s="495" customFormat="1" ht="13" hidden="1" customHeight="1" x14ac:dyDescent="0.35">
      <c r="A274" s="1000"/>
      <c r="B274" s="928"/>
      <c r="C274" s="471" t="s">
        <v>75</v>
      </c>
      <c r="D274" s="471" t="s">
        <v>76</v>
      </c>
      <c r="E274" s="542"/>
      <c r="F274" s="542"/>
      <c r="G274" s="1002"/>
      <c r="H274" s="1005"/>
      <c r="I274" s="508"/>
      <c r="J274" s="508"/>
      <c r="K274" s="925"/>
      <c r="L274" s="928"/>
      <c r="M274" s="976"/>
      <c r="N274" s="493">
        <f t="shared" si="170"/>
        <v>0</v>
      </c>
      <c r="O274" s="493">
        <f t="shared" si="170"/>
        <v>0</v>
      </c>
      <c r="P274" s="493">
        <f t="shared" si="171"/>
        <v>0</v>
      </c>
      <c r="Q274" s="493">
        <f>Q273</f>
        <v>0</v>
      </c>
      <c r="R274" s="928"/>
      <c r="S274" s="993"/>
      <c r="T274" s="428"/>
      <c r="U274" s="428"/>
      <c r="V274" s="428"/>
      <c r="W274" s="428"/>
      <c r="X274" s="472">
        <f t="shared" si="172"/>
        <v>0</v>
      </c>
      <c r="Y274" s="428"/>
      <c r="Z274" s="428">
        <f t="shared" si="173"/>
        <v>0</v>
      </c>
      <c r="AA274" s="428">
        <f t="shared" si="173"/>
        <v>0</v>
      </c>
      <c r="AB274" s="428"/>
      <c r="AC274" s="428"/>
      <c r="AD274" s="428"/>
      <c r="AE274" s="428"/>
      <c r="AF274" s="428"/>
      <c r="AG274" s="472">
        <f t="shared" si="174"/>
        <v>0</v>
      </c>
      <c r="AH274" s="428"/>
      <c r="AI274" s="472"/>
      <c r="AJ274" s="472">
        <f>AI274*1.12</f>
        <v>0</v>
      </c>
      <c r="AK274" s="472"/>
      <c r="AL274" s="479" t="str">
        <f t="shared" si="135"/>
        <v/>
      </c>
      <c r="AM274" s="473">
        <f>AF274</f>
        <v>0</v>
      </c>
      <c r="AN274" s="473"/>
      <c r="AO274" s="473"/>
      <c r="AP274" s="473"/>
      <c r="AQ274" s="473"/>
      <c r="AR274" s="472">
        <f>AF274</f>
        <v>0</v>
      </c>
      <c r="AS274" s="472">
        <f t="shared" si="175"/>
        <v>0</v>
      </c>
      <c r="AT274" s="472"/>
      <c r="AU274" s="472"/>
      <c r="AV274" s="472"/>
      <c r="AW274" s="472"/>
      <c r="AX274" s="472"/>
      <c r="AY274" s="472"/>
      <c r="AZ274" s="472"/>
      <c r="BA274" s="472"/>
      <c r="BB274" s="472"/>
      <c r="BC274" s="472"/>
      <c r="BD274" s="472"/>
      <c r="BE274" s="472"/>
      <c r="BF274" s="472"/>
      <c r="BG274" s="472"/>
      <c r="BH274" s="472"/>
      <c r="BI274" s="496"/>
      <c r="BJ274" s="496"/>
      <c r="BK274" s="496"/>
      <c r="BL274" s="496"/>
      <c r="BM274" s="496"/>
      <c r="BN274" s="496"/>
      <c r="BO274" s="496"/>
      <c r="BP274" s="496"/>
      <c r="BS274" s="459"/>
      <c r="BT274" s="497"/>
      <c r="BU274" s="496"/>
    </row>
    <row r="275" spans="1:73" ht="13" hidden="1" customHeight="1" x14ac:dyDescent="0.35">
      <c r="A275" s="1000"/>
      <c r="B275" s="928"/>
      <c r="C275" s="480" t="s">
        <v>75</v>
      </c>
      <c r="D275" s="480" t="s">
        <v>77</v>
      </c>
      <c r="E275" s="544"/>
      <c r="F275" s="544"/>
      <c r="G275" s="1002"/>
      <c r="H275" s="1005"/>
      <c r="I275" s="547"/>
      <c r="J275" s="547"/>
      <c r="K275" s="926"/>
      <c r="L275" s="929"/>
      <c r="M275" s="977"/>
      <c r="N275" s="503">
        <f t="shared" si="170"/>
        <v>0</v>
      </c>
      <c r="O275" s="503">
        <f t="shared" si="170"/>
        <v>0</v>
      </c>
      <c r="P275" s="503">
        <f t="shared" si="171"/>
        <v>0</v>
      </c>
      <c r="Q275" s="503">
        <f>Q274</f>
        <v>0</v>
      </c>
      <c r="R275" s="929"/>
      <c r="S275" s="970"/>
      <c r="T275" s="499"/>
      <c r="U275" s="499"/>
      <c r="V275" s="499"/>
      <c r="W275" s="499">
        <f>W274</f>
        <v>0</v>
      </c>
      <c r="X275" s="481">
        <f t="shared" si="172"/>
        <v>0</v>
      </c>
      <c r="Y275" s="499"/>
      <c r="Z275" s="499">
        <f t="shared" si="173"/>
        <v>0</v>
      </c>
      <c r="AA275" s="499">
        <f t="shared" si="173"/>
        <v>0</v>
      </c>
      <c r="AB275" s="499"/>
      <c r="AC275" s="499"/>
      <c r="AD275" s="499"/>
      <c r="AE275" s="499"/>
      <c r="AF275" s="499">
        <f>AF274</f>
        <v>0</v>
      </c>
      <c r="AG275" s="481">
        <f t="shared" si="174"/>
        <v>0</v>
      </c>
      <c r="AH275" s="499"/>
      <c r="AI275" s="481">
        <f>AI274</f>
        <v>0</v>
      </c>
      <c r="AJ275" s="481">
        <f>AJ274</f>
        <v>0</v>
      </c>
      <c r="AK275" s="481"/>
      <c r="AL275" s="504" t="str">
        <f t="shared" si="135"/>
        <v/>
      </c>
      <c r="AM275" s="482">
        <f>AF275</f>
        <v>0</v>
      </c>
      <c r="AN275" s="482"/>
      <c r="AO275" s="482"/>
      <c r="AP275" s="482"/>
      <c r="AQ275" s="482"/>
      <c r="AR275" s="481">
        <f>AF275</f>
        <v>0</v>
      </c>
      <c r="AS275" s="481">
        <f t="shared" si="175"/>
        <v>0</v>
      </c>
      <c r="AT275" s="481"/>
      <c r="AU275" s="481"/>
      <c r="AV275" s="481"/>
      <c r="AW275" s="481"/>
      <c r="AX275" s="481"/>
      <c r="AY275" s="481"/>
      <c r="AZ275" s="481"/>
      <c r="BA275" s="481"/>
      <c r="BB275" s="481"/>
      <c r="BC275" s="481"/>
      <c r="BD275" s="481"/>
      <c r="BE275" s="481"/>
      <c r="BF275" s="481"/>
      <c r="BG275" s="481"/>
      <c r="BH275" s="481"/>
      <c r="BI275" s="460"/>
      <c r="BJ275" s="460"/>
      <c r="BK275" s="460"/>
      <c r="BL275" s="460"/>
      <c r="BM275" s="460"/>
      <c r="BN275" s="460"/>
      <c r="BO275" s="460"/>
      <c r="BP275" s="460"/>
      <c r="BS275" s="457"/>
      <c r="BT275" s="458"/>
      <c r="BU275" s="460"/>
    </row>
    <row r="276" spans="1:73" s="495" customFormat="1" ht="13" hidden="1" customHeight="1" x14ac:dyDescent="0.35">
      <c r="A276" s="1000"/>
      <c r="B276" s="928"/>
      <c r="C276" s="471" t="s">
        <v>73</v>
      </c>
      <c r="D276" s="471" t="s">
        <v>74</v>
      </c>
      <c r="E276" s="542"/>
      <c r="F276" s="542"/>
      <c r="G276" s="1002"/>
      <c r="H276" s="1005"/>
      <c r="I276" s="508"/>
      <c r="J276" s="508"/>
      <c r="K276" s="924"/>
      <c r="L276" s="927"/>
      <c r="M276" s="975" t="s">
        <v>98</v>
      </c>
      <c r="N276" s="493">
        <f t="shared" si="170"/>
        <v>0</v>
      </c>
      <c r="O276" s="493">
        <f t="shared" si="170"/>
        <v>0</v>
      </c>
      <c r="P276" s="493">
        <f t="shared" si="171"/>
        <v>0</v>
      </c>
      <c r="Q276" s="493"/>
      <c r="R276" s="927"/>
      <c r="S276" s="969"/>
      <c r="T276" s="428"/>
      <c r="U276" s="428"/>
      <c r="V276" s="428"/>
      <c r="W276" s="428">
        <v>149421</v>
      </c>
      <c r="X276" s="472">
        <f t="shared" si="172"/>
        <v>167351.52000000002</v>
      </c>
      <c r="Y276" s="428">
        <f>2+48</f>
        <v>50</v>
      </c>
      <c r="Z276" s="428">
        <f t="shared" si="173"/>
        <v>149421</v>
      </c>
      <c r="AA276" s="428">
        <f t="shared" si="173"/>
        <v>167351.52000000002</v>
      </c>
      <c r="AB276" s="428">
        <f t="shared" si="173"/>
        <v>50</v>
      </c>
      <c r="AC276" s="428"/>
      <c r="AD276" s="428"/>
      <c r="AE276" s="428"/>
      <c r="AF276" s="428"/>
      <c r="AG276" s="472">
        <f t="shared" si="174"/>
        <v>0</v>
      </c>
      <c r="AH276" s="428"/>
      <c r="AI276" s="472"/>
      <c r="AJ276" s="472">
        <f>AI276*1.12</f>
        <v>0</v>
      </c>
      <c r="AK276" s="542">
        <f>AH276-AE276</f>
        <v>0</v>
      </c>
      <c r="AL276" s="479" t="str">
        <f t="shared" si="135"/>
        <v/>
      </c>
      <c r="AM276" s="473"/>
      <c r="AN276" s="473"/>
      <c r="AO276" s="473"/>
      <c r="AP276" s="473"/>
      <c r="AQ276" s="473"/>
      <c r="AR276" s="472"/>
      <c r="AS276" s="472">
        <f t="shared" si="175"/>
        <v>0</v>
      </c>
      <c r="AT276" s="472"/>
      <c r="AU276" s="472"/>
      <c r="AV276" s="472"/>
      <c r="AW276" s="472"/>
      <c r="AX276" s="472"/>
      <c r="AY276" s="472"/>
      <c r="AZ276" s="472"/>
      <c r="BA276" s="472"/>
      <c r="BB276" s="539"/>
      <c r="BC276" s="472"/>
      <c r="BD276" s="472"/>
      <c r="BE276" s="472"/>
      <c r="BF276" s="472"/>
      <c r="BG276" s="472"/>
      <c r="BH276" s="472"/>
      <c r="BI276" s="496"/>
      <c r="BJ276" s="496"/>
      <c r="BK276" s="496"/>
      <c r="BL276" s="496"/>
      <c r="BM276" s="496"/>
      <c r="BN276" s="496"/>
      <c r="BO276" s="496"/>
      <c r="BP276" s="496"/>
      <c r="BS276" s="459"/>
      <c r="BT276" s="497"/>
      <c r="BU276" s="496"/>
    </row>
    <row r="277" spans="1:73" s="495" customFormat="1" ht="13" hidden="1" customHeight="1" x14ac:dyDescent="0.35">
      <c r="A277" s="1000"/>
      <c r="B277" s="928"/>
      <c r="C277" s="471" t="s">
        <v>75</v>
      </c>
      <c r="D277" s="471" t="s">
        <v>76</v>
      </c>
      <c r="E277" s="542"/>
      <c r="F277" s="542"/>
      <c r="G277" s="1002"/>
      <c r="H277" s="1005"/>
      <c r="I277" s="508"/>
      <c r="J277" s="508"/>
      <c r="K277" s="925"/>
      <c r="L277" s="928"/>
      <c r="M277" s="976"/>
      <c r="N277" s="493">
        <f t="shared" si="170"/>
        <v>0</v>
      </c>
      <c r="O277" s="493">
        <f t="shared" si="170"/>
        <v>0</v>
      </c>
      <c r="P277" s="493">
        <f t="shared" si="171"/>
        <v>0</v>
      </c>
      <c r="Q277" s="493">
        <f>Q276</f>
        <v>0</v>
      </c>
      <c r="R277" s="928"/>
      <c r="S277" s="993"/>
      <c r="T277" s="428"/>
      <c r="U277" s="428"/>
      <c r="V277" s="428"/>
      <c r="W277" s="428"/>
      <c r="X277" s="472">
        <f t="shared" si="172"/>
        <v>0</v>
      </c>
      <c r="Y277" s="428"/>
      <c r="Z277" s="428">
        <f t="shared" si="173"/>
        <v>0</v>
      </c>
      <c r="AA277" s="428">
        <f t="shared" si="173"/>
        <v>0</v>
      </c>
      <c r="AB277" s="428"/>
      <c r="AC277" s="428"/>
      <c r="AD277" s="428"/>
      <c r="AE277" s="428"/>
      <c r="AF277" s="428"/>
      <c r="AG277" s="472">
        <f t="shared" si="174"/>
        <v>0</v>
      </c>
      <c r="AH277" s="428"/>
      <c r="AI277" s="472"/>
      <c r="AJ277" s="472">
        <f>AI277*1.12</f>
        <v>0</v>
      </c>
      <c r="AK277" s="472"/>
      <c r="AL277" s="479" t="str">
        <f t="shared" si="135"/>
        <v/>
      </c>
      <c r="AM277" s="473">
        <f>AF277</f>
        <v>0</v>
      </c>
      <c r="AN277" s="473"/>
      <c r="AO277" s="473"/>
      <c r="AP277" s="473"/>
      <c r="AQ277" s="473"/>
      <c r="AR277" s="472">
        <f>AF277</f>
        <v>0</v>
      </c>
      <c r="AS277" s="472">
        <f t="shared" si="175"/>
        <v>0</v>
      </c>
      <c r="AT277" s="472"/>
      <c r="AU277" s="472"/>
      <c r="AV277" s="472"/>
      <c r="AW277" s="472"/>
      <c r="AX277" s="472"/>
      <c r="AY277" s="472"/>
      <c r="AZ277" s="472"/>
      <c r="BA277" s="472"/>
      <c r="BB277" s="472"/>
      <c r="BC277" s="472"/>
      <c r="BD277" s="472"/>
      <c r="BE277" s="472"/>
      <c r="BF277" s="472"/>
      <c r="BG277" s="472"/>
      <c r="BH277" s="472"/>
      <c r="BI277" s="496"/>
      <c r="BJ277" s="496"/>
      <c r="BK277" s="496"/>
      <c r="BL277" s="496"/>
      <c r="BM277" s="496"/>
      <c r="BN277" s="496"/>
      <c r="BO277" s="496"/>
      <c r="BP277" s="496"/>
      <c r="BS277" s="459"/>
      <c r="BT277" s="497"/>
      <c r="BU277" s="496"/>
    </row>
    <row r="278" spans="1:73" ht="13" hidden="1" customHeight="1" x14ac:dyDescent="0.35">
      <c r="A278" s="1000"/>
      <c r="B278" s="928"/>
      <c r="C278" s="480" t="s">
        <v>75</v>
      </c>
      <c r="D278" s="480" t="s">
        <v>77</v>
      </c>
      <c r="E278" s="544"/>
      <c r="F278" s="544"/>
      <c r="G278" s="1002"/>
      <c r="H278" s="1005"/>
      <c r="I278" s="547"/>
      <c r="J278" s="547"/>
      <c r="K278" s="926"/>
      <c r="L278" s="929"/>
      <c r="M278" s="977"/>
      <c r="N278" s="503">
        <f t="shared" si="170"/>
        <v>0</v>
      </c>
      <c r="O278" s="503">
        <f t="shared" si="170"/>
        <v>0</v>
      </c>
      <c r="P278" s="503">
        <f t="shared" si="171"/>
        <v>0</v>
      </c>
      <c r="Q278" s="503">
        <f>Q277</f>
        <v>0</v>
      </c>
      <c r="R278" s="929"/>
      <c r="S278" s="970"/>
      <c r="T278" s="499"/>
      <c r="U278" s="499"/>
      <c r="V278" s="499"/>
      <c r="W278" s="499">
        <f>W277</f>
        <v>0</v>
      </c>
      <c r="X278" s="481">
        <f t="shared" si="172"/>
        <v>0</v>
      </c>
      <c r="Y278" s="499"/>
      <c r="Z278" s="499">
        <f t="shared" si="173"/>
        <v>0</v>
      </c>
      <c r="AA278" s="499">
        <f t="shared" si="173"/>
        <v>0</v>
      </c>
      <c r="AB278" s="499"/>
      <c r="AC278" s="499"/>
      <c r="AD278" s="499"/>
      <c r="AE278" s="499"/>
      <c r="AF278" s="499">
        <f>AF277</f>
        <v>0</v>
      </c>
      <c r="AG278" s="481">
        <f t="shared" si="174"/>
        <v>0</v>
      </c>
      <c r="AH278" s="499"/>
      <c r="AI278" s="481">
        <f>AI277</f>
        <v>0</v>
      </c>
      <c r="AJ278" s="481">
        <f>AJ277</f>
        <v>0</v>
      </c>
      <c r="AK278" s="481"/>
      <c r="AL278" s="504" t="str">
        <f t="shared" si="135"/>
        <v/>
      </c>
      <c r="AM278" s="482">
        <f>AF278</f>
        <v>0</v>
      </c>
      <c r="AN278" s="482"/>
      <c r="AO278" s="482"/>
      <c r="AP278" s="482"/>
      <c r="AQ278" s="482"/>
      <c r="AR278" s="481">
        <f>AF278</f>
        <v>0</v>
      </c>
      <c r="AS278" s="481">
        <f t="shared" si="175"/>
        <v>0</v>
      </c>
      <c r="AT278" s="481"/>
      <c r="AU278" s="481"/>
      <c r="AV278" s="481"/>
      <c r="AW278" s="481"/>
      <c r="AX278" s="481"/>
      <c r="AY278" s="481"/>
      <c r="AZ278" s="481"/>
      <c r="BA278" s="481"/>
      <c r="BB278" s="481"/>
      <c r="BC278" s="481"/>
      <c r="BD278" s="481"/>
      <c r="BE278" s="481"/>
      <c r="BF278" s="481"/>
      <c r="BG278" s="481"/>
      <c r="BH278" s="481"/>
      <c r="BI278" s="460"/>
      <c r="BJ278" s="460"/>
      <c r="BK278" s="460"/>
      <c r="BL278" s="460"/>
      <c r="BM278" s="460"/>
      <c r="BN278" s="460"/>
      <c r="BO278" s="460"/>
      <c r="BP278" s="460"/>
      <c r="BS278" s="457"/>
      <c r="BT278" s="458"/>
      <c r="BU278" s="460"/>
    </row>
    <row r="279" spans="1:73" s="495" customFormat="1" ht="13" hidden="1" customHeight="1" x14ac:dyDescent="0.35">
      <c r="A279" s="1000"/>
      <c r="B279" s="928"/>
      <c r="C279" s="471" t="s">
        <v>73</v>
      </c>
      <c r="D279" s="471" t="s">
        <v>74</v>
      </c>
      <c r="E279" s="542"/>
      <c r="F279" s="542"/>
      <c r="G279" s="1002"/>
      <c r="H279" s="1005"/>
      <c r="I279" s="508"/>
      <c r="J279" s="508"/>
      <c r="K279" s="924"/>
      <c r="L279" s="927"/>
      <c r="M279" s="975" t="s">
        <v>98</v>
      </c>
      <c r="N279" s="493">
        <f t="shared" si="170"/>
        <v>0</v>
      </c>
      <c r="O279" s="493">
        <f t="shared" si="170"/>
        <v>0</v>
      </c>
      <c r="P279" s="493">
        <f t="shared" si="171"/>
        <v>0</v>
      </c>
      <c r="Q279" s="493"/>
      <c r="R279" s="927"/>
      <c r="S279" s="969"/>
      <c r="T279" s="428"/>
      <c r="U279" s="428"/>
      <c r="V279" s="428"/>
      <c r="W279" s="428">
        <v>27340</v>
      </c>
      <c r="X279" s="472">
        <f t="shared" si="172"/>
        <v>30620.800000000003</v>
      </c>
      <c r="Y279" s="428">
        <f>2+18</f>
        <v>20</v>
      </c>
      <c r="Z279" s="428">
        <f t="shared" si="173"/>
        <v>27340</v>
      </c>
      <c r="AA279" s="428">
        <f t="shared" si="173"/>
        <v>30620.800000000003</v>
      </c>
      <c r="AB279" s="428">
        <f t="shared" si="173"/>
        <v>20</v>
      </c>
      <c r="AC279" s="428"/>
      <c r="AD279" s="428"/>
      <c r="AE279" s="428"/>
      <c r="AF279" s="428"/>
      <c r="AG279" s="472">
        <f t="shared" si="174"/>
        <v>0</v>
      </c>
      <c r="AH279" s="428"/>
      <c r="AI279" s="472"/>
      <c r="AJ279" s="472">
        <f>AI279*1.12</f>
        <v>0</v>
      </c>
      <c r="AK279" s="542">
        <f>AH279-AE279</f>
        <v>0</v>
      </c>
      <c r="AL279" s="479" t="str">
        <f t="shared" si="135"/>
        <v/>
      </c>
      <c r="AM279" s="473"/>
      <c r="AN279" s="473"/>
      <c r="AO279" s="473"/>
      <c r="AP279" s="473"/>
      <c r="AQ279" s="473"/>
      <c r="AR279" s="472"/>
      <c r="AS279" s="472">
        <f t="shared" si="175"/>
        <v>0</v>
      </c>
      <c r="AT279" s="472"/>
      <c r="AU279" s="472"/>
      <c r="AV279" s="472"/>
      <c r="AW279" s="472"/>
      <c r="AX279" s="472"/>
      <c r="AY279" s="472"/>
      <c r="AZ279" s="472"/>
      <c r="BA279" s="472"/>
      <c r="BB279" s="539"/>
      <c r="BC279" s="472"/>
      <c r="BD279" s="472"/>
      <c r="BE279" s="472"/>
      <c r="BF279" s="472"/>
      <c r="BG279" s="472"/>
      <c r="BH279" s="472"/>
      <c r="BI279" s="496"/>
      <c r="BJ279" s="496"/>
      <c r="BK279" s="496"/>
      <c r="BL279" s="496"/>
      <c r="BM279" s="496"/>
      <c r="BN279" s="496"/>
      <c r="BO279" s="496"/>
      <c r="BP279" s="496"/>
      <c r="BS279" s="459"/>
      <c r="BT279" s="497"/>
      <c r="BU279" s="496"/>
    </row>
    <row r="280" spans="1:73" s="495" customFormat="1" ht="13" hidden="1" customHeight="1" x14ac:dyDescent="0.35">
      <c r="A280" s="1000"/>
      <c r="B280" s="928"/>
      <c r="C280" s="471" t="s">
        <v>75</v>
      </c>
      <c r="D280" s="471" t="s">
        <v>76</v>
      </c>
      <c r="E280" s="542"/>
      <c r="F280" s="542"/>
      <c r="G280" s="1002"/>
      <c r="H280" s="1005"/>
      <c r="I280" s="508"/>
      <c r="J280" s="508"/>
      <c r="K280" s="925"/>
      <c r="L280" s="928"/>
      <c r="M280" s="976"/>
      <c r="N280" s="493">
        <f t="shared" si="170"/>
        <v>0</v>
      </c>
      <c r="O280" s="493">
        <f t="shared" si="170"/>
        <v>0</v>
      </c>
      <c r="P280" s="493">
        <f t="shared" si="171"/>
        <v>0</v>
      </c>
      <c r="Q280" s="493">
        <f>Q279</f>
        <v>0</v>
      </c>
      <c r="R280" s="928"/>
      <c r="S280" s="993"/>
      <c r="T280" s="428"/>
      <c r="U280" s="428"/>
      <c r="V280" s="428"/>
      <c r="W280" s="428"/>
      <c r="X280" s="472">
        <f t="shared" si="172"/>
        <v>0</v>
      </c>
      <c r="Y280" s="428"/>
      <c r="Z280" s="428">
        <f t="shared" si="173"/>
        <v>0</v>
      </c>
      <c r="AA280" s="428">
        <f t="shared" si="173"/>
        <v>0</v>
      </c>
      <c r="AB280" s="428"/>
      <c r="AC280" s="428"/>
      <c r="AD280" s="428"/>
      <c r="AE280" s="428"/>
      <c r="AF280" s="428"/>
      <c r="AG280" s="472">
        <f t="shared" si="174"/>
        <v>0</v>
      </c>
      <c r="AH280" s="428"/>
      <c r="AI280" s="472"/>
      <c r="AJ280" s="472">
        <f>AI280*1.12</f>
        <v>0</v>
      </c>
      <c r="AK280" s="472"/>
      <c r="AL280" s="479" t="str">
        <f t="shared" si="135"/>
        <v/>
      </c>
      <c r="AM280" s="473">
        <f>AF280</f>
        <v>0</v>
      </c>
      <c r="AN280" s="473"/>
      <c r="AO280" s="473"/>
      <c r="AP280" s="473"/>
      <c r="AQ280" s="473"/>
      <c r="AR280" s="472">
        <f>AF280</f>
        <v>0</v>
      </c>
      <c r="AS280" s="472">
        <f t="shared" si="175"/>
        <v>0</v>
      </c>
      <c r="AT280" s="472"/>
      <c r="AU280" s="472"/>
      <c r="AV280" s="472"/>
      <c r="AW280" s="472"/>
      <c r="AX280" s="472"/>
      <c r="AY280" s="472"/>
      <c r="AZ280" s="472"/>
      <c r="BA280" s="472"/>
      <c r="BB280" s="472"/>
      <c r="BC280" s="472"/>
      <c r="BD280" s="472"/>
      <c r="BE280" s="472"/>
      <c r="BF280" s="472"/>
      <c r="BG280" s="472"/>
      <c r="BH280" s="472"/>
      <c r="BI280" s="496"/>
      <c r="BJ280" s="496"/>
      <c r="BK280" s="496"/>
      <c r="BL280" s="496"/>
      <c r="BM280" s="496"/>
      <c r="BN280" s="496"/>
      <c r="BO280" s="496"/>
      <c r="BP280" s="496"/>
      <c r="BS280" s="459"/>
      <c r="BT280" s="497"/>
      <c r="BU280" s="496"/>
    </row>
    <row r="281" spans="1:73" ht="13" hidden="1" customHeight="1" x14ac:dyDescent="0.35">
      <c r="A281" s="1000"/>
      <c r="B281" s="928"/>
      <c r="C281" s="480" t="s">
        <v>75</v>
      </c>
      <c r="D281" s="480" t="s">
        <v>77</v>
      </c>
      <c r="E281" s="544"/>
      <c r="F281" s="544"/>
      <c r="G281" s="1002"/>
      <c r="H281" s="1005"/>
      <c r="I281" s="547"/>
      <c r="J281" s="547"/>
      <c r="K281" s="926"/>
      <c r="L281" s="929"/>
      <c r="M281" s="977"/>
      <c r="N281" s="503">
        <f t="shared" si="170"/>
        <v>0</v>
      </c>
      <c r="O281" s="503">
        <f t="shared" si="170"/>
        <v>0</v>
      </c>
      <c r="P281" s="503">
        <f t="shared" si="171"/>
        <v>0</v>
      </c>
      <c r="Q281" s="503">
        <f>Q280</f>
        <v>0</v>
      </c>
      <c r="R281" s="929"/>
      <c r="S281" s="970"/>
      <c r="T281" s="499"/>
      <c r="U281" s="499"/>
      <c r="V281" s="499"/>
      <c r="W281" s="499">
        <f>W280</f>
        <v>0</v>
      </c>
      <c r="X281" s="481">
        <f t="shared" si="172"/>
        <v>0</v>
      </c>
      <c r="Y281" s="499"/>
      <c r="Z281" s="499">
        <f t="shared" si="173"/>
        <v>0</v>
      </c>
      <c r="AA281" s="499">
        <f t="shared" si="173"/>
        <v>0</v>
      </c>
      <c r="AB281" s="499"/>
      <c r="AC281" s="499"/>
      <c r="AD281" s="499"/>
      <c r="AE281" s="499"/>
      <c r="AF281" s="499">
        <f>AF280</f>
        <v>0</v>
      </c>
      <c r="AG281" s="481">
        <f t="shared" si="174"/>
        <v>0</v>
      </c>
      <c r="AH281" s="499"/>
      <c r="AI281" s="481">
        <f>AI280</f>
        <v>0</v>
      </c>
      <c r="AJ281" s="481">
        <f>AJ280</f>
        <v>0</v>
      </c>
      <c r="AK281" s="481"/>
      <c r="AL281" s="504" t="str">
        <f t="shared" si="135"/>
        <v/>
      </c>
      <c r="AM281" s="482">
        <f>AF281</f>
        <v>0</v>
      </c>
      <c r="AN281" s="482"/>
      <c r="AO281" s="482"/>
      <c r="AP281" s="482"/>
      <c r="AQ281" s="482"/>
      <c r="AR281" s="481">
        <f>AF281</f>
        <v>0</v>
      </c>
      <c r="AS281" s="481">
        <f t="shared" si="175"/>
        <v>0</v>
      </c>
      <c r="AT281" s="481"/>
      <c r="AU281" s="481"/>
      <c r="AV281" s="481"/>
      <c r="AW281" s="481"/>
      <c r="AX281" s="481"/>
      <c r="AY281" s="481"/>
      <c r="AZ281" s="481"/>
      <c r="BA281" s="481"/>
      <c r="BB281" s="481"/>
      <c r="BC281" s="481"/>
      <c r="BD281" s="481"/>
      <c r="BE281" s="481"/>
      <c r="BF281" s="481"/>
      <c r="BG281" s="481"/>
      <c r="BH281" s="481"/>
      <c r="BI281" s="460"/>
      <c r="BJ281" s="460"/>
      <c r="BK281" s="460"/>
      <c r="BL281" s="460"/>
      <c r="BM281" s="460"/>
      <c r="BN281" s="460"/>
      <c r="BO281" s="460"/>
      <c r="BP281" s="460"/>
      <c r="BS281" s="457"/>
      <c r="BT281" s="458"/>
      <c r="BU281" s="460"/>
    </row>
    <row r="282" spans="1:73" s="495" customFormat="1" ht="13" hidden="1" customHeight="1" x14ac:dyDescent="0.35">
      <c r="A282" s="1000"/>
      <c r="B282" s="928"/>
      <c r="C282" s="471" t="s">
        <v>73</v>
      </c>
      <c r="D282" s="471" t="s">
        <v>74</v>
      </c>
      <c r="E282" s="542"/>
      <c r="F282" s="542"/>
      <c r="G282" s="1002"/>
      <c r="H282" s="1005"/>
      <c r="I282" s="508"/>
      <c r="J282" s="508"/>
      <c r="K282" s="924"/>
      <c r="L282" s="927"/>
      <c r="M282" s="975" t="s">
        <v>98</v>
      </c>
      <c r="N282" s="493">
        <f t="shared" si="170"/>
        <v>0</v>
      </c>
      <c r="O282" s="493">
        <f t="shared" si="170"/>
        <v>0</v>
      </c>
      <c r="P282" s="493">
        <f t="shared" si="171"/>
        <v>0</v>
      </c>
      <c r="Q282" s="493"/>
      <c r="R282" s="927"/>
      <c r="S282" s="969"/>
      <c r="T282" s="428"/>
      <c r="U282" s="428"/>
      <c r="V282" s="428"/>
      <c r="W282" s="428">
        <f>9663-6</f>
        <v>9657</v>
      </c>
      <c r="X282" s="472">
        <f t="shared" si="172"/>
        <v>10815.84</v>
      </c>
      <c r="Y282" s="428">
        <f>5</f>
        <v>5</v>
      </c>
      <c r="Z282" s="428">
        <f t="shared" si="173"/>
        <v>9657</v>
      </c>
      <c r="AA282" s="428">
        <f t="shared" si="173"/>
        <v>10815.84</v>
      </c>
      <c r="AB282" s="428">
        <f t="shared" si="173"/>
        <v>5</v>
      </c>
      <c r="AC282" s="428"/>
      <c r="AD282" s="428"/>
      <c r="AE282" s="428"/>
      <c r="AF282" s="428"/>
      <c r="AG282" s="472">
        <f t="shared" si="174"/>
        <v>0</v>
      </c>
      <c r="AH282" s="428"/>
      <c r="AI282" s="472"/>
      <c r="AJ282" s="472">
        <f>AI282*1.12</f>
        <v>0</v>
      </c>
      <c r="AK282" s="542">
        <f>AH282-AE282</f>
        <v>0</v>
      </c>
      <c r="AL282" s="479" t="str">
        <f t="shared" si="135"/>
        <v/>
      </c>
      <c r="AM282" s="473"/>
      <c r="AN282" s="473"/>
      <c r="AO282" s="473"/>
      <c r="AP282" s="473"/>
      <c r="AQ282" s="473"/>
      <c r="AR282" s="472"/>
      <c r="AS282" s="472">
        <f t="shared" si="175"/>
        <v>0</v>
      </c>
      <c r="AT282" s="472"/>
      <c r="AU282" s="472"/>
      <c r="AV282" s="472"/>
      <c r="AW282" s="472"/>
      <c r="AX282" s="472"/>
      <c r="AY282" s="472"/>
      <c r="AZ282" s="472"/>
      <c r="BA282" s="472"/>
      <c r="BB282" s="539"/>
      <c r="BC282" s="472"/>
      <c r="BD282" s="472"/>
      <c r="BE282" s="472"/>
      <c r="BF282" s="472"/>
      <c r="BG282" s="472"/>
      <c r="BH282" s="472"/>
      <c r="BI282" s="496"/>
      <c r="BJ282" s="496"/>
      <c r="BK282" s="496"/>
      <c r="BL282" s="496"/>
      <c r="BM282" s="496"/>
      <c r="BN282" s="496"/>
      <c r="BO282" s="496"/>
      <c r="BP282" s="496"/>
      <c r="BS282" s="459"/>
      <c r="BT282" s="497"/>
      <c r="BU282" s="496"/>
    </row>
    <row r="283" spans="1:73" s="495" customFormat="1" ht="13" hidden="1" customHeight="1" x14ac:dyDescent="0.35">
      <c r="A283" s="1000"/>
      <c r="B283" s="928"/>
      <c r="C283" s="471" t="s">
        <v>75</v>
      </c>
      <c r="D283" s="471" t="s">
        <v>76</v>
      </c>
      <c r="E283" s="542"/>
      <c r="F283" s="542"/>
      <c r="G283" s="1002"/>
      <c r="H283" s="1005"/>
      <c r="I283" s="508"/>
      <c r="J283" s="508"/>
      <c r="K283" s="925"/>
      <c r="L283" s="928"/>
      <c r="M283" s="976"/>
      <c r="N283" s="493">
        <f t="shared" si="170"/>
        <v>0</v>
      </c>
      <c r="O283" s="493">
        <f t="shared" si="170"/>
        <v>0</v>
      </c>
      <c r="P283" s="493">
        <f t="shared" si="171"/>
        <v>0</v>
      </c>
      <c r="Q283" s="493">
        <f>Q282</f>
        <v>0</v>
      </c>
      <c r="R283" s="928"/>
      <c r="S283" s="993"/>
      <c r="T283" s="428"/>
      <c r="U283" s="428"/>
      <c r="V283" s="428"/>
      <c r="W283" s="428"/>
      <c r="X283" s="472">
        <f t="shared" si="172"/>
        <v>0</v>
      </c>
      <c r="Y283" s="428"/>
      <c r="Z283" s="428">
        <f t="shared" si="173"/>
        <v>0</v>
      </c>
      <c r="AA283" s="428">
        <f t="shared" si="173"/>
        <v>0</v>
      </c>
      <c r="AB283" s="428"/>
      <c r="AC283" s="428"/>
      <c r="AD283" s="428"/>
      <c r="AE283" s="428"/>
      <c r="AF283" s="428"/>
      <c r="AG283" s="472">
        <f t="shared" si="174"/>
        <v>0</v>
      </c>
      <c r="AH283" s="428"/>
      <c r="AI283" s="472"/>
      <c r="AJ283" s="472">
        <f>AI283*1.12</f>
        <v>0</v>
      </c>
      <c r="AK283" s="472"/>
      <c r="AL283" s="479" t="str">
        <f t="shared" si="135"/>
        <v/>
      </c>
      <c r="AM283" s="473">
        <f>AF283</f>
        <v>0</v>
      </c>
      <c r="AN283" s="473"/>
      <c r="AO283" s="473"/>
      <c r="AP283" s="473"/>
      <c r="AQ283" s="473"/>
      <c r="AR283" s="472">
        <f>AF283</f>
        <v>0</v>
      </c>
      <c r="AS283" s="472">
        <f t="shared" si="175"/>
        <v>0</v>
      </c>
      <c r="AT283" s="472"/>
      <c r="AU283" s="472"/>
      <c r="AV283" s="472"/>
      <c r="AW283" s="472"/>
      <c r="AX283" s="472"/>
      <c r="AY283" s="472"/>
      <c r="AZ283" s="472"/>
      <c r="BA283" s="472"/>
      <c r="BB283" s="472"/>
      <c r="BC283" s="472"/>
      <c r="BD283" s="472"/>
      <c r="BE283" s="472"/>
      <c r="BF283" s="472"/>
      <c r="BG283" s="472"/>
      <c r="BH283" s="472"/>
      <c r="BI283" s="496"/>
      <c r="BJ283" s="496"/>
      <c r="BK283" s="496"/>
      <c r="BL283" s="496"/>
      <c r="BM283" s="496"/>
      <c r="BN283" s="496"/>
      <c r="BO283" s="496"/>
      <c r="BP283" s="496"/>
      <c r="BS283" s="459"/>
      <c r="BT283" s="497"/>
      <c r="BU283" s="496"/>
    </row>
    <row r="284" spans="1:73" ht="13" hidden="1" customHeight="1" x14ac:dyDescent="0.35">
      <c r="A284" s="962"/>
      <c r="B284" s="929"/>
      <c r="C284" s="480" t="s">
        <v>75</v>
      </c>
      <c r="D284" s="480" t="s">
        <v>77</v>
      </c>
      <c r="E284" s="544"/>
      <c r="F284" s="544"/>
      <c r="G284" s="1003"/>
      <c r="H284" s="1006"/>
      <c r="I284" s="547"/>
      <c r="J284" s="547"/>
      <c r="K284" s="926"/>
      <c r="L284" s="929"/>
      <c r="M284" s="977"/>
      <c r="N284" s="503">
        <f t="shared" si="170"/>
        <v>0</v>
      </c>
      <c r="O284" s="503">
        <f t="shared" si="170"/>
        <v>0</v>
      </c>
      <c r="P284" s="503">
        <f t="shared" si="171"/>
        <v>0</v>
      </c>
      <c r="Q284" s="503">
        <f>Q283</f>
        <v>0</v>
      </c>
      <c r="R284" s="929"/>
      <c r="S284" s="970"/>
      <c r="T284" s="499"/>
      <c r="U284" s="499"/>
      <c r="V284" s="499"/>
      <c r="W284" s="499">
        <f>W283</f>
        <v>0</v>
      </c>
      <c r="X284" s="481">
        <f t="shared" si="172"/>
        <v>0</v>
      </c>
      <c r="Y284" s="499"/>
      <c r="Z284" s="499">
        <f t="shared" si="173"/>
        <v>0</v>
      </c>
      <c r="AA284" s="499">
        <f t="shared" si="173"/>
        <v>0</v>
      </c>
      <c r="AB284" s="499"/>
      <c r="AC284" s="499"/>
      <c r="AD284" s="499"/>
      <c r="AE284" s="499"/>
      <c r="AF284" s="499">
        <f>AF283</f>
        <v>0</v>
      </c>
      <c r="AG284" s="481">
        <f t="shared" si="174"/>
        <v>0</v>
      </c>
      <c r="AH284" s="499"/>
      <c r="AI284" s="481">
        <f>AI283</f>
        <v>0</v>
      </c>
      <c r="AJ284" s="481">
        <f>AJ283</f>
        <v>0</v>
      </c>
      <c r="AK284" s="481"/>
      <c r="AL284" s="504" t="str">
        <f t="shared" si="135"/>
        <v/>
      </c>
      <c r="AM284" s="482">
        <f>AF284</f>
        <v>0</v>
      </c>
      <c r="AN284" s="482"/>
      <c r="AO284" s="482"/>
      <c r="AP284" s="482"/>
      <c r="AQ284" s="482"/>
      <c r="AR284" s="481">
        <f>AF284</f>
        <v>0</v>
      </c>
      <c r="AS284" s="481">
        <f t="shared" si="175"/>
        <v>0</v>
      </c>
      <c r="AT284" s="481"/>
      <c r="AU284" s="481"/>
      <c r="AV284" s="481"/>
      <c r="AW284" s="481"/>
      <c r="AX284" s="481"/>
      <c r="AY284" s="481"/>
      <c r="AZ284" s="481"/>
      <c r="BA284" s="481"/>
      <c r="BB284" s="481"/>
      <c r="BC284" s="481"/>
      <c r="BD284" s="481"/>
      <c r="BE284" s="481"/>
      <c r="BF284" s="481"/>
      <c r="BG284" s="481"/>
      <c r="BH284" s="481"/>
      <c r="BI284" s="460"/>
      <c r="BJ284" s="460"/>
      <c r="BK284" s="460"/>
      <c r="BL284" s="460"/>
      <c r="BM284" s="460"/>
      <c r="BN284" s="460"/>
      <c r="BO284" s="460"/>
      <c r="BP284" s="460"/>
      <c r="BS284" s="457"/>
      <c r="BT284" s="458"/>
      <c r="BU284" s="460"/>
    </row>
    <row r="285" spans="1:73" s="495" customFormat="1" ht="13" hidden="1" customHeight="1" x14ac:dyDescent="0.35">
      <c r="A285" s="961"/>
      <c r="B285" s="927" t="s">
        <v>126</v>
      </c>
      <c r="C285" s="471"/>
      <c r="D285" s="471"/>
      <c r="E285" s="556">
        <f>E287+E290+E305</f>
        <v>0</v>
      </c>
      <c r="F285" s="556">
        <f>F287+F290+F305</f>
        <v>0</v>
      </c>
      <c r="G285" s="557"/>
      <c r="H285" s="556"/>
      <c r="I285" s="556">
        <f>I287+I290+I305</f>
        <v>0</v>
      </c>
      <c r="J285" s="556">
        <f>J287+J290+J305</f>
        <v>0</v>
      </c>
      <c r="K285" s="914"/>
      <c r="L285" s="915"/>
      <c r="M285" s="998" t="s">
        <v>98</v>
      </c>
      <c r="N285" s="558">
        <f t="shared" ref="N285:Q286" si="176">N287+N290+N305+N293+N296+N299+N302</f>
        <v>1059571951.6875</v>
      </c>
      <c r="O285" s="558">
        <f t="shared" si="176"/>
        <v>1186720585.8900001</v>
      </c>
      <c r="P285" s="558">
        <f t="shared" si="176"/>
        <v>1059571951.6875</v>
      </c>
      <c r="Q285" s="558">
        <f t="shared" si="176"/>
        <v>1186720585.8900001</v>
      </c>
      <c r="R285" s="488"/>
      <c r="S285" s="991">
        <f t="shared" ref="S285:AK285" si="177">S287+S290+S305+S293+S296+S299+S302</f>
        <v>123</v>
      </c>
      <c r="T285" s="556">
        <f t="shared" si="177"/>
        <v>0</v>
      </c>
      <c r="U285" s="556">
        <f t="shared" si="177"/>
        <v>0</v>
      </c>
      <c r="V285" s="556">
        <f t="shared" si="177"/>
        <v>0</v>
      </c>
      <c r="W285" s="556">
        <f t="shared" si="177"/>
        <v>0</v>
      </c>
      <c r="X285" s="556">
        <f t="shared" si="177"/>
        <v>0</v>
      </c>
      <c r="Y285" s="556">
        <f t="shared" si="177"/>
        <v>0</v>
      </c>
      <c r="Z285" s="556">
        <f t="shared" si="177"/>
        <v>0</v>
      </c>
      <c r="AA285" s="556">
        <f t="shared" si="177"/>
        <v>0</v>
      </c>
      <c r="AB285" s="556">
        <f t="shared" si="177"/>
        <v>0</v>
      </c>
      <c r="AC285" s="556">
        <f t="shared" si="177"/>
        <v>0</v>
      </c>
      <c r="AD285" s="556">
        <f t="shared" si="177"/>
        <v>0</v>
      </c>
      <c r="AE285" s="556">
        <f t="shared" si="177"/>
        <v>0</v>
      </c>
      <c r="AF285" s="556">
        <f t="shared" si="177"/>
        <v>0</v>
      </c>
      <c r="AG285" s="556">
        <f t="shared" si="177"/>
        <v>0</v>
      </c>
      <c r="AH285" s="556">
        <f t="shared" si="177"/>
        <v>0</v>
      </c>
      <c r="AI285" s="556">
        <f t="shared" si="177"/>
        <v>0</v>
      </c>
      <c r="AJ285" s="556">
        <f t="shared" si="177"/>
        <v>0</v>
      </c>
      <c r="AK285" s="556">
        <f t="shared" si="177"/>
        <v>0</v>
      </c>
      <c r="AL285" s="479" t="str">
        <f t="shared" ref="AL285:AL348" si="178">IF(AC285=0,"",AF285/AC285)</f>
        <v/>
      </c>
      <c r="AM285" s="556">
        <f>AM287+AM290+AM305+AM293+AM296+AM299+AM302</f>
        <v>0</v>
      </c>
      <c r="AN285" s="556">
        <f t="shared" ref="AN285:BH286" si="179">AN287+AN290+AN305+AN293+AN296+AN299+AN302</f>
        <v>0</v>
      </c>
      <c r="AO285" s="556">
        <f t="shared" si="179"/>
        <v>0</v>
      </c>
      <c r="AP285" s="556"/>
      <c r="AQ285" s="556"/>
      <c r="AR285" s="556">
        <f t="shared" si="179"/>
        <v>6531020</v>
      </c>
      <c r="AS285" s="556">
        <f t="shared" si="179"/>
        <v>7314742.4000000004</v>
      </c>
      <c r="AT285" s="556">
        <f t="shared" si="179"/>
        <v>718</v>
      </c>
      <c r="AU285" s="556">
        <f t="shared" si="179"/>
        <v>0</v>
      </c>
      <c r="AV285" s="556">
        <f t="shared" si="179"/>
        <v>0</v>
      </c>
      <c r="AW285" s="556">
        <f t="shared" si="179"/>
        <v>0</v>
      </c>
      <c r="AX285" s="556">
        <f t="shared" si="179"/>
        <v>0</v>
      </c>
      <c r="AY285" s="556">
        <f t="shared" si="179"/>
        <v>0</v>
      </c>
      <c r="AZ285" s="556">
        <f t="shared" si="179"/>
        <v>0</v>
      </c>
      <c r="BA285" s="556">
        <f t="shared" si="179"/>
        <v>0</v>
      </c>
      <c r="BB285" s="556">
        <f t="shared" si="179"/>
        <v>0</v>
      </c>
      <c r="BC285" s="556">
        <f t="shared" si="179"/>
        <v>0</v>
      </c>
      <c r="BD285" s="556">
        <f t="shared" si="179"/>
        <v>0</v>
      </c>
      <c r="BE285" s="556">
        <f t="shared" si="179"/>
        <v>0</v>
      </c>
      <c r="BF285" s="556">
        <f t="shared" si="179"/>
        <v>0</v>
      </c>
      <c r="BG285" s="556">
        <f t="shared" si="179"/>
        <v>0</v>
      </c>
      <c r="BH285" s="556">
        <f t="shared" si="179"/>
        <v>0</v>
      </c>
      <c r="BI285" s="501" t="s">
        <v>83</v>
      </c>
      <c r="BJ285" s="496"/>
      <c r="BK285" s="472">
        <f>BK287+BK290+BK560+BK565+BK569</f>
        <v>0</v>
      </c>
      <c r="BL285" s="472">
        <f>BL287+BL290+BL560+BL565+BL569</f>
        <v>0</v>
      </c>
      <c r="BM285" s="472">
        <f>BM287+BM290+BM560+BM565+BM569</f>
        <v>0</v>
      </c>
      <c r="BN285" s="559"/>
      <c r="BO285" s="559"/>
      <c r="BP285" s="496"/>
      <c r="BS285" s="459"/>
      <c r="BT285" s="497"/>
      <c r="BU285" s="496"/>
    </row>
    <row r="286" spans="1:73" s="495" customFormat="1" hidden="1" x14ac:dyDescent="0.35">
      <c r="A286" s="1000"/>
      <c r="B286" s="928"/>
      <c r="C286" s="471"/>
      <c r="D286" s="471"/>
      <c r="E286" s="556">
        <f>E288+E291+E306</f>
        <v>0</v>
      </c>
      <c r="F286" s="556">
        <f>F288+F291+F306</f>
        <v>0</v>
      </c>
      <c r="G286" s="557"/>
      <c r="H286" s="556"/>
      <c r="I286" s="556">
        <f>I288+I291+I306</f>
        <v>3265510</v>
      </c>
      <c r="J286" s="556">
        <f>J288+J291+J306</f>
        <v>3657371.2</v>
      </c>
      <c r="K286" s="916"/>
      <c r="L286" s="917"/>
      <c r="M286" s="999"/>
      <c r="N286" s="558">
        <f t="shared" si="176"/>
        <v>1059571951.6875</v>
      </c>
      <c r="O286" s="558">
        <f t="shared" si="176"/>
        <v>1186720585.8900001</v>
      </c>
      <c r="P286" s="558">
        <f t="shared" si="176"/>
        <v>1059571951.6875</v>
      </c>
      <c r="Q286" s="558">
        <f t="shared" si="176"/>
        <v>1186720585.8900001</v>
      </c>
      <c r="R286" s="488"/>
      <c r="S286" s="992"/>
      <c r="T286" s="556">
        <f>T288+T291+T306+T294+T297+T300+T303</f>
        <v>0</v>
      </c>
      <c r="U286" s="556">
        <f>U288+U291+U306+U294+U297+U300+U303</f>
        <v>0</v>
      </c>
      <c r="V286" s="428"/>
      <c r="W286" s="556">
        <f>W288+W291+W306+W294+W297+W300+W303</f>
        <v>0</v>
      </c>
      <c r="X286" s="556">
        <f>X288+X291+X306+X294+X297+X300+X303</f>
        <v>0</v>
      </c>
      <c r="Y286" s="428"/>
      <c r="Z286" s="556">
        <f>Z288+Z291+Z306+Z294+Z297+Z300+Z303</f>
        <v>0</v>
      </c>
      <c r="AA286" s="556">
        <f>AA288+AA291+AA306+AA294+AA297+AA300+AA303</f>
        <v>0</v>
      </c>
      <c r="AB286" s="428"/>
      <c r="AC286" s="556">
        <f>AC288+AC291+AC306+AC294+AC297+AC300+AC303</f>
        <v>0</v>
      </c>
      <c r="AD286" s="556">
        <f>AD288+AD291+AD306+AD294+AD297+AD300+AD303</f>
        <v>0</v>
      </c>
      <c r="AE286" s="428"/>
      <c r="AF286" s="556">
        <f>AF288+AF291+AF306+AF294+AF297+AF300+AF303</f>
        <v>0</v>
      </c>
      <c r="AG286" s="556">
        <f>AG288+AG291+AG306+AG294+AG297+AG300+AG303</f>
        <v>0</v>
      </c>
      <c r="AH286" s="428"/>
      <c r="AI286" s="556">
        <f>AI288+AI291+AI306+AI294+AI297+AI300+AI303</f>
        <v>0</v>
      </c>
      <c r="AJ286" s="556">
        <f>AJ288+AJ291+AJ306+AJ294+AJ297+AJ300+AJ303</f>
        <v>0</v>
      </c>
      <c r="AK286" s="428"/>
      <c r="AL286" s="479" t="str">
        <f t="shared" si="178"/>
        <v/>
      </c>
      <c r="AM286" s="556">
        <f>AM288+AM291+AM306+AM294+AM297+AM300+AM303</f>
        <v>0</v>
      </c>
      <c r="AN286" s="556">
        <f t="shared" si="179"/>
        <v>0</v>
      </c>
      <c r="AO286" s="556">
        <f t="shared" si="179"/>
        <v>0</v>
      </c>
      <c r="AP286" s="556"/>
      <c r="AQ286" s="556"/>
      <c r="AR286" s="556">
        <f t="shared" si="179"/>
        <v>3265510</v>
      </c>
      <c r="AS286" s="556">
        <f t="shared" si="179"/>
        <v>3657371.2</v>
      </c>
      <c r="AT286" s="556">
        <f t="shared" si="179"/>
        <v>0</v>
      </c>
      <c r="AU286" s="556">
        <f t="shared" si="179"/>
        <v>0</v>
      </c>
      <c r="AV286" s="556">
        <f t="shared" si="179"/>
        <v>0</v>
      </c>
      <c r="AW286" s="556">
        <f t="shared" si="179"/>
        <v>0</v>
      </c>
      <c r="AX286" s="556">
        <f t="shared" si="179"/>
        <v>0</v>
      </c>
      <c r="AY286" s="556">
        <f t="shared" si="179"/>
        <v>0</v>
      </c>
      <c r="AZ286" s="556">
        <f t="shared" si="179"/>
        <v>0</v>
      </c>
      <c r="BA286" s="556">
        <f t="shared" si="179"/>
        <v>0</v>
      </c>
      <c r="BB286" s="556">
        <f t="shared" si="179"/>
        <v>0</v>
      </c>
      <c r="BC286" s="556">
        <f t="shared" si="179"/>
        <v>0</v>
      </c>
      <c r="BD286" s="556">
        <f t="shared" si="179"/>
        <v>0</v>
      </c>
      <c r="BE286" s="556">
        <f t="shared" si="179"/>
        <v>0</v>
      </c>
      <c r="BF286" s="556">
        <f t="shared" si="179"/>
        <v>0</v>
      </c>
      <c r="BG286" s="556">
        <f t="shared" si="179"/>
        <v>0</v>
      </c>
      <c r="BH286" s="556">
        <f t="shared" si="179"/>
        <v>0</v>
      </c>
      <c r="BI286" s="496"/>
      <c r="BJ286" s="496"/>
      <c r="BK286" s="472">
        <f>BK288+BK291+BK554+BK557+BK560+BK563</f>
        <v>0</v>
      </c>
      <c r="BL286" s="472">
        <f>BL288+BL291+BL554+BL557+BL560+BL563</f>
        <v>0</v>
      </c>
      <c r="BM286" s="472">
        <f>BM288+BM291+BM554+BM557+BM560+BM563</f>
        <v>0</v>
      </c>
      <c r="BN286" s="559"/>
      <c r="BO286" s="559"/>
      <c r="BP286" s="496"/>
      <c r="BS286" s="459"/>
      <c r="BT286" s="497"/>
      <c r="BU286" s="496"/>
    </row>
    <row r="287" spans="1:73" s="495" customFormat="1" ht="21" hidden="1" customHeight="1" x14ac:dyDescent="0.35">
      <c r="A287" s="1000"/>
      <c r="B287" s="928"/>
      <c r="C287" s="471" t="s">
        <v>73</v>
      </c>
      <c r="D287" s="471" t="s">
        <v>74</v>
      </c>
      <c r="E287" s="542">
        <f>I287</f>
        <v>0</v>
      </c>
      <c r="F287" s="542">
        <f>E287*1.12</f>
        <v>0</v>
      </c>
      <c r="G287" s="1001">
        <v>2022</v>
      </c>
      <c r="H287" s="1004">
        <v>718</v>
      </c>
      <c r="I287" s="508">
        <v>0</v>
      </c>
      <c r="J287" s="508">
        <f>I287*1.12</f>
        <v>0</v>
      </c>
      <c r="K287" s="924" t="s">
        <v>127</v>
      </c>
      <c r="L287" s="927" t="s">
        <v>128</v>
      </c>
      <c r="M287" s="975" t="s">
        <v>98</v>
      </c>
      <c r="N287" s="493">
        <f>O287/1.12</f>
        <v>1059571951.6875</v>
      </c>
      <c r="O287" s="493">
        <v>1186720585.8900001</v>
      </c>
      <c r="P287" s="493">
        <f>Q287/1.12</f>
        <v>1059571951.6875</v>
      </c>
      <c r="Q287" s="493">
        <v>1186720585.8900001</v>
      </c>
      <c r="R287" s="927"/>
      <c r="S287" s="969">
        <v>123</v>
      </c>
      <c r="T287" s="428"/>
      <c r="U287" s="428"/>
      <c r="V287" s="428"/>
      <c r="W287" s="428"/>
      <c r="X287" s="472">
        <f t="shared" ref="X287:X307" si="180">W287*1.12</f>
        <v>0</v>
      </c>
      <c r="Y287" s="428"/>
      <c r="Z287" s="428">
        <f t="shared" ref="Z287:AB307" si="181">T287+W287</f>
        <v>0</v>
      </c>
      <c r="AA287" s="428">
        <f t="shared" si="181"/>
        <v>0</v>
      </c>
      <c r="AB287" s="428">
        <f t="shared" si="181"/>
        <v>0</v>
      </c>
      <c r="AC287" s="428"/>
      <c r="AD287" s="428">
        <f>AC287*1.12</f>
        <v>0</v>
      </c>
      <c r="AE287" s="428"/>
      <c r="AF287" s="428"/>
      <c r="AG287" s="472"/>
      <c r="AH287" s="428"/>
      <c r="AI287" s="472"/>
      <c r="AJ287" s="472">
        <f>AI287*1.12</f>
        <v>0</v>
      </c>
      <c r="AK287" s="542">
        <f>AH287-AE287</f>
        <v>0</v>
      </c>
      <c r="AL287" s="479" t="str">
        <f t="shared" si="178"/>
        <v/>
      </c>
      <c r="AM287" s="473"/>
      <c r="AN287" s="473"/>
      <c r="AO287" s="473"/>
      <c r="AP287" s="473"/>
      <c r="AQ287" s="473"/>
      <c r="AR287" s="472">
        <v>6531020</v>
      </c>
      <c r="AS287" s="472">
        <f t="shared" ref="AS287:AS307" si="182">AR287*1.12</f>
        <v>7314742.4000000004</v>
      </c>
      <c r="AT287" s="472">
        <v>718</v>
      </c>
      <c r="AU287" s="539"/>
      <c r="AV287" s="472"/>
      <c r="AW287" s="472"/>
      <c r="AX287" s="472"/>
      <c r="AY287" s="472"/>
      <c r="AZ287" s="472"/>
      <c r="BA287" s="472"/>
      <c r="BB287" s="542"/>
      <c r="BC287" s="472"/>
      <c r="BD287" s="472"/>
      <c r="BE287" s="472"/>
      <c r="BF287" s="472"/>
      <c r="BG287" s="472"/>
      <c r="BH287" s="539"/>
      <c r="BI287" s="496"/>
      <c r="BJ287" s="496"/>
      <c r="BK287" s="496"/>
      <c r="BL287" s="496"/>
      <c r="BM287" s="496"/>
      <c r="BN287" s="496"/>
      <c r="BO287" s="496"/>
      <c r="BP287" s="496"/>
      <c r="BS287" s="459"/>
      <c r="BT287" s="497"/>
      <c r="BU287" s="496" t="e">
        <f>AF287-$AC$264/$AE$264*AH287</f>
        <v>#DIV/0!</v>
      </c>
    </row>
    <row r="288" spans="1:73" s="495" customFormat="1" ht="21" hidden="1" customHeight="1" x14ac:dyDescent="0.35">
      <c r="A288" s="1000"/>
      <c r="B288" s="928"/>
      <c r="C288" s="471" t="s">
        <v>75</v>
      </c>
      <c r="D288" s="471" t="s">
        <v>76</v>
      </c>
      <c r="E288" s="542">
        <f>E287</f>
        <v>0</v>
      </c>
      <c r="F288" s="542">
        <f>E288*1.12</f>
        <v>0</v>
      </c>
      <c r="G288" s="1002"/>
      <c r="H288" s="1005"/>
      <c r="I288" s="508">
        <v>3265510</v>
      </c>
      <c r="J288" s="508">
        <f>I288*1.12</f>
        <v>3657371.2</v>
      </c>
      <c r="K288" s="925"/>
      <c r="L288" s="928"/>
      <c r="M288" s="976"/>
      <c r="N288" s="493">
        <f>N287</f>
        <v>1059571951.6875</v>
      </c>
      <c r="O288" s="493">
        <f>O287</f>
        <v>1186720585.8900001</v>
      </c>
      <c r="P288" s="493">
        <f t="shared" ref="P288:P307" si="183">Q288/1.12</f>
        <v>1059571951.6875</v>
      </c>
      <c r="Q288" s="493">
        <f>Q287</f>
        <v>1186720585.8900001</v>
      </c>
      <c r="R288" s="928"/>
      <c r="S288" s="993"/>
      <c r="T288" s="428"/>
      <c r="U288" s="428"/>
      <c r="V288" s="428"/>
      <c r="W288" s="428"/>
      <c r="X288" s="472">
        <f t="shared" si="180"/>
        <v>0</v>
      </c>
      <c r="Y288" s="428"/>
      <c r="Z288" s="428">
        <f t="shared" si="181"/>
        <v>0</v>
      </c>
      <c r="AA288" s="428">
        <f t="shared" si="181"/>
        <v>0</v>
      </c>
      <c r="AB288" s="428"/>
      <c r="AC288" s="428"/>
      <c r="AD288" s="428"/>
      <c r="AE288" s="428"/>
      <c r="AF288" s="428"/>
      <c r="AG288" s="472"/>
      <c r="AH288" s="428"/>
      <c r="AI288" s="572">
        <f>AF288-AC288</f>
        <v>0</v>
      </c>
      <c r="AJ288" s="572">
        <f>AG288-AD288</f>
        <v>0</v>
      </c>
      <c r="AK288" s="472"/>
      <c r="AL288" s="479" t="str">
        <f>IF(AC288=0,"",AF288/AC288)</f>
        <v/>
      </c>
      <c r="AM288" s="473"/>
      <c r="AN288" s="473">
        <f>AF288</f>
        <v>0</v>
      </c>
      <c r="AO288" s="473"/>
      <c r="AP288" s="473"/>
      <c r="AQ288" s="473"/>
      <c r="AR288" s="472">
        <v>3265510</v>
      </c>
      <c r="AS288" s="472">
        <f t="shared" si="182"/>
        <v>3657371.2</v>
      </c>
      <c r="AT288" s="472"/>
      <c r="AU288" s="472"/>
      <c r="AV288" s="472"/>
      <c r="AW288" s="472"/>
      <c r="AX288" s="472"/>
      <c r="AY288" s="472"/>
      <c r="AZ288" s="472"/>
      <c r="BA288" s="472"/>
      <c r="BB288" s="472"/>
      <c r="BC288" s="472"/>
      <c r="BD288" s="472"/>
      <c r="BE288" s="472"/>
      <c r="BF288" s="472"/>
      <c r="BG288" s="472"/>
      <c r="BH288" s="472"/>
      <c r="BI288" s="496"/>
      <c r="BJ288" s="496"/>
      <c r="BK288" s="496"/>
      <c r="BL288" s="496"/>
      <c r="BM288" s="496"/>
      <c r="BN288" s="496"/>
      <c r="BO288" s="496"/>
      <c r="BP288" s="496"/>
      <c r="BS288" s="459"/>
      <c r="BT288" s="497"/>
      <c r="BU288" s="496"/>
    </row>
    <row r="289" spans="1:74" ht="21" hidden="1" customHeight="1" x14ac:dyDescent="0.35">
      <c r="A289" s="1000"/>
      <c r="B289" s="928"/>
      <c r="C289" s="480" t="s">
        <v>75</v>
      </c>
      <c r="D289" s="480" t="s">
        <v>77</v>
      </c>
      <c r="E289" s="544">
        <f>E288</f>
        <v>0</v>
      </c>
      <c r="F289" s="544">
        <f>F288</f>
        <v>0</v>
      </c>
      <c r="G289" s="1002"/>
      <c r="H289" s="1005"/>
      <c r="I289" s="547">
        <f>I288</f>
        <v>3265510</v>
      </c>
      <c r="J289" s="547">
        <f>J288</f>
        <v>3657371.2</v>
      </c>
      <c r="K289" s="926"/>
      <c r="L289" s="929"/>
      <c r="M289" s="977"/>
      <c r="N289" s="503">
        <f>N288</f>
        <v>1059571951.6875</v>
      </c>
      <c r="O289" s="503">
        <f>O288</f>
        <v>1186720585.8900001</v>
      </c>
      <c r="P289" s="503">
        <f t="shared" si="183"/>
        <v>1059571951.6875</v>
      </c>
      <c r="Q289" s="503">
        <f>Q288</f>
        <v>1186720585.8900001</v>
      </c>
      <c r="R289" s="929"/>
      <c r="S289" s="970"/>
      <c r="T289" s="499"/>
      <c r="U289" s="499"/>
      <c r="V289" s="499"/>
      <c r="W289" s="499">
        <f>W288</f>
        <v>0</v>
      </c>
      <c r="X289" s="481">
        <f t="shared" si="180"/>
        <v>0</v>
      </c>
      <c r="Y289" s="499"/>
      <c r="Z289" s="499">
        <f t="shared" si="181"/>
        <v>0</v>
      </c>
      <c r="AA289" s="499">
        <f t="shared" si="181"/>
        <v>0</v>
      </c>
      <c r="AB289" s="499"/>
      <c r="AC289" s="499"/>
      <c r="AD289" s="499"/>
      <c r="AE289" s="499"/>
      <c r="AF289" s="499"/>
      <c r="AG289" s="481"/>
      <c r="AH289" s="499"/>
      <c r="AI289" s="572">
        <f>AF289-AC289</f>
        <v>0</v>
      </c>
      <c r="AJ289" s="572">
        <f>AG289-AD289</f>
        <v>0</v>
      </c>
      <c r="AK289" s="481"/>
      <c r="AL289" s="504" t="str">
        <f>IF(AC289=0,"",AF289/AC289)</f>
        <v/>
      </c>
      <c r="AM289" s="482"/>
      <c r="AN289" s="482">
        <f>AF289</f>
        <v>0</v>
      </c>
      <c r="AO289" s="482"/>
      <c r="AP289" s="482"/>
      <c r="AQ289" s="482"/>
      <c r="AR289" s="481">
        <f>AR288</f>
        <v>3265510</v>
      </c>
      <c r="AS289" s="481">
        <f t="shared" si="182"/>
        <v>3657371.2</v>
      </c>
      <c r="AT289" s="481"/>
      <c r="AU289" s="481"/>
      <c r="AV289" s="481"/>
      <c r="AW289" s="481"/>
      <c r="AX289" s="481"/>
      <c r="AY289" s="481"/>
      <c r="AZ289" s="481"/>
      <c r="BA289" s="481"/>
      <c r="BB289" s="481"/>
      <c r="BC289" s="481"/>
      <c r="BD289" s="481"/>
      <c r="BE289" s="481"/>
      <c r="BF289" s="481"/>
      <c r="BG289" s="481"/>
      <c r="BH289" s="481"/>
      <c r="BI289" s="460"/>
      <c r="BJ289" s="460"/>
      <c r="BK289" s="460"/>
      <c r="BL289" s="460"/>
      <c r="BM289" s="460"/>
      <c r="BN289" s="460"/>
      <c r="BO289" s="460"/>
      <c r="BP289" s="460"/>
      <c r="BS289" s="457"/>
      <c r="BT289" s="458"/>
      <c r="BU289" s="460"/>
    </row>
    <row r="290" spans="1:74" s="495" customFormat="1" ht="13" hidden="1" customHeight="1" outlineLevel="1" x14ac:dyDescent="0.35">
      <c r="A290" s="1000"/>
      <c r="B290" s="928"/>
      <c r="C290" s="471" t="s">
        <v>73</v>
      </c>
      <c r="D290" s="471" t="s">
        <v>74</v>
      </c>
      <c r="E290" s="542"/>
      <c r="F290" s="542"/>
      <c r="G290" s="1002"/>
      <c r="H290" s="1005"/>
      <c r="I290" s="508"/>
      <c r="J290" s="508"/>
      <c r="K290" s="924"/>
      <c r="L290" s="927"/>
      <c r="M290" s="975" t="s">
        <v>98</v>
      </c>
      <c r="N290" s="493">
        <f t="shared" ref="N290:O307" si="184">P290</f>
        <v>0</v>
      </c>
      <c r="O290" s="493">
        <f t="shared" si="184"/>
        <v>0</v>
      </c>
      <c r="P290" s="493">
        <f t="shared" si="183"/>
        <v>0</v>
      </c>
      <c r="Q290" s="493"/>
      <c r="R290" s="927"/>
      <c r="S290" s="969"/>
      <c r="T290" s="428"/>
      <c r="U290" s="428"/>
      <c r="V290" s="428"/>
      <c r="W290" s="428"/>
      <c r="X290" s="472">
        <f t="shared" si="180"/>
        <v>0</v>
      </c>
      <c r="Y290" s="428"/>
      <c r="Z290" s="428">
        <f t="shared" si="181"/>
        <v>0</v>
      </c>
      <c r="AA290" s="428">
        <f t="shared" si="181"/>
        <v>0</v>
      </c>
      <c r="AB290" s="428">
        <f t="shared" si="181"/>
        <v>0</v>
      </c>
      <c r="AC290" s="428"/>
      <c r="AD290" s="428"/>
      <c r="AE290" s="428"/>
      <c r="AF290" s="428"/>
      <c r="AG290" s="472"/>
      <c r="AH290" s="428"/>
      <c r="AI290" s="472"/>
      <c r="AJ290" s="472">
        <f>AI290*1.12</f>
        <v>0</v>
      </c>
      <c r="AK290" s="542">
        <f>AH290-AE290</f>
        <v>0</v>
      </c>
      <c r="AL290" s="479" t="str">
        <f t="shared" si="178"/>
        <v/>
      </c>
      <c r="AM290" s="473"/>
      <c r="AN290" s="473"/>
      <c r="AO290" s="473"/>
      <c r="AP290" s="473"/>
      <c r="AQ290" s="473"/>
      <c r="AR290" s="472"/>
      <c r="AS290" s="472">
        <f t="shared" si="182"/>
        <v>0</v>
      </c>
      <c r="AT290" s="472"/>
      <c r="AU290" s="472"/>
      <c r="AV290" s="472"/>
      <c r="AW290" s="472"/>
      <c r="AX290" s="472"/>
      <c r="AY290" s="472"/>
      <c r="AZ290" s="472"/>
      <c r="BA290" s="472"/>
      <c r="BB290" s="539"/>
      <c r="BC290" s="472"/>
      <c r="BD290" s="472"/>
      <c r="BE290" s="472"/>
      <c r="BF290" s="472"/>
      <c r="BG290" s="472"/>
      <c r="BH290" s="472"/>
      <c r="BI290" s="496"/>
      <c r="BJ290" s="496"/>
      <c r="BK290" s="496"/>
      <c r="BL290" s="496"/>
      <c r="BM290" s="496"/>
      <c r="BN290" s="496"/>
      <c r="BO290" s="496"/>
      <c r="BP290" s="496"/>
      <c r="BS290" s="459"/>
      <c r="BT290" s="497"/>
      <c r="BU290" s="496" t="e">
        <f>AF290-$AC$264/$AE$264*AH290</f>
        <v>#DIV/0!</v>
      </c>
      <c r="BV290" s="495" t="e">
        <f>AK290*$AC$264/$AE$264</f>
        <v>#DIV/0!</v>
      </c>
    </row>
    <row r="291" spans="1:74" s="495" customFormat="1" ht="13" hidden="1" customHeight="1" outlineLevel="1" x14ac:dyDescent="0.35">
      <c r="A291" s="1000"/>
      <c r="B291" s="928"/>
      <c r="C291" s="471" t="s">
        <v>75</v>
      </c>
      <c r="D291" s="471" t="s">
        <v>76</v>
      </c>
      <c r="E291" s="542"/>
      <c r="F291" s="542"/>
      <c r="G291" s="1002"/>
      <c r="H291" s="1005"/>
      <c r="I291" s="508"/>
      <c r="J291" s="508"/>
      <c r="K291" s="925"/>
      <c r="L291" s="928"/>
      <c r="M291" s="976"/>
      <c r="N291" s="493">
        <f t="shared" si="184"/>
        <v>0</v>
      </c>
      <c r="O291" s="493">
        <f t="shared" si="184"/>
        <v>0</v>
      </c>
      <c r="P291" s="493">
        <f t="shared" si="183"/>
        <v>0</v>
      </c>
      <c r="Q291" s="493">
        <f>Q290</f>
        <v>0</v>
      </c>
      <c r="R291" s="928"/>
      <c r="S291" s="993"/>
      <c r="T291" s="428"/>
      <c r="U291" s="428"/>
      <c r="V291" s="428"/>
      <c r="W291" s="428"/>
      <c r="X291" s="472">
        <f t="shared" si="180"/>
        <v>0</v>
      </c>
      <c r="Y291" s="428"/>
      <c r="Z291" s="428">
        <f t="shared" si="181"/>
        <v>0</v>
      </c>
      <c r="AA291" s="428">
        <f t="shared" si="181"/>
        <v>0</v>
      </c>
      <c r="AB291" s="428"/>
      <c r="AC291" s="428"/>
      <c r="AD291" s="428"/>
      <c r="AE291" s="428"/>
      <c r="AF291" s="428"/>
      <c r="AG291" s="472"/>
      <c r="AH291" s="428"/>
      <c r="AI291" s="472"/>
      <c r="AJ291" s="472">
        <f>AI291*1.12</f>
        <v>0</v>
      </c>
      <c r="AK291" s="472"/>
      <c r="AL291" s="479" t="str">
        <f t="shared" si="178"/>
        <v/>
      </c>
      <c r="AM291" s="473"/>
      <c r="AN291" s="473">
        <f>AF291</f>
        <v>0</v>
      </c>
      <c r="AO291" s="473"/>
      <c r="AP291" s="473"/>
      <c r="AQ291" s="473"/>
      <c r="AR291" s="472">
        <f>AF291</f>
        <v>0</v>
      </c>
      <c r="AS291" s="472">
        <f t="shared" si="182"/>
        <v>0</v>
      </c>
      <c r="AT291" s="472"/>
      <c r="AU291" s="472"/>
      <c r="AV291" s="472"/>
      <c r="AW291" s="472"/>
      <c r="AX291" s="472"/>
      <c r="AY291" s="472"/>
      <c r="AZ291" s="472"/>
      <c r="BA291" s="472"/>
      <c r="BB291" s="472"/>
      <c r="BC291" s="472"/>
      <c r="BD291" s="472"/>
      <c r="BE291" s="472"/>
      <c r="BF291" s="472"/>
      <c r="BG291" s="472"/>
      <c r="BH291" s="472"/>
      <c r="BI291" s="496"/>
      <c r="BJ291" s="496"/>
      <c r="BK291" s="496"/>
      <c r="BL291" s="496"/>
      <c r="BM291" s="496"/>
      <c r="BN291" s="496"/>
      <c r="BO291" s="496"/>
      <c r="BP291" s="496"/>
      <c r="BS291" s="459"/>
      <c r="BT291" s="497"/>
      <c r="BU291" s="496"/>
    </row>
    <row r="292" spans="1:74" ht="14.5" hidden="1" customHeight="1" outlineLevel="1" x14ac:dyDescent="0.35">
      <c r="A292" s="1000"/>
      <c r="B292" s="928"/>
      <c r="C292" s="480" t="s">
        <v>75</v>
      </c>
      <c r="D292" s="480" t="s">
        <v>77</v>
      </c>
      <c r="E292" s="544"/>
      <c r="F292" s="544"/>
      <c r="G292" s="1002"/>
      <c r="H292" s="1005"/>
      <c r="I292" s="547"/>
      <c r="J292" s="547"/>
      <c r="K292" s="926"/>
      <c r="L292" s="929"/>
      <c r="M292" s="977"/>
      <c r="N292" s="503">
        <f t="shared" si="184"/>
        <v>0</v>
      </c>
      <c r="O292" s="503">
        <f t="shared" si="184"/>
        <v>0</v>
      </c>
      <c r="P292" s="503">
        <f t="shared" si="183"/>
        <v>0</v>
      </c>
      <c r="Q292" s="503">
        <f>Q291</f>
        <v>0</v>
      </c>
      <c r="R292" s="929"/>
      <c r="S292" s="970"/>
      <c r="T292" s="499"/>
      <c r="U292" s="499"/>
      <c r="V292" s="499"/>
      <c r="W292" s="499">
        <f>W291</f>
        <v>0</v>
      </c>
      <c r="X292" s="481">
        <f t="shared" si="180"/>
        <v>0</v>
      </c>
      <c r="Y292" s="499"/>
      <c r="Z292" s="499">
        <f t="shared" si="181"/>
        <v>0</v>
      </c>
      <c r="AA292" s="499">
        <f t="shared" si="181"/>
        <v>0</v>
      </c>
      <c r="AB292" s="499"/>
      <c r="AC292" s="499"/>
      <c r="AD292" s="499"/>
      <c r="AE292" s="499"/>
      <c r="AF292" s="499"/>
      <c r="AG292" s="481"/>
      <c r="AH292" s="499"/>
      <c r="AI292" s="481">
        <f>AI291</f>
        <v>0</v>
      </c>
      <c r="AJ292" s="481">
        <f>AJ291</f>
        <v>0</v>
      </c>
      <c r="AK292" s="481"/>
      <c r="AL292" s="504" t="str">
        <f t="shared" si="178"/>
        <v/>
      </c>
      <c r="AM292" s="482"/>
      <c r="AN292" s="482">
        <f>AF292</f>
        <v>0</v>
      </c>
      <c r="AO292" s="482"/>
      <c r="AP292" s="482"/>
      <c r="AQ292" s="482"/>
      <c r="AR292" s="481">
        <f>AF292</f>
        <v>0</v>
      </c>
      <c r="AS292" s="481">
        <f t="shared" si="182"/>
        <v>0</v>
      </c>
      <c r="AT292" s="481"/>
      <c r="AU292" s="481"/>
      <c r="AV292" s="481"/>
      <c r="AW292" s="481"/>
      <c r="AX292" s="481"/>
      <c r="AY292" s="481"/>
      <c r="AZ292" s="481"/>
      <c r="BA292" s="481"/>
      <c r="BB292" s="481"/>
      <c r="BC292" s="481"/>
      <c r="BD292" s="481"/>
      <c r="BE292" s="481"/>
      <c r="BF292" s="481"/>
      <c r="BG292" s="481"/>
      <c r="BH292" s="481"/>
      <c r="BI292" s="460"/>
      <c r="BJ292" s="460"/>
      <c r="BK292" s="460"/>
      <c r="BL292" s="460"/>
      <c r="BM292" s="460"/>
      <c r="BN292" s="460"/>
      <c r="BO292" s="460"/>
      <c r="BP292" s="460"/>
      <c r="BS292" s="457"/>
      <c r="BT292" s="458"/>
      <c r="BU292" s="460"/>
    </row>
    <row r="293" spans="1:74" s="495" customFormat="1" ht="13" hidden="1" customHeight="1" outlineLevel="1" x14ac:dyDescent="0.35">
      <c r="A293" s="1000"/>
      <c r="B293" s="928"/>
      <c r="C293" s="471" t="s">
        <v>73</v>
      </c>
      <c r="D293" s="471" t="s">
        <v>74</v>
      </c>
      <c r="E293" s="542"/>
      <c r="F293" s="542"/>
      <c r="G293" s="1002"/>
      <c r="H293" s="1005"/>
      <c r="I293" s="508"/>
      <c r="J293" s="508"/>
      <c r="K293" s="924"/>
      <c r="L293" s="927"/>
      <c r="M293" s="975" t="s">
        <v>98</v>
      </c>
      <c r="N293" s="493">
        <f t="shared" si="184"/>
        <v>0</v>
      </c>
      <c r="O293" s="493">
        <f t="shared" si="184"/>
        <v>0</v>
      </c>
      <c r="P293" s="493">
        <f t="shared" si="183"/>
        <v>0</v>
      </c>
      <c r="Q293" s="493"/>
      <c r="R293" s="927"/>
      <c r="S293" s="969"/>
      <c r="T293" s="428"/>
      <c r="U293" s="428"/>
      <c r="V293" s="428"/>
      <c r="W293" s="428"/>
      <c r="X293" s="472">
        <f t="shared" si="180"/>
        <v>0</v>
      </c>
      <c r="Y293" s="428"/>
      <c r="Z293" s="428">
        <f t="shared" si="181"/>
        <v>0</v>
      </c>
      <c r="AA293" s="428">
        <f t="shared" si="181"/>
        <v>0</v>
      </c>
      <c r="AB293" s="428">
        <f t="shared" si="181"/>
        <v>0</v>
      </c>
      <c r="AC293" s="428"/>
      <c r="AD293" s="428"/>
      <c r="AE293" s="428"/>
      <c r="AF293" s="428"/>
      <c r="AG293" s="472"/>
      <c r="AH293" s="428"/>
      <c r="AI293" s="472"/>
      <c r="AJ293" s="472">
        <f>AI293*1.12</f>
        <v>0</v>
      </c>
      <c r="AK293" s="542">
        <f>AH293-AE293</f>
        <v>0</v>
      </c>
      <c r="AL293" s="479" t="str">
        <f t="shared" si="178"/>
        <v/>
      </c>
      <c r="AM293" s="473"/>
      <c r="AN293" s="473"/>
      <c r="AO293" s="473"/>
      <c r="AP293" s="473"/>
      <c r="AQ293" s="473"/>
      <c r="AR293" s="472"/>
      <c r="AS293" s="472">
        <f t="shared" si="182"/>
        <v>0</v>
      </c>
      <c r="AT293" s="472"/>
      <c r="AU293" s="472"/>
      <c r="AV293" s="472"/>
      <c r="AW293" s="472"/>
      <c r="AX293" s="472"/>
      <c r="AY293" s="472"/>
      <c r="AZ293" s="472"/>
      <c r="BA293" s="472"/>
      <c r="BB293" s="542"/>
      <c r="BC293" s="472"/>
      <c r="BD293" s="472"/>
      <c r="BE293" s="472"/>
      <c r="BF293" s="472"/>
      <c r="BG293" s="472"/>
      <c r="BH293" s="472"/>
      <c r="BI293" s="496"/>
      <c r="BJ293" s="496"/>
      <c r="BK293" s="496"/>
      <c r="BL293" s="496"/>
      <c r="BM293" s="496"/>
      <c r="BN293" s="496"/>
      <c r="BO293" s="496"/>
      <c r="BP293" s="496"/>
      <c r="BS293" s="459"/>
      <c r="BT293" s="497"/>
      <c r="BU293" s="496" t="e">
        <f>AF293-$AC$264/$AE$264*AH293</f>
        <v>#DIV/0!</v>
      </c>
    </row>
    <row r="294" spans="1:74" s="495" customFormat="1" ht="13" hidden="1" customHeight="1" outlineLevel="1" x14ac:dyDescent="0.35">
      <c r="A294" s="1000"/>
      <c r="B294" s="928"/>
      <c r="C294" s="471" t="s">
        <v>75</v>
      </c>
      <c r="D294" s="471" t="s">
        <v>76</v>
      </c>
      <c r="E294" s="542"/>
      <c r="F294" s="542"/>
      <c r="G294" s="1002"/>
      <c r="H294" s="1005"/>
      <c r="I294" s="508"/>
      <c r="J294" s="508"/>
      <c r="K294" s="925"/>
      <c r="L294" s="928"/>
      <c r="M294" s="976"/>
      <c r="N294" s="493">
        <f t="shared" si="184"/>
        <v>0</v>
      </c>
      <c r="O294" s="493">
        <f t="shared" si="184"/>
        <v>0</v>
      </c>
      <c r="P294" s="493">
        <f t="shared" si="183"/>
        <v>0</v>
      </c>
      <c r="Q294" s="493">
        <f>Q293</f>
        <v>0</v>
      </c>
      <c r="R294" s="928"/>
      <c r="S294" s="993"/>
      <c r="T294" s="428"/>
      <c r="U294" s="428"/>
      <c r="V294" s="428"/>
      <c r="W294" s="428"/>
      <c r="X294" s="472">
        <f t="shared" si="180"/>
        <v>0</v>
      </c>
      <c r="Y294" s="428"/>
      <c r="Z294" s="428">
        <f t="shared" si="181"/>
        <v>0</v>
      </c>
      <c r="AA294" s="428">
        <f t="shared" si="181"/>
        <v>0</v>
      </c>
      <c r="AB294" s="428"/>
      <c r="AC294" s="428"/>
      <c r="AD294" s="428"/>
      <c r="AE294" s="428"/>
      <c r="AF294" s="428"/>
      <c r="AG294" s="472"/>
      <c r="AH294" s="428"/>
      <c r="AI294" s="472"/>
      <c r="AJ294" s="472">
        <f>AI294*1.12</f>
        <v>0</v>
      </c>
      <c r="AK294" s="472"/>
      <c r="AL294" s="479" t="str">
        <f t="shared" si="178"/>
        <v/>
      </c>
      <c r="AM294" s="473"/>
      <c r="AN294" s="473">
        <f>AF294</f>
        <v>0</v>
      </c>
      <c r="AO294" s="473"/>
      <c r="AP294" s="473"/>
      <c r="AQ294" s="473"/>
      <c r="AR294" s="472">
        <f>AF294</f>
        <v>0</v>
      </c>
      <c r="AS294" s="472">
        <f t="shared" si="182"/>
        <v>0</v>
      </c>
      <c r="AT294" s="472"/>
      <c r="AU294" s="472"/>
      <c r="AV294" s="472"/>
      <c r="AW294" s="472"/>
      <c r="AX294" s="472"/>
      <c r="AY294" s="472"/>
      <c r="AZ294" s="472"/>
      <c r="BA294" s="472"/>
      <c r="BB294" s="472"/>
      <c r="BC294" s="472"/>
      <c r="BD294" s="472"/>
      <c r="BE294" s="472"/>
      <c r="BF294" s="472"/>
      <c r="BG294" s="472"/>
      <c r="BH294" s="472"/>
      <c r="BI294" s="496"/>
      <c r="BJ294" s="496"/>
      <c r="BK294" s="496"/>
      <c r="BL294" s="496"/>
      <c r="BM294" s="496"/>
      <c r="BN294" s="496"/>
      <c r="BO294" s="496"/>
      <c r="BP294" s="496"/>
      <c r="BS294" s="459"/>
      <c r="BT294" s="497"/>
      <c r="BU294" s="496"/>
    </row>
    <row r="295" spans="1:74" ht="14.5" hidden="1" customHeight="1" outlineLevel="1" x14ac:dyDescent="0.35">
      <c r="A295" s="1000"/>
      <c r="B295" s="928"/>
      <c r="C295" s="480" t="s">
        <v>75</v>
      </c>
      <c r="D295" s="480" t="s">
        <v>77</v>
      </c>
      <c r="E295" s="544"/>
      <c r="F295" s="544"/>
      <c r="G295" s="1002"/>
      <c r="H295" s="1005"/>
      <c r="I295" s="547"/>
      <c r="J295" s="547"/>
      <c r="K295" s="926"/>
      <c r="L295" s="929"/>
      <c r="M295" s="977"/>
      <c r="N295" s="503">
        <f t="shared" si="184"/>
        <v>0</v>
      </c>
      <c r="O295" s="503">
        <f t="shared" si="184"/>
        <v>0</v>
      </c>
      <c r="P295" s="503">
        <f t="shared" si="183"/>
        <v>0</v>
      </c>
      <c r="Q295" s="503">
        <f>Q294</f>
        <v>0</v>
      </c>
      <c r="R295" s="929"/>
      <c r="S295" s="970"/>
      <c r="T295" s="499"/>
      <c r="U295" s="499"/>
      <c r="V295" s="499"/>
      <c r="W295" s="499">
        <f>W294</f>
        <v>0</v>
      </c>
      <c r="X295" s="481">
        <f t="shared" si="180"/>
        <v>0</v>
      </c>
      <c r="Y295" s="499"/>
      <c r="Z295" s="499">
        <f t="shared" si="181"/>
        <v>0</v>
      </c>
      <c r="AA295" s="499">
        <f t="shared" si="181"/>
        <v>0</v>
      </c>
      <c r="AB295" s="499"/>
      <c r="AC295" s="499"/>
      <c r="AD295" s="499"/>
      <c r="AE295" s="499"/>
      <c r="AF295" s="499"/>
      <c r="AG295" s="481"/>
      <c r="AH295" s="499"/>
      <c r="AI295" s="481">
        <f>AI294</f>
        <v>0</v>
      </c>
      <c r="AJ295" s="481">
        <f>AJ294</f>
        <v>0</v>
      </c>
      <c r="AK295" s="481"/>
      <c r="AL295" s="504" t="str">
        <f t="shared" si="178"/>
        <v/>
      </c>
      <c r="AM295" s="482"/>
      <c r="AN295" s="482">
        <f>AF295</f>
        <v>0</v>
      </c>
      <c r="AO295" s="482"/>
      <c r="AP295" s="482"/>
      <c r="AQ295" s="482"/>
      <c r="AR295" s="481">
        <f>AF295</f>
        <v>0</v>
      </c>
      <c r="AS295" s="481">
        <f t="shared" si="182"/>
        <v>0</v>
      </c>
      <c r="AT295" s="481"/>
      <c r="AU295" s="481"/>
      <c r="AV295" s="481"/>
      <c r="AW295" s="481"/>
      <c r="AX295" s="481"/>
      <c r="AY295" s="481"/>
      <c r="AZ295" s="481"/>
      <c r="BA295" s="481"/>
      <c r="BB295" s="481"/>
      <c r="BC295" s="481"/>
      <c r="BD295" s="481"/>
      <c r="BE295" s="481"/>
      <c r="BF295" s="481"/>
      <c r="BG295" s="481"/>
      <c r="BH295" s="481"/>
      <c r="BI295" s="460"/>
      <c r="BJ295" s="460"/>
      <c r="BK295" s="460"/>
      <c r="BL295" s="460"/>
      <c r="BM295" s="460"/>
      <c r="BN295" s="460"/>
      <c r="BO295" s="460"/>
      <c r="BP295" s="460"/>
      <c r="BS295" s="457"/>
      <c r="BT295" s="458"/>
      <c r="BU295" s="460"/>
    </row>
    <row r="296" spans="1:74" s="495" customFormat="1" ht="13" hidden="1" customHeight="1" outlineLevel="1" x14ac:dyDescent="0.35">
      <c r="A296" s="1000"/>
      <c r="B296" s="928"/>
      <c r="C296" s="471" t="s">
        <v>73</v>
      </c>
      <c r="D296" s="471" t="s">
        <v>74</v>
      </c>
      <c r="E296" s="542"/>
      <c r="F296" s="542"/>
      <c r="G296" s="1002"/>
      <c r="H296" s="1005"/>
      <c r="I296" s="508"/>
      <c r="J296" s="508"/>
      <c r="K296" s="924"/>
      <c r="L296" s="927"/>
      <c r="M296" s="975" t="s">
        <v>98</v>
      </c>
      <c r="N296" s="493">
        <f t="shared" si="184"/>
        <v>0</v>
      </c>
      <c r="O296" s="493">
        <f t="shared" si="184"/>
        <v>0</v>
      </c>
      <c r="P296" s="493">
        <f t="shared" si="183"/>
        <v>0</v>
      </c>
      <c r="Q296" s="493"/>
      <c r="R296" s="927"/>
      <c r="S296" s="969"/>
      <c r="T296" s="428"/>
      <c r="U296" s="428"/>
      <c r="V296" s="428"/>
      <c r="W296" s="428"/>
      <c r="X296" s="472">
        <f t="shared" si="180"/>
        <v>0</v>
      </c>
      <c r="Y296" s="428"/>
      <c r="Z296" s="428">
        <f t="shared" si="181"/>
        <v>0</v>
      </c>
      <c r="AA296" s="428">
        <f t="shared" si="181"/>
        <v>0</v>
      </c>
      <c r="AB296" s="428">
        <f t="shared" si="181"/>
        <v>0</v>
      </c>
      <c r="AC296" s="428"/>
      <c r="AD296" s="428"/>
      <c r="AE296" s="428"/>
      <c r="AF296" s="428"/>
      <c r="AG296" s="472"/>
      <c r="AH296" s="428"/>
      <c r="AI296" s="472"/>
      <c r="AJ296" s="472">
        <f>AI296*1.12</f>
        <v>0</v>
      </c>
      <c r="AK296" s="542">
        <f>AH296-AE296</f>
        <v>0</v>
      </c>
      <c r="AL296" s="479" t="str">
        <f t="shared" si="178"/>
        <v/>
      </c>
      <c r="AM296" s="473"/>
      <c r="AN296" s="473"/>
      <c r="AO296" s="473"/>
      <c r="AP296" s="473"/>
      <c r="AQ296" s="473"/>
      <c r="AR296" s="472"/>
      <c r="AS296" s="472">
        <f t="shared" si="182"/>
        <v>0</v>
      </c>
      <c r="AT296" s="472"/>
      <c r="AU296" s="472"/>
      <c r="AV296" s="472"/>
      <c r="AW296" s="472"/>
      <c r="AX296" s="472"/>
      <c r="AY296" s="472"/>
      <c r="AZ296" s="472"/>
      <c r="BA296" s="472"/>
      <c r="BB296" s="539"/>
      <c r="BC296" s="472"/>
      <c r="BD296" s="472"/>
      <c r="BE296" s="472"/>
      <c r="BF296" s="472"/>
      <c r="BG296" s="472"/>
      <c r="BH296" s="472"/>
      <c r="BI296" s="496"/>
      <c r="BJ296" s="496"/>
      <c r="BK296" s="496"/>
      <c r="BL296" s="496"/>
      <c r="BM296" s="496"/>
      <c r="BN296" s="496"/>
      <c r="BO296" s="496"/>
      <c r="BP296" s="496"/>
      <c r="BS296" s="459"/>
      <c r="BT296" s="497"/>
      <c r="BU296" s="496" t="e">
        <f>AF296-$AC$264/$AE$264*AH296</f>
        <v>#DIV/0!</v>
      </c>
      <c r="BV296" s="495" t="e">
        <f>AK296*$AC$264/$AE$264</f>
        <v>#DIV/0!</v>
      </c>
    </row>
    <row r="297" spans="1:74" s="495" customFormat="1" ht="13" hidden="1" customHeight="1" outlineLevel="1" x14ac:dyDescent="0.35">
      <c r="A297" s="1000"/>
      <c r="B297" s="928"/>
      <c r="C297" s="471" t="s">
        <v>75</v>
      </c>
      <c r="D297" s="471" t="s">
        <v>76</v>
      </c>
      <c r="E297" s="542"/>
      <c r="F297" s="542"/>
      <c r="G297" s="1002"/>
      <c r="H297" s="1005"/>
      <c r="I297" s="508"/>
      <c r="J297" s="508"/>
      <c r="K297" s="925"/>
      <c r="L297" s="928"/>
      <c r="M297" s="976"/>
      <c r="N297" s="493">
        <f t="shared" si="184"/>
        <v>0</v>
      </c>
      <c r="O297" s="493">
        <f t="shared" si="184"/>
        <v>0</v>
      </c>
      <c r="P297" s="493">
        <f t="shared" si="183"/>
        <v>0</v>
      </c>
      <c r="Q297" s="493">
        <f>Q296</f>
        <v>0</v>
      </c>
      <c r="R297" s="928"/>
      <c r="S297" s="993"/>
      <c r="T297" s="428"/>
      <c r="U297" s="428"/>
      <c r="V297" s="428"/>
      <c r="W297" s="428"/>
      <c r="X297" s="472">
        <f t="shared" si="180"/>
        <v>0</v>
      </c>
      <c r="Y297" s="428"/>
      <c r="Z297" s="428">
        <f t="shared" si="181"/>
        <v>0</v>
      </c>
      <c r="AA297" s="428">
        <f t="shared" si="181"/>
        <v>0</v>
      </c>
      <c r="AB297" s="428"/>
      <c r="AC297" s="428"/>
      <c r="AD297" s="428"/>
      <c r="AE297" s="428"/>
      <c r="AF297" s="428"/>
      <c r="AG297" s="472"/>
      <c r="AH297" s="428"/>
      <c r="AI297" s="472"/>
      <c r="AJ297" s="472">
        <f>AI297*1.12</f>
        <v>0</v>
      </c>
      <c r="AK297" s="472"/>
      <c r="AL297" s="479" t="str">
        <f t="shared" si="178"/>
        <v/>
      </c>
      <c r="AM297" s="473"/>
      <c r="AN297" s="473">
        <f>AF297</f>
        <v>0</v>
      </c>
      <c r="AO297" s="473"/>
      <c r="AP297" s="473"/>
      <c r="AQ297" s="473"/>
      <c r="AR297" s="472">
        <f>AF297</f>
        <v>0</v>
      </c>
      <c r="AS297" s="472">
        <f t="shared" si="182"/>
        <v>0</v>
      </c>
      <c r="AT297" s="472"/>
      <c r="AU297" s="472"/>
      <c r="AV297" s="472"/>
      <c r="AW297" s="472"/>
      <c r="AX297" s="472"/>
      <c r="AY297" s="472"/>
      <c r="AZ297" s="472"/>
      <c r="BA297" s="472"/>
      <c r="BB297" s="472"/>
      <c r="BC297" s="472"/>
      <c r="BD297" s="472"/>
      <c r="BE297" s="472"/>
      <c r="BF297" s="472"/>
      <c r="BG297" s="472"/>
      <c r="BH297" s="472"/>
      <c r="BI297" s="496"/>
      <c r="BJ297" s="496"/>
      <c r="BK297" s="496"/>
      <c r="BL297" s="496"/>
      <c r="BM297" s="496"/>
      <c r="BN297" s="496"/>
      <c r="BO297" s="496"/>
      <c r="BP297" s="496"/>
      <c r="BS297" s="459"/>
      <c r="BT297" s="497"/>
      <c r="BU297" s="496"/>
    </row>
    <row r="298" spans="1:74" ht="14.5" hidden="1" customHeight="1" outlineLevel="1" x14ac:dyDescent="0.35">
      <c r="A298" s="1000"/>
      <c r="B298" s="928"/>
      <c r="C298" s="480" t="s">
        <v>75</v>
      </c>
      <c r="D298" s="480" t="s">
        <v>77</v>
      </c>
      <c r="E298" s="544"/>
      <c r="F298" s="544"/>
      <c r="G298" s="1002"/>
      <c r="H298" s="1005"/>
      <c r="I298" s="547"/>
      <c r="J298" s="547"/>
      <c r="K298" s="926"/>
      <c r="L298" s="929"/>
      <c r="M298" s="977"/>
      <c r="N298" s="503">
        <f t="shared" si="184"/>
        <v>0</v>
      </c>
      <c r="O298" s="503">
        <f t="shared" si="184"/>
        <v>0</v>
      </c>
      <c r="P298" s="503">
        <f t="shared" si="183"/>
        <v>0</v>
      </c>
      <c r="Q298" s="503">
        <f>Q297</f>
        <v>0</v>
      </c>
      <c r="R298" s="929"/>
      <c r="S298" s="970"/>
      <c r="T298" s="499"/>
      <c r="U298" s="499"/>
      <c r="V298" s="499"/>
      <c r="W298" s="499">
        <f>W297</f>
        <v>0</v>
      </c>
      <c r="X298" s="481">
        <f t="shared" si="180"/>
        <v>0</v>
      </c>
      <c r="Y298" s="499"/>
      <c r="Z298" s="499">
        <f t="shared" si="181"/>
        <v>0</v>
      </c>
      <c r="AA298" s="499">
        <f t="shared" si="181"/>
        <v>0</v>
      </c>
      <c r="AB298" s="499"/>
      <c r="AC298" s="499"/>
      <c r="AD298" s="499"/>
      <c r="AE298" s="499"/>
      <c r="AF298" s="499"/>
      <c r="AG298" s="481"/>
      <c r="AH298" s="499"/>
      <c r="AI298" s="481">
        <f>AI297</f>
        <v>0</v>
      </c>
      <c r="AJ298" s="481">
        <f>AJ297</f>
        <v>0</v>
      </c>
      <c r="AK298" s="481"/>
      <c r="AL298" s="504" t="str">
        <f t="shared" si="178"/>
        <v/>
      </c>
      <c r="AM298" s="482"/>
      <c r="AN298" s="482">
        <f>AF298</f>
        <v>0</v>
      </c>
      <c r="AO298" s="482"/>
      <c r="AP298" s="482"/>
      <c r="AQ298" s="482"/>
      <c r="AR298" s="481">
        <f>AF298</f>
        <v>0</v>
      </c>
      <c r="AS298" s="481">
        <f t="shared" si="182"/>
        <v>0</v>
      </c>
      <c r="AT298" s="481"/>
      <c r="AU298" s="481"/>
      <c r="AV298" s="481"/>
      <c r="AW298" s="481"/>
      <c r="AX298" s="481"/>
      <c r="AY298" s="481"/>
      <c r="AZ298" s="481"/>
      <c r="BA298" s="481"/>
      <c r="BB298" s="481"/>
      <c r="BC298" s="481"/>
      <c r="BD298" s="481"/>
      <c r="BE298" s="481"/>
      <c r="BF298" s="481"/>
      <c r="BG298" s="481"/>
      <c r="BH298" s="481"/>
      <c r="BI298" s="460"/>
      <c r="BJ298" s="460"/>
      <c r="BK298" s="460"/>
      <c r="BL298" s="460"/>
      <c r="BM298" s="460"/>
      <c r="BN298" s="460"/>
      <c r="BO298" s="460"/>
      <c r="BP298" s="460"/>
      <c r="BS298" s="457"/>
      <c r="BT298" s="458"/>
      <c r="BU298" s="460"/>
    </row>
    <row r="299" spans="1:74" s="495" customFormat="1" ht="13" hidden="1" customHeight="1" outlineLevel="1" x14ac:dyDescent="0.35">
      <c r="A299" s="1000"/>
      <c r="B299" s="928"/>
      <c r="C299" s="471" t="s">
        <v>73</v>
      </c>
      <c r="D299" s="471" t="s">
        <v>74</v>
      </c>
      <c r="E299" s="542"/>
      <c r="F299" s="542"/>
      <c r="G299" s="1002"/>
      <c r="H299" s="1005"/>
      <c r="I299" s="508"/>
      <c r="J299" s="508"/>
      <c r="K299" s="924"/>
      <c r="L299" s="927"/>
      <c r="M299" s="975" t="s">
        <v>98</v>
      </c>
      <c r="N299" s="493">
        <f t="shared" si="184"/>
        <v>0</v>
      </c>
      <c r="O299" s="493">
        <f t="shared" si="184"/>
        <v>0</v>
      </c>
      <c r="P299" s="493">
        <f t="shared" si="183"/>
        <v>0</v>
      </c>
      <c r="Q299" s="493"/>
      <c r="R299" s="927"/>
      <c r="S299" s="969"/>
      <c r="T299" s="428"/>
      <c r="U299" s="428"/>
      <c r="V299" s="428"/>
      <c r="W299" s="428"/>
      <c r="X299" s="472">
        <f t="shared" si="180"/>
        <v>0</v>
      </c>
      <c r="Y299" s="428"/>
      <c r="Z299" s="428">
        <f t="shared" si="181"/>
        <v>0</v>
      </c>
      <c r="AA299" s="428">
        <f t="shared" si="181"/>
        <v>0</v>
      </c>
      <c r="AB299" s="428">
        <f t="shared" si="181"/>
        <v>0</v>
      </c>
      <c r="AC299" s="428"/>
      <c r="AD299" s="428"/>
      <c r="AE299" s="428"/>
      <c r="AF299" s="428"/>
      <c r="AG299" s="472"/>
      <c r="AH299" s="428"/>
      <c r="AI299" s="472"/>
      <c r="AJ299" s="472">
        <f>AI299*1.12</f>
        <v>0</v>
      </c>
      <c r="AK299" s="542">
        <f>AH299-AE299</f>
        <v>0</v>
      </c>
      <c r="AL299" s="479" t="str">
        <f t="shared" si="178"/>
        <v/>
      </c>
      <c r="AM299" s="473"/>
      <c r="AN299" s="473"/>
      <c r="AO299" s="473"/>
      <c r="AP299" s="473"/>
      <c r="AQ299" s="473"/>
      <c r="AR299" s="472"/>
      <c r="AS299" s="472">
        <f t="shared" si="182"/>
        <v>0</v>
      </c>
      <c r="AT299" s="472"/>
      <c r="AU299" s="472"/>
      <c r="AV299" s="472"/>
      <c r="AW299" s="472"/>
      <c r="AX299" s="472"/>
      <c r="AY299" s="472"/>
      <c r="AZ299" s="472"/>
      <c r="BA299" s="472"/>
      <c r="BB299" s="539"/>
      <c r="BC299" s="472"/>
      <c r="BD299" s="472"/>
      <c r="BE299" s="472"/>
      <c r="BF299" s="472"/>
      <c r="BG299" s="472"/>
      <c r="BH299" s="472"/>
      <c r="BI299" s="496"/>
      <c r="BJ299" s="496"/>
      <c r="BK299" s="496"/>
      <c r="BL299" s="496"/>
      <c r="BM299" s="496"/>
      <c r="BN299" s="496"/>
      <c r="BO299" s="496"/>
      <c r="BP299" s="496"/>
      <c r="BS299" s="459"/>
      <c r="BT299" s="497"/>
      <c r="BU299" s="496" t="e">
        <f>AF299-$AC$264/$AE$264*AH299</f>
        <v>#DIV/0!</v>
      </c>
    </row>
    <row r="300" spans="1:74" s="495" customFormat="1" ht="13" hidden="1" customHeight="1" outlineLevel="1" x14ac:dyDescent="0.35">
      <c r="A300" s="1000"/>
      <c r="B300" s="928"/>
      <c r="C300" s="471" t="s">
        <v>75</v>
      </c>
      <c r="D300" s="471" t="s">
        <v>76</v>
      </c>
      <c r="E300" s="542"/>
      <c r="F300" s="542"/>
      <c r="G300" s="1002"/>
      <c r="H300" s="1005"/>
      <c r="I300" s="508"/>
      <c r="J300" s="508"/>
      <c r="K300" s="925"/>
      <c r="L300" s="928"/>
      <c r="M300" s="976"/>
      <c r="N300" s="493">
        <f t="shared" si="184"/>
        <v>0</v>
      </c>
      <c r="O300" s="493">
        <f t="shared" si="184"/>
        <v>0</v>
      </c>
      <c r="P300" s="493">
        <f t="shared" si="183"/>
        <v>0</v>
      </c>
      <c r="Q300" s="493">
        <f>Q299</f>
        <v>0</v>
      </c>
      <c r="R300" s="928"/>
      <c r="S300" s="993"/>
      <c r="T300" s="428"/>
      <c r="U300" s="428"/>
      <c r="V300" s="428"/>
      <c r="W300" s="428"/>
      <c r="X300" s="472">
        <f t="shared" si="180"/>
        <v>0</v>
      </c>
      <c r="Y300" s="428"/>
      <c r="Z300" s="428">
        <f t="shared" si="181"/>
        <v>0</v>
      </c>
      <c r="AA300" s="428">
        <f t="shared" si="181"/>
        <v>0</v>
      </c>
      <c r="AB300" s="428"/>
      <c r="AC300" s="428"/>
      <c r="AD300" s="428"/>
      <c r="AE300" s="428"/>
      <c r="AF300" s="428"/>
      <c r="AG300" s="472"/>
      <c r="AH300" s="428"/>
      <c r="AI300" s="472"/>
      <c r="AJ300" s="472">
        <f>AI300*1.12</f>
        <v>0</v>
      </c>
      <c r="AK300" s="472"/>
      <c r="AL300" s="479" t="str">
        <f t="shared" si="178"/>
        <v/>
      </c>
      <c r="AM300" s="473"/>
      <c r="AN300" s="473">
        <f>AF300</f>
        <v>0</v>
      </c>
      <c r="AO300" s="473"/>
      <c r="AP300" s="473"/>
      <c r="AQ300" s="473"/>
      <c r="AR300" s="472">
        <f>AF300</f>
        <v>0</v>
      </c>
      <c r="AS300" s="472">
        <f t="shared" si="182"/>
        <v>0</v>
      </c>
      <c r="AT300" s="472"/>
      <c r="AU300" s="472"/>
      <c r="AV300" s="472"/>
      <c r="AW300" s="472"/>
      <c r="AX300" s="472"/>
      <c r="AY300" s="472"/>
      <c r="AZ300" s="472"/>
      <c r="BA300" s="472"/>
      <c r="BB300" s="472"/>
      <c r="BC300" s="472"/>
      <c r="BD300" s="472"/>
      <c r="BE300" s="472"/>
      <c r="BF300" s="472"/>
      <c r="BG300" s="472"/>
      <c r="BH300" s="472"/>
      <c r="BI300" s="496"/>
      <c r="BJ300" s="496"/>
      <c r="BK300" s="496"/>
      <c r="BL300" s="496"/>
      <c r="BM300" s="496"/>
      <c r="BN300" s="496"/>
      <c r="BO300" s="496"/>
      <c r="BP300" s="496"/>
      <c r="BS300" s="459"/>
      <c r="BT300" s="497"/>
      <c r="BU300" s="496"/>
    </row>
    <row r="301" spans="1:74" ht="14.5" hidden="1" customHeight="1" outlineLevel="1" x14ac:dyDescent="0.35">
      <c r="A301" s="1000"/>
      <c r="B301" s="928"/>
      <c r="C301" s="480" t="s">
        <v>75</v>
      </c>
      <c r="D301" s="480" t="s">
        <v>77</v>
      </c>
      <c r="E301" s="544"/>
      <c r="F301" s="544"/>
      <c r="G301" s="1002"/>
      <c r="H301" s="1005"/>
      <c r="I301" s="547"/>
      <c r="J301" s="547"/>
      <c r="K301" s="926"/>
      <c r="L301" s="929"/>
      <c r="M301" s="977"/>
      <c r="N301" s="503">
        <f t="shared" si="184"/>
        <v>0</v>
      </c>
      <c r="O301" s="503">
        <f t="shared" si="184"/>
        <v>0</v>
      </c>
      <c r="P301" s="503">
        <f t="shared" si="183"/>
        <v>0</v>
      </c>
      <c r="Q301" s="503">
        <f>Q300</f>
        <v>0</v>
      </c>
      <c r="R301" s="929"/>
      <c r="S301" s="970"/>
      <c r="T301" s="499"/>
      <c r="U301" s="499"/>
      <c r="V301" s="499"/>
      <c r="W301" s="499">
        <f>W300</f>
        <v>0</v>
      </c>
      <c r="X301" s="481">
        <f t="shared" si="180"/>
        <v>0</v>
      </c>
      <c r="Y301" s="499"/>
      <c r="Z301" s="499">
        <f t="shared" si="181"/>
        <v>0</v>
      </c>
      <c r="AA301" s="499">
        <f t="shared" si="181"/>
        <v>0</v>
      </c>
      <c r="AB301" s="499"/>
      <c r="AC301" s="499"/>
      <c r="AD301" s="499"/>
      <c r="AE301" s="499"/>
      <c r="AF301" s="499"/>
      <c r="AG301" s="481"/>
      <c r="AH301" s="499"/>
      <c r="AI301" s="481">
        <f>AI300</f>
        <v>0</v>
      </c>
      <c r="AJ301" s="481">
        <f>AJ300</f>
        <v>0</v>
      </c>
      <c r="AK301" s="481"/>
      <c r="AL301" s="504" t="str">
        <f t="shared" si="178"/>
        <v/>
      </c>
      <c r="AM301" s="482"/>
      <c r="AN301" s="482">
        <f>AF301</f>
        <v>0</v>
      </c>
      <c r="AO301" s="482"/>
      <c r="AP301" s="482"/>
      <c r="AQ301" s="482"/>
      <c r="AR301" s="481">
        <f>AF301</f>
        <v>0</v>
      </c>
      <c r="AS301" s="481">
        <f t="shared" si="182"/>
        <v>0</v>
      </c>
      <c r="AT301" s="481"/>
      <c r="AU301" s="481"/>
      <c r="AV301" s="481"/>
      <c r="AW301" s="481"/>
      <c r="AX301" s="481"/>
      <c r="AY301" s="481"/>
      <c r="AZ301" s="481"/>
      <c r="BA301" s="481"/>
      <c r="BB301" s="481"/>
      <c r="BC301" s="481"/>
      <c r="BD301" s="481"/>
      <c r="BE301" s="481"/>
      <c r="BF301" s="481"/>
      <c r="BG301" s="481"/>
      <c r="BH301" s="481"/>
      <c r="BI301" s="460"/>
      <c r="BJ301" s="460"/>
      <c r="BK301" s="460"/>
      <c r="BL301" s="460"/>
      <c r="BM301" s="460"/>
      <c r="BN301" s="460"/>
      <c r="BO301" s="460"/>
      <c r="BP301" s="460"/>
      <c r="BS301" s="457"/>
      <c r="BT301" s="458"/>
      <c r="BU301" s="460"/>
    </row>
    <row r="302" spans="1:74" s="495" customFormat="1" ht="13" hidden="1" customHeight="1" outlineLevel="1" x14ac:dyDescent="0.35">
      <c r="A302" s="1000"/>
      <c r="B302" s="928"/>
      <c r="C302" s="471" t="s">
        <v>73</v>
      </c>
      <c r="D302" s="471" t="s">
        <v>74</v>
      </c>
      <c r="E302" s="542"/>
      <c r="F302" s="542"/>
      <c r="G302" s="1002"/>
      <c r="H302" s="1005"/>
      <c r="I302" s="508"/>
      <c r="J302" s="508"/>
      <c r="K302" s="924"/>
      <c r="L302" s="927"/>
      <c r="M302" s="975" t="s">
        <v>98</v>
      </c>
      <c r="N302" s="493">
        <f t="shared" si="184"/>
        <v>0</v>
      </c>
      <c r="O302" s="493">
        <f t="shared" si="184"/>
        <v>0</v>
      </c>
      <c r="P302" s="493">
        <f t="shared" si="183"/>
        <v>0</v>
      </c>
      <c r="Q302" s="493"/>
      <c r="R302" s="927"/>
      <c r="S302" s="969"/>
      <c r="T302" s="428"/>
      <c r="U302" s="428"/>
      <c r="V302" s="428"/>
      <c r="W302" s="428"/>
      <c r="X302" s="472">
        <f t="shared" si="180"/>
        <v>0</v>
      </c>
      <c r="Y302" s="428"/>
      <c r="Z302" s="428">
        <f t="shared" si="181"/>
        <v>0</v>
      </c>
      <c r="AA302" s="428">
        <f t="shared" si="181"/>
        <v>0</v>
      </c>
      <c r="AB302" s="428">
        <f t="shared" si="181"/>
        <v>0</v>
      </c>
      <c r="AC302" s="428"/>
      <c r="AD302" s="428"/>
      <c r="AE302" s="428"/>
      <c r="AF302" s="428"/>
      <c r="AG302" s="472"/>
      <c r="AH302" s="428"/>
      <c r="AI302" s="472"/>
      <c r="AJ302" s="472">
        <f>AI302*1.12</f>
        <v>0</v>
      </c>
      <c r="AK302" s="542">
        <f>AH302-AE302</f>
        <v>0</v>
      </c>
      <c r="AL302" s="479" t="str">
        <f t="shared" si="178"/>
        <v/>
      </c>
      <c r="AM302" s="473"/>
      <c r="AN302" s="473"/>
      <c r="AO302" s="473"/>
      <c r="AP302" s="473"/>
      <c r="AQ302" s="473"/>
      <c r="AR302" s="472"/>
      <c r="AS302" s="472">
        <f t="shared" si="182"/>
        <v>0</v>
      </c>
      <c r="AT302" s="472"/>
      <c r="AU302" s="472"/>
      <c r="AV302" s="472"/>
      <c r="AW302" s="472"/>
      <c r="AX302" s="472"/>
      <c r="AY302" s="472"/>
      <c r="AZ302" s="472"/>
      <c r="BA302" s="472"/>
      <c r="BB302" s="539"/>
      <c r="BC302" s="472"/>
      <c r="BD302" s="472"/>
      <c r="BE302" s="472"/>
      <c r="BF302" s="472"/>
      <c r="BG302" s="472"/>
      <c r="BH302" s="472"/>
      <c r="BI302" s="496"/>
      <c r="BJ302" s="496"/>
      <c r="BK302" s="496"/>
      <c r="BL302" s="496"/>
      <c r="BM302" s="496"/>
      <c r="BN302" s="496"/>
      <c r="BO302" s="496"/>
      <c r="BP302" s="496"/>
      <c r="BS302" s="459"/>
      <c r="BT302" s="497"/>
      <c r="BU302" s="496" t="e">
        <f>AF302-$AC$264/$AE$264*AH302</f>
        <v>#DIV/0!</v>
      </c>
      <c r="BV302" s="495" t="e">
        <f>AK302*$AC$264/$AE$264</f>
        <v>#DIV/0!</v>
      </c>
    </row>
    <row r="303" spans="1:74" s="495" customFormat="1" ht="13" hidden="1" customHeight="1" outlineLevel="1" x14ac:dyDescent="0.35">
      <c r="A303" s="1000"/>
      <c r="B303" s="928"/>
      <c r="C303" s="471" t="s">
        <v>75</v>
      </c>
      <c r="D303" s="471" t="s">
        <v>76</v>
      </c>
      <c r="E303" s="542"/>
      <c r="F303" s="542"/>
      <c r="G303" s="1002"/>
      <c r="H303" s="1005"/>
      <c r="I303" s="508"/>
      <c r="J303" s="508"/>
      <c r="K303" s="925"/>
      <c r="L303" s="928"/>
      <c r="M303" s="976"/>
      <c r="N303" s="493">
        <f t="shared" si="184"/>
        <v>0</v>
      </c>
      <c r="O303" s="493">
        <f t="shared" si="184"/>
        <v>0</v>
      </c>
      <c r="P303" s="493">
        <f t="shared" si="183"/>
        <v>0</v>
      </c>
      <c r="Q303" s="493">
        <f>Q302</f>
        <v>0</v>
      </c>
      <c r="R303" s="928"/>
      <c r="S303" s="993"/>
      <c r="T303" s="428"/>
      <c r="U303" s="428"/>
      <c r="V303" s="428"/>
      <c r="W303" s="428"/>
      <c r="X303" s="472">
        <f t="shared" si="180"/>
        <v>0</v>
      </c>
      <c r="Y303" s="428"/>
      <c r="Z303" s="428">
        <f t="shared" si="181"/>
        <v>0</v>
      </c>
      <c r="AA303" s="428">
        <f t="shared" si="181"/>
        <v>0</v>
      </c>
      <c r="AB303" s="428"/>
      <c r="AC303" s="428"/>
      <c r="AD303" s="428"/>
      <c r="AE303" s="428"/>
      <c r="AF303" s="428"/>
      <c r="AG303" s="472"/>
      <c r="AH303" s="428"/>
      <c r="AI303" s="472"/>
      <c r="AJ303" s="472">
        <f>AI303*1.12</f>
        <v>0</v>
      </c>
      <c r="AK303" s="472"/>
      <c r="AL303" s="479" t="str">
        <f t="shared" si="178"/>
        <v/>
      </c>
      <c r="AM303" s="473"/>
      <c r="AN303" s="473">
        <f>AF303</f>
        <v>0</v>
      </c>
      <c r="AO303" s="473"/>
      <c r="AP303" s="473"/>
      <c r="AQ303" s="473"/>
      <c r="AR303" s="472">
        <f>AF303</f>
        <v>0</v>
      </c>
      <c r="AS303" s="472">
        <f t="shared" si="182"/>
        <v>0</v>
      </c>
      <c r="AT303" s="472"/>
      <c r="AU303" s="472"/>
      <c r="AV303" s="472"/>
      <c r="AW303" s="472"/>
      <c r="AX303" s="472"/>
      <c r="AY303" s="472"/>
      <c r="AZ303" s="472"/>
      <c r="BA303" s="472"/>
      <c r="BB303" s="472"/>
      <c r="BC303" s="472"/>
      <c r="BD303" s="472"/>
      <c r="BE303" s="472"/>
      <c r="BF303" s="472"/>
      <c r="BG303" s="472"/>
      <c r="BH303" s="472"/>
      <c r="BI303" s="496"/>
      <c r="BJ303" s="496"/>
      <c r="BK303" s="496"/>
      <c r="BL303" s="496"/>
      <c r="BM303" s="496"/>
      <c r="BN303" s="496"/>
      <c r="BO303" s="496"/>
      <c r="BP303" s="496"/>
      <c r="BS303" s="459"/>
      <c r="BT303" s="497"/>
      <c r="BU303" s="496"/>
    </row>
    <row r="304" spans="1:74" ht="14.5" hidden="1" customHeight="1" outlineLevel="1" x14ac:dyDescent="0.35">
      <c r="A304" s="1000"/>
      <c r="B304" s="928"/>
      <c r="C304" s="480" t="s">
        <v>75</v>
      </c>
      <c r="D304" s="480" t="s">
        <v>77</v>
      </c>
      <c r="E304" s="544"/>
      <c r="F304" s="544"/>
      <c r="G304" s="1002"/>
      <c r="H304" s="1005"/>
      <c r="I304" s="547"/>
      <c r="J304" s="547"/>
      <c r="K304" s="926"/>
      <c r="L304" s="929"/>
      <c r="M304" s="977"/>
      <c r="N304" s="503">
        <f t="shared" si="184"/>
        <v>0</v>
      </c>
      <c r="O304" s="503">
        <f t="shared" si="184"/>
        <v>0</v>
      </c>
      <c r="P304" s="503">
        <f t="shared" si="183"/>
        <v>0</v>
      </c>
      <c r="Q304" s="503">
        <f>Q303</f>
        <v>0</v>
      </c>
      <c r="R304" s="929"/>
      <c r="S304" s="970"/>
      <c r="T304" s="499"/>
      <c r="U304" s="499"/>
      <c r="V304" s="499"/>
      <c r="W304" s="499">
        <f>W303</f>
        <v>0</v>
      </c>
      <c r="X304" s="481">
        <f t="shared" si="180"/>
        <v>0</v>
      </c>
      <c r="Y304" s="499"/>
      <c r="Z304" s="499">
        <f t="shared" si="181"/>
        <v>0</v>
      </c>
      <c r="AA304" s="499">
        <f t="shared" si="181"/>
        <v>0</v>
      </c>
      <c r="AB304" s="499"/>
      <c r="AC304" s="499"/>
      <c r="AD304" s="499"/>
      <c r="AE304" s="499"/>
      <c r="AF304" s="499"/>
      <c r="AG304" s="481"/>
      <c r="AH304" s="499"/>
      <c r="AI304" s="481">
        <f>AI303</f>
        <v>0</v>
      </c>
      <c r="AJ304" s="481">
        <f>AJ303</f>
        <v>0</v>
      </c>
      <c r="AK304" s="481"/>
      <c r="AL304" s="504" t="str">
        <f t="shared" si="178"/>
        <v/>
      </c>
      <c r="AM304" s="482"/>
      <c r="AN304" s="482">
        <f>AF304</f>
        <v>0</v>
      </c>
      <c r="AO304" s="482"/>
      <c r="AP304" s="482"/>
      <c r="AQ304" s="482"/>
      <c r="AR304" s="481">
        <f>AF304</f>
        <v>0</v>
      </c>
      <c r="AS304" s="481">
        <f t="shared" si="182"/>
        <v>0</v>
      </c>
      <c r="AT304" s="481"/>
      <c r="AU304" s="481"/>
      <c r="AV304" s="481"/>
      <c r="AW304" s="481"/>
      <c r="AX304" s="481"/>
      <c r="AY304" s="481"/>
      <c r="AZ304" s="481"/>
      <c r="BA304" s="481"/>
      <c r="BB304" s="481"/>
      <c r="BC304" s="481"/>
      <c r="BD304" s="481"/>
      <c r="BE304" s="481"/>
      <c r="BF304" s="481"/>
      <c r="BG304" s="481"/>
      <c r="BH304" s="481"/>
      <c r="BI304" s="460"/>
      <c r="BJ304" s="460"/>
      <c r="BK304" s="460"/>
      <c r="BL304" s="460"/>
      <c r="BM304" s="460"/>
      <c r="BN304" s="460"/>
      <c r="BO304" s="460"/>
      <c r="BP304" s="460"/>
      <c r="BS304" s="457"/>
      <c r="BT304" s="458"/>
      <c r="BU304" s="460"/>
    </row>
    <row r="305" spans="1:74" s="495" customFormat="1" ht="13" hidden="1" customHeight="1" outlineLevel="1" x14ac:dyDescent="0.35">
      <c r="A305" s="1000"/>
      <c r="B305" s="928"/>
      <c r="C305" s="471" t="s">
        <v>73</v>
      </c>
      <c r="D305" s="471" t="s">
        <v>74</v>
      </c>
      <c r="E305" s="542"/>
      <c r="F305" s="542"/>
      <c r="G305" s="1002"/>
      <c r="H305" s="1005"/>
      <c r="I305" s="508"/>
      <c r="J305" s="508"/>
      <c r="K305" s="924"/>
      <c r="L305" s="927"/>
      <c r="M305" s="975" t="s">
        <v>98</v>
      </c>
      <c r="N305" s="493">
        <f t="shared" si="184"/>
        <v>0</v>
      </c>
      <c r="O305" s="493">
        <f t="shared" si="184"/>
        <v>0</v>
      </c>
      <c r="P305" s="493">
        <f t="shared" si="183"/>
        <v>0</v>
      </c>
      <c r="Q305" s="493"/>
      <c r="R305" s="927"/>
      <c r="S305" s="969"/>
      <c r="T305" s="428"/>
      <c r="U305" s="428"/>
      <c r="V305" s="428"/>
      <c r="W305" s="428"/>
      <c r="X305" s="472">
        <f t="shared" si="180"/>
        <v>0</v>
      </c>
      <c r="Y305" s="428"/>
      <c r="Z305" s="428">
        <f t="shared" si="181"/>
        <v>0</v>
      </c>
      <c r="AA305" s="428">
        <f t="shared" si="181"/>
        <v>0</v>
      </c>
      <c r="AB305" s="428">
        <f t="shared" si="181"/>
        <v>0</v>
      </c>
      <c r="AC305" s="428"/>
      <c r="AD305" s="428"/>
      <c r="AE305" s="428"/>
      <c r="AF305" s="428"/>
      <c r="AG305" s="472"/>
      <c r="AH305" s="428"/>
      <c r="AI305" s="472"/>
      <c r="AJ305" s="472">
        <f>AI305*1.12</f>
        <v>0</v>
      </c>
      <c r="AK305" s="542">
        <f>AH305-AE305</f>
        <v>0</v>
      </c>
      <c r="AL305" s="479" t="str">
        <f t="shared" si="178"/>
        <v/>
      </c>
      <c r="AM305" s="473"/>
      <c r="AN305" s="473"/>
      <c r="AO305" s="473"/>
      <c r="AP305" s="473"/>
      <c r="AQ305" s="473"/>
      <c r="AR305" s="472"/>
      <c r="AS305" s="472">
        <f t="shared" si="182"/>
        <v>0</v>
      </c>
      <c r="AT305" s="472"/>
      <c r="AU305" s="472"/>
      <c r="AV305" s="472"/>
      <c r="AW305" s="472"/>
      <c r="AX305" s="472"/>
      <c r="AY305" s="472"/>
      <c r="AZ305" s="472"/>
      <c r="BA305" s="472"/>
      <c r="BB305" s="539"/>
      <c r="BC305" s="472"/>
      <c r="BD305" s="472"/>
      <c r="BE305" s="472"/>
      <c r="BF305" s="472"/>
      <c r="BG305" s="472"/>
      <c r="BH305" s="472"/>
      <c r="BI305" s="496"/>
      <c r="BJ305" s="496"/>
      <c r="BK305" s="496"/>
      <c r="BL305" s="496"/>
      <c r="BM305" s="496"/>
      <c r="BN305" s="496"/>
      <c r="BO305" s="496"/>
      <c r="BP305" s="496"/>
      <c r="BS305" s="459"/>
      <c r="BT305" s="497"/>
      <c r="BU305" s="496" t="e">
        <f>AF305-$AC$264/$AE$264*AH305</f>
        <v>#DIV/0!</v>
      </c>
      <c r="BV305" s="495" t="e">
        <f>AK305*$AC$264/$AE$264</f>
        <v>#DIV/0!</v>
      </c>
    </row>
    <row r="306" spans="1:74" s="495" customFormat="1" ht="13" hidden="1" customHeight="1" outlineLevel="1" x14ac:dyDescent="0.35">
      <c r="A306" s="1000"/>
      <c r="B306" s="928"/>
      <c r="C306" s="471" t="s">
        <v>75</v>
      </c>
      <c r="D306" s="471" t="s">
        <v>76</v>
      </c>
      <c r="E306" s="542"/>
      <c r="F306" s="542"/>
      <c r="G306" s="1002"/>
      <c r="H306" s="1005"/>
      <c r="I306" s="508"/>
      <c r="J306" s="508"/>
      <c r="K306" s="925"/>
      <c r="L306" s="928"/>
      <c r="M306" s="976"/>
      <c r="N306" s="493">
        <f t="shared" si="184"/>
        <v>0</v>
      </c>
      <c r="O306" s="493">
        <f t="shared" si="184"/>
        <v>0</v>
      </c>
      <c r="P306" s="493">
        <f t="shared" si="183"/>
        <v>0</v>
      </c>
      <c r="Q306" s="493">
        <f>Q305</f>
        <v>0</v>
      </c>
      <c r="R306" s="928"/>
      <c r="S306" s="993"/>
      <c r="T306" s="428"/>
      <c r="U306" s="428"/>
      <c r="V306" s="428"/>
      <c r="W306" s="428"/>
      <c r="X306" s="472">
        <f t="shared" si="180"/>
        <v>0</v>
      </c>
      <c r="Y306" s="428"/>
      <c r="Z306" s="428">
        <f t="shared" si="181"/>
        <v>0</v>
      </c>
      <c r="AA306" s="428">
        <f t="shared" si="181"/>
        <v>0</v>
      </c>
      <c r="AB306" s="428"/>
      <c r="AC306" s="428"/>
      <c r="AD306" s="428"/>
      <c r="AE306" s="428"/>
      <c r="AF306" s="428"/>
      <c r="AG306" s="472"/>
      <c r="AH306" s="428"/>
      <c r="AI306" s="472"/>
      <c r="AJ306" s="472">
        <f>AI306*1.12</f>
        <v>0</v>
      </c>
      <c r="AK306" s="472"/>
      <c r="AL306" s="479" t="str">
        <f t="shared" si="178"/>
        <v/>
      </c>
      <c r="AM306" s="473"/>
      <c r="AN306" s="473">
        <f>AF306</f>
        <v>0</v>
      </c>
      <c r="AO306" s="473"/>
      <c r="AP306" s="473"/>
      <c r="AQ306" s="473"/>
      <c r="AR306" s="472">
        <f>AF306</f>
        <v>0</v>
      </c>
      <c r="AS306" s="472">
        <f t="shared" si="182"/>
        <v>0</v>
      </c>
      <c r="AT306" s="472"/>
      <c r="AU306" s="472"/>
      <c r="AV306" s="472"/>
      <c r="AW306" s="472"/>
      <c r="AX306" s="472"/>
      <c r="AY306" s="472"/>
      <c r="AZ306" s="472"/>
      <c r="BA306" s="472"/>
      <c r="BB306" s="472"/>
      <c r="BC306" s="472"/>
      <c r="BD306" s="472"/>
      <c r="BE306" s="472"/>
      <c r="BF306" s="472"/>
      <c r="BG306" s="472"/>
      <c r="BH306" s="472"/>
      <c r="BI306" s="496"/>
      <c r="BJ306" s="496"/>
      <c r="BK306" s="496"/>
      <c r="BL306" s="496"/>
      <c r="BM306" s="496"/>
      <c r="BN306" s="496"/>
      <c r="BO306" s="496"/>
      <c r="BP306" s="496"/>
      <c r="BS306" s="459"/>
      <c r="BT306" s="497"/>
      <c r="BU306" s="496"/>
    </row>
    <row r="307" spans="1:74" ht="14.5" hidden="1" customHeight="1" outlineLevel="1" x14ac:dyDescent="0.35">
      <c r="A307" s="962"/>
      <c r="B307" s="929"/>
      <c r="C307" s="480" t="s">
        <v>75</v>
      </c>
      <c r="D307" s="480" t="s">
        <v>77</v>
      </c>
      <c r="E307" s="544"/>
      <c r="F307" s="544"/>
      <c r="G307" s="1003"/>
      <c r="H307" s="1006"/>
      <c r="I307" s="547"/>
      <c r="J307" s="547"/>
      <c r="K307" s="926"/>
      <c r="L307" s="929"/>
      <c r="M307" s="977"/>
      <c r="N307" s="503">
        <f t="shared" si="184"/>
        <v>0</v>
      </c>
      <c r="O307" s="503">
        <f t="shared" si="184"/>
        <v>0</v>
      </c>
      <c r="P307" s="503">
        <f t="shared" si="183"/>
        <v>0</v>
      </c>
      <c r="Q307" s="503">
        <f>Q306</f>
        <v>0</v>
      </c>
      <c r="R307" s="929"/>
      <c r="S307" s="970"/>
      <c r="T307" s="499"/>
      <c r="U307" s="499"/>
      <c r="V307" s="499"/>
      <c r="W307" s="499">
        <f>W306</f>
        <v>0</v>
      </c>
      <c r="X307" s="481">
        <f t="shared" si="180"/>
        <v>0</v>
      </c>
      <c r="Y307" s="499"/>
      <c r="Z307" s="499">
        <f t="shared" si="181"/>
        <v>0</v>
      </c>
      <c r="AA307" s="499">
        <f t="shared" si="181"/>
        <v>0</v>
      </c>
      <c r="AB307" s="499"/>
      <c r="AC307" s="499"/>
      <c r="AD307" s="499"/>
      <c r="AE307" s="499"/>
      <c r="AF307" s="499"/>
      <c r="AG307" s="481"/>
      <c r="AH307" s="499"/>
      <c r="AI307" s="481">
        <f>AI306</f>
        <v>0</v>
      </c>
      <c r="AJ307" s="481">
        <f>AJ306</f>
        <v>0</v>
      </c>
      <c r="AK307" s="481"/>
      <c r="AL307" s="504" t="str">
        <f t="shared" si="178"/>
        <v/>
      </c>
      <c r="AM307" s="482"/>
      <c r="AN307" s="482">
        <f>AF307</f>
        <v>0</v>
      </c>
      <c r="AO307" s="482"/>
      <c r="AP307" s="482"/>
      <c r="AQ307" s="482"/>
      <c r="AR307" s="481">
        <f>AF307</f>
        <v>0</v>
      </c>
      <c r="AS307" s="481">
        <f t="shared" si="182"/>
        <v>0</v>
      </c>
      <c r="AT307" s="481"/>
      <c r="AU307" s="481"/>
      <c r="AV307" s="481"/>
      <c r="AW307" s="481"/>
      <c r="AX307" s="481"/>
      <c r="AY307" s="481"/>
      <c r="AZ307" s="481"/>
      <c r="BA307" s="481"/>
      <c r="BB307" s="481"/>
      <c r="BC307" s="481"/>
      <c r="BD307" s="481"/>
      <c r="BE307" s="481"/>
      <c r="BF307" s="481"/>
      <c r="BG307" s="481"/>
      <c r="BH307" s="481"/>
      <c r="BI307" s="460"/>
      <c r="BJ307" s="460"/>
      <c r="BK307" s="460"/>
      <c r="BL307" s="460"/>
      <c r="BM307" s="460"/>
      <c r="BN307" s="460"/>
      <c r="BO307" s="460"/>
      <c r="BP307" s="460"/>
      <c r="BS307" s="457"/>
      <c r="BT307" s="458"/>
      <c r="BU307" s="460"/>
    </row>
    <row r="308" spans="1:74" s="495" customFormat="1" ht="13" hidden="1" customHeight="1" collapsed="1" x14ac:dyDescent="0.35">
      <c r="A308" s="961"/>
      <c r="B308" s="927" t="s">
        <v>129</v>
      </c>
      <c r="C308" s="471"/>
      <c r="D308" s="471"/>
      <c r="E308" s="556">
        <f>E310+E313+E328</f>
        <v>0</v>
      </c>
      <c r="F308" s="556">
        <f>F310+F313+F328</f>
        <v>0</v>
      </c>
      <c r="G308" s="557"/>
      <c r="H308" s="556">
        <f>H310+H313+H328</f>
        <v>0</v>
      </c>
      <c r="I308" s="556">
        <f>I310+I313+I328</f>
        <v>0</v>
      </c>
      <c r="J308" s="556">
        <f>J310+J313+J328</f>
        <v>0</v>
      </c>
      <c r="K308" s="914" t="s">
        <v>110</v>
      </c>
      <c r="L308" s="915"/>
      <c r="M308" s="998" t="s">
        <v>98</v>
      </c>
      <c r="N308" s="558">
        <f t="shared" ref="N308:Q309" si="185">N310+N313+N328+N316+N319+N322+N325</f>
        <v>121273040</v>
      </c>
      <c r="O308" s="558">
        <f t="shared" si="185"/>
        <v>135825804.80000001</v>
      </c>
      <c r="P308" s="558">
        <f t="shared" si="185"/>
        <v>121273040</v>
      </c>
      <c r="Q308" s="558">
        <f t="shared" si="185"/>
        <v>135825804.80000001</v>
      </c>
      <c r="R308" s="488"/>
      <c r="S308" s="991">
        <f t="shared" ref="S308:AK308" si="186">S310+S313+S328+S316+S319+S322+S325</f>
        <v>40</v>
      </c>
      <c r="T308" s="556">
        <f t="shared" si="186"/>
        <v>0</v>
      </c>
      <c r="U308" s="556">
        <f t="shared" si="186"/>
        <v>0</v>
      </c>
      <c r="V308" s="556">
        <f t="shared" si="186"/>
        <v>0</v>
      </c>
      <c r="W308" s="556">
        <f t="shared" si="186"/>
        <v>0</v>
      </c>
      <c r="X308" s="556">
        <f t="shared" si="186"/>
        <v>0</v>
      </c>
      <c r="Y308" s="556">
        <f t="shared" si="186"/>
        <v>0</v>
      </c>
      <c r="Z308" s="556">
        <f t="shared" si="186"/>
        <v>0</v>
      </c>
      <c r="AA308" s="556">
        <f t="shared" si="186"/>
        <v>0</v>
      </c>
      <c r="AB308" s="556">
        <f t="shared" si="186"/>
        <v>0</v>
      </c>
      <c r="AC308" s="556">
        <f t="shared" si="186"/>
        <v>0</v>
      </c>
      <c r="AD308" s="556">
        <f t="shared" si="186"/>
        <v>0</v>
      </c>
      <c r="AE308" s="556">
        <f t="shared" si="186"/>
        <v>0</v>
      </c>
      <c r="AF308" s="556"/>
      <c r="AG308" s="556"/>
      <c r="AH308" s="556"/>
      <c r="AI308" s="556">
        <f t="shared" si="186"/>
        <v>0</v>
      </c>
      <c r="AJ308" s="556">
        <f t="shared" si="186"/>
        <v>0</v>
      </c>
      <c r="AK308" s="556">
        <f t="shared" si="186"/>
        <v>0</v>
      </c>
      <c r="AL308" s="479" t="str">
        <f t="shared" si="178"/>
        <v/>
      </c>
      <c r="AM308" s="556">
        <f>AM310+AM313+AM328+AM316+AM319+AM322+AM325</f>
        <v>0</v>
      </c>
      <c r="AN308" s="556">
        <f t="shared" ref="AN308:BH309" si="187">AN310+AN313+AN328+AN316+AN319+AN322+AN325</f>
        <v>0</v>
      </c>
      <c r="AO308" s="556">
        <f t="shared" si="187"/>
        <v>0</v>
      </c>
      <c r="AP308" s="556"/>
      <c r="AQ308" s="556"/>
      <c r="AR308" s="556">
        <f t="shared" si="187"/>
        <v>0</v>
      </c>
      <c r="AS308" s="556">
        <f t="shared" si="187"/>
        <v>0</v>
      </c>
      <c r="AT308" s="556">
        <f t="shared" si="187"/>
        <v>0</v>
      </c>
      <c r="AU308" s="556">
        <f t="shared" si="187"/>
        <v>0</v>
      </c>
      <c r="AV308" s="556">
        <f t="shared" si="187"/>
        <v>0</v>
      </c>
      <c r="AW308" s="556">
        <f t="shared" si="187"/>
        <v>0</v>
      </c>
      <c r="AX308" s="556">
        <f t="shared" si="187"/>
        <v>0</v>
      </c>
      <c r="AY308" s="556">
        <f t="shared" si="187"/>
        <v>0</v>
      </c>
      <c r="AZ308" s="556">
        <f t="shared" si="187"/>
        <v>0</v>
      </c>
      <c r="BA308" s="556">
        <f t="shared" si="187"/>
        <v>0</v>
      </c>
      <c r="BB308" s="556">
        <f t="shared" si="187"/>
        <v>0</v>
      </c>
      <c r="BC308" s="556">
        <f t="shared" si="187"/>
        <v>0</v>
      </c>
      <c r="BD308" s="556">
        <f t="shared" si="187"/>
        <v>0</v>
      </c>
      <c r="BE308" s="556">
        <f t="shared" si="187"/>
        <v>0</v>
      </c>
      <c r="BF308" s="556">
        <f t="shared" si="187"/>
        <v>0</v>
      </c>
      <c r="BG308" s="556">
        <f t="shared" si="187"/>
        <v>0</v>
      </c>
      <c r="BH308" s="556">
        <f t="shared" si="187"/>
        <v>0</v>
      </c>
      <c r="BI308" s="501" t="s">
        <v>83</v>
      </c>
      <c r="BJ308" s="496"/>
      <c r="BK308" s="472">
        <f>BK310+BK313+BK583+BK588+BK592</f>
        <v>0</v>
      </c>
      <c r="BL308" s="472">
        <f>BL310+BL313+BL583+BL588+BL592</f>
        <v>0</v>
      </c>
      <c r="BM308" s="472">
        <f>BM310+BM313+BM583+BM588+BM592</f>
        <v>0</v>
      </c>
      <c r="BN308" s="559"/>
      <c r="BO308" s="559"/>
      <c r="BP308" s="496"/>
      <c r="BS308" s="459"/>
      <c r="BT308" s="497"/>
      <c r="BU308" s="496"/>
    </row>
    <row r="309" spans="1:74" s="495" customFormat="1" ht="13" hidden="1" customHeight="1" x14ac:dyDescent="0.35">
      <c r="A309" s="1000"/>
      <c r="B309" s="928"/>
      <c r="C309" s="471"/>
      <c r="D309" s="471"/>
      <c r="E309" s="556">
        <f>E311+E314+E329</f>
        <v>0</v>
      </c>
      <c r="F309" s="556">
        <f>F311+F314+F329</f>
        <v>0</v>
      </c>
      <c r="G309" s="557"/>
      <c r="H309" s="556"/>
      <c r="I309" s="556">
        <f>I311+I314+I329</f>
        <v>0</v>
      </c>
      <c r="J309" s="556">
        <f>J311+J314+J329</f>
        <v>0</v>
      </c>
      <c r="K309" s="916"/>
      <c r="L309" s="917"/>
      <c r="M309" s="999"/>
      <c r="N309" s="558">
        <f t="shared" si="185"/>
        <v>121273040</v>
      </c>
      <c r="O309" s="558">
        <f t="shared" si="185"/>
        <v>135825804.80000001</v>
      </c>
      <c r="P309" s="558">
        <f t="shared" si="185"/>
        <v>121273040</v>
      </c>
      <c r="Q309" s="558">
        <f t="shared" si="185"/>
        <v>135825804.80000001</v>
      </c>
      <c r="R309" s="488"/>
      <c r="S309" s="992"/>
      <c r="T309" s="556">
        <f>T311+T314+T329+T317+T320+T323+T326</f>
        <v>0</v>
      </c>
      <c r="U309" s="556">
        <f>U311+U314+U329+U317+U320+U323+U326</f>
        <v>0</v>
      </c>
      <c r="V309" s="428"/>
      <c r="W309" s="556">
        <f>W311+W314+W329+W317+W320+W323+W326</f>
        <v>0</v>
      </c>
      <c r="X309" s="556">
        <f>X311+X314+X329+X317+X320+X323+X326</f>
        <v>0</v>
      </c>
      <c r="Y309" s="428"/>
      <c r="Z309" s="556">
        <f>Z311+Z314+Z329+Z317+Z320+Z323+Z326</f>
        <v>0</v>
      </c>
      <c r="AA309" s="556">
        <f>AA311+AA314+AA329+AA317+AA320+AA323+AA326</f>
        <v>0</v>
      </c>
      <c r="AB309" s="428"/>
      <c r="AC309" s="556">
        <f>AC311+AC314+AC329+AC317+AC320+AC323+AC326</f>
        <v>0</v>
      </c>
      <c r="AD309" s="556">
        <f>AD311+AD314+AD329+AD317+AD320+AD323+AD326</f>
        <v>0</v>
      </c>
      <c r="AE309" s="428"/>
      <c r="AF309" s="556"/>
      <c r="AG309" s="556"/>
      <c r="AH309" s="428"/>
      <c r="AI309" s="556">
        <f>AI311+AI314+AI329+AI317+AI320+AI323+AI326</f>
        <v>0</v>
      </c>
      <c r="AJ309" s="556">
        <f>AJ311+AJ314+AJ329+AJ317+AJ320+AJ323+AJ326</f>
        <v>0</v>
      </c>
      <c r="AK309" s="428"/>
      <c r="AL309" s="479" t="str">
        <f t="shared" si="178"/>
        <v/>
      </c>
      <c r="AM309" s="556">
        <f>AM311+AM314+AM329+AM317+AM320+AM323+AM326</f>
        <v>0</v>
      </c>
      <c r="AN309" s="556">
        <f t="shared" si="187"/>
        <v>0</v>
      </c>
      <c r="AO309" s="556">
        <f t="shared" si="187"/>
        <v>0</v>
      </c>
      <c r="AP309" s="556"/>
      <c r="AQ309" s="556"/>
      <c r="AR309" s="556">
        <f t="shared" si="187"/>
        <v>0</v>
      </c>
      <c r="AS309" s="556">
        <f t="shared" si="187"/>
        <v>0</v>
      </c>
      <c r="AT309" s="556">
        <f t="shared" si="187"/>
        <v>0</v>
      </c>
      <c r="AU309" s="556">
        <f t="shared" si="187"/>
        <v>0</v>
      </c>
      <c r="AV309" s="556">
        <f t="shared" si="187"/>
        <v>0</v>
      </c>
      <c r="AW309" s="556">
        <f t="shared" si="187"/>
        <v>0</v>
      </c>
      <c r="AX309" s="556">
        <f t="shared" si="187"/>
        <v>0</v>
      </c>
      <c r="AY309" s="556">
        <f t="shared" si="187"/>
        <v>0</v>
      </c>
      <c r="AZ309" s="556">
        <f t="shared" si="187"/>
        <v>0</v>
      </c>
      <c r="BA309" s="556">
        <f t="shared" si="187"/>
        <v>0</v>
      </c>
      <c r="BB309" s="556">
        <f t="shared" si="187"/>
        <v>0</v>
      </c>
      <c r="BC309" s="556">
        <f t="shared" si="187"/>
        <v>0</v>
      </c>
      <c r="BD309" s="556">
        <f t="shared" si="187"/>
        <v>0</v>
      </c>
      <c r="BE309" s="556">
        <f t="shared" si="187"/>
        <v>0</v>
      </c>
      <c r="BF309" s="556">
        <f t="shared" si="187"/>
        <v>0</v>
      </c>
      <c r="BG309" s="556">
        <f t="shared" si="187"/>
        <v>0</v>
      </c>
      <c r="BH309" s="556">
        <f t="shared" si="187"/>
        <v>0</v>
      </c>
      <c r="BI309" s="496"/>
      <c r="BJ309" s="496"/>
      <c r="BK309" s="472">
        <f>BK311+BK314+BK577+BK580+BK583+BK586</f>
        <v>0</v>
      </c>
      <c r="BL309" s="472">
        <f>BL311+BL314+BL577+BL580+BL583+BL586</f>
        <v>0</v>
      </c>
      <c r="BM309" s="472">
        <f>BM311+BM314+BM577+BM580+BM583+BM586</f>
        <v>0</v>
      </c>
      <c r="BN309" s="559"/>
      <c r="BO309" s="559"/>
      <c r="BP309" s="496"/>
      <c r="BS309" s="459"/>
      <c r="BT309" s="497"/>
      <c r="BU309" s="496"/>
    </row>
    <row r="310" spans="1:74" s="495" customFormat="1" ht="21" hidden="1" customHeight="1" x14ac:dyDescent="0.35">
      <c r="A310" s="1000"/>
      <c r="B310" s="928"/>
      <c r="C310" s="471" t="s">
        <v>73</v>
      </c>
      <c r="D310" s="471" t="s">
        <v>74</v>
      </c>
      <c r="E310" s="542">
        <f>I310</f>
        <v>0</v>
      </c>
      <c r="F310" s="542">
        <f>E310*1.12</f>
        <v>0</v>
      </c>
      <c r="G310" s="1001">
        <v>2020</v>
      </c>
      <c r="H310" s="1004"/>
      <c r="I310" s="508"/>
      <c r="J310" s="508">
        <f>I310*1.12</f>
        <v>0</v>
      </c>
      <c r="K310" s="924" t="s">
        <v>130</v>
      </c>
      <c r="L310" s="927" t="s">
        <v>131</v>
      </c>
      <c r="M310" s="975" t="s">
        <v>98</v>
      </c>
      <c r="N310" s="493">
        <f t="shared" ref="N310:O330" si="188">P310</f>
        <v>121273040</v>
      </c>
      <c r="O310" s="493">
        <f t="shared" si="188"/>
        <v>135825804.80000001</v>
      </c>
      <c r="P310" s="493">
        <v>121273040</v>
      </c>
      <c r="Q310" s="493">
        <f>P310*1.12</f>
        <v>135825804.80000001</v>
      </c>
      <c r="R310" s="927" t="s">
        <v>132</v>
      </c>
      <c r="S310" s="969">
        <v>40</v>
      </c>
      <c r="T310" s="428"/>
      <c r="U310" s="428"/>
      <c r="V310" s="428"/>
      <c r="W310" s="428"/>
      <c r="X310" s="472">
        <f t="shared" ref="X310:X330" si="189">W310*1.12</f>
        <v>0</v>
      </c>
      <c r="Y310" s="428"/>
      <c r="Z310" s="428">
        <f t="shared" ref="Z310:AB330" si="190">T310+W310</f>
        <v>0</v>
      </c>
      <c r="AA310" s="428">
        <f t="shared" si="190"/>
        <v>0</v>
      </c>
      <c r="AB310" s="428">
        <f t="shared" si="190"/>
        <v>0</v>
      </c>
      <c r="AC310" s="428"/>
      <c r="AD310" s="428">
        <f>AC310*1.12</f>
        <v>0</v>
      </c>
      <c r="AE310" s="428"/>
      <c r="AF310" s="428"/>
      <c r="AG310" s="472"/>
      <c r="AH310" s="428"/>
      <c r="AI310" s="472"/>
      <c r="AJ310" s="472">
        <f>AI310*1.12</f>
        <v>0</v>
      </c>
      <c r="AK310" s="542">
        <f>AH310-AE310</f>
        <v>0</v>
      </c>
      <c r="AL310" s="479" t="str">
        <f t="shared" si="178"/>
        <v/>
      </c>
      <c r="AM310" s="473"/>
      <c r="AN310" s="473"/>
      <c r="AO310" s="473"/>
      <c r="AP310" s="473"/>
      <c r="AQ310" s="473"/>
      <c r="AR310" s="472"/>
      <c r="AS310" s="472">
        <f t="shared" ref="AS310:AS330" si="191">AR310*1.12</f>
        <v>0</v>
      </c>
      <c r="AT310" s="472"/>
      <c r="AU310" s="539"/>
      <c r="AV310" s="472"/>
      <c r="AW310" s="472"/>
      <c r="AX310" s="472"/>
      <c r="AY310" s="472"/>
      <c r="AZ310" s="472"/>
      <c r="BA310" s="472"/>
      <c r="BB310" s="542"/>
      <c r="BC310" s="472"/>
      <c r="BD310" s="472"/>
      <c r="BE310" s="472"/>
      <c r="BF310" s="472"/>
      <c r="BG310" s="472"/>
      <c r="BH310" s="539"/>
      <c r="BI310" s="496"/>
      <c r="BJ310" s="496"/>
      <c r="BK310" s="496"/>
      <c r="BL310" s="496"/>
      <c r="BM310" s="496"/>
      <c r="BN310" s="496"/>
      <c r="BO310" s="496"/>
      <c r="BP310" s="496"/>
      <c r="BS310" s="459"/>
      <c r="BT310" s="497"/>
      <c r="BU310" s="496"/>
    </row>
    <row r="311" spans="1:74" s="495" customFormat="1" ht="21" hidden="1" customHeight="1" x14ac:dyDescent="0.35">
      <c r="A311" s="1000"/>
      <c r="B311" s="928"/>
      <c r="C311" s="471" t="s">
        <v>75</v>
      </c>
      <c r="D311" s="471" t="s">
        <v>76</v>
      </c>
      <c r="E311" s="542">
        <f>E310</f>
        <v>0</v>
      </c>
      <c r="F311" s="542">
        <f>E311*1.12</f>
        <v>0</v>
      </c>
      <c r="G311" s="1002"/>
      <c r="H311" s="1005"/>
      <c r="I311" s="508">
        <f>I310</f>
        <v>0</v>
      </c>
      <c r="J311" s="508">
        <f>I311*1.12</f>
        <v>0</v>
      </c>
      <c r="K311" s="925"/>
      <c r="L311" s="928"/>
      <c r="M311" s="976"/>
      <c r="N311" s="493">
        <f t="shared" si="188"/>
        <v>121273040</v>
      </c>
      <c r="O311" s="493">
        <f t="shared" si="188"/>
        <v>135825804.80000001</v>
      </c>
      <c r="P311" s="493">
        <f t="shared" ref="P311:P330" si="192">Q311/1.12</f>
        <v>121273040</v>
      </c>
      <c r="Q311" s="493">
        <f>Q310</f>
        <v>135825804.80000001</v>
      </c>
      <c r="R311" s="928"/>
      <c r="S311" s="993"/>
      <c r="T311" s="428"/>
      <c r="U311" s="428"/>
      <c r="V311" s="428"/>
      <c r="W311" s="428"/>
      <c r="X311" s="472">
        <f t="shared" si="189"/>
        <v>0</v>
      </c>
      <c r="Y311" s="428"/>
      <c r="Z311" s="428">
        <f t="shared" si="190"/>
        <v>0</v>
      </c>
      <c r="AA311" s="428">
        <f t="shared" si="190"/>
        <v>0</v>
      </c>
      <c r="AB311" s="428"/>
      <c r="AC311" s="428"/>
      <c r="AD311" s="428">
        <f>AC311*1.12</f>
        <v>0</v>
      </c>
      <c r="AE311" s="428"/>
      <c r="AF311" s="428"/>
      <c r="AG311" s="472"/>
      <c r="AH311" s="428"/>
      <c r="AI311" s="472"/>
      <c r="AJ311" s="472">
        <f>AI311*1.12</f>
        <v>0</v>
      </c>
      <c r="AK311" s="472"/>
      <c r="AL311" s="479" t="str">
        <f t="shared" si="178"/>
        <v/>
      </c>
      <c r="AM311" s="473"/>
      <c r="AN311" s="473">
        <f>AF311</f>
        <v>0</v>
      </c>
      <c r="AO311" s="473"/>
      <c r="AP311" s="473"/>
      <c r="AQ311" s="473"/>
      <c r="AR311" s="472">
        <f>AF311</f>
        <v>0</v>
      </c>
      <c r="AS311" s="472">
        <f t="shared" si="191"/>
        <v>0</v>
      </c>
      <c r="AT311" s="472"/>
      <c r="AU311" s="472"/>
      <c r="AV311" s="472"/>
      <c r="AW311" s="472"/>
      <c r="AX311" s="472"/>
      <c r="AY311" s="472"/>
      <c r="AZ311" s="472"/>
      <c r="BA311" s="472"/>
      <c r="BB311" s="472"/>
      <c r="BC311" s="472"/>
      <c r="BD311" s="472"/>
      <c r="BE311" s="472"/>
      <c r="BF311" s="472"/>
      <c r="BG311" s="472"/>
      <c r="BH311" s="472"/>
      <c r="BI311" s="496"/>
      <c r="BJ311" s="496"/>
      <c r="BK311" s="496"/>
      <c r="BL311" s="496"/>
      <c r="BM311" s="496"/>
      <c r="BN311" s="496"/>
      <c r="BO311" s="496"/>
      <c r="BP311" s="496"/>
      <c r="BS311" s="459"/>
      <c r="BT311" s="497"/>
      <c r="BU311" s="496"/>
    </row>
    <row r="312" spans="1:74" ht="21" hidden="1" customHeight="1" x14ac:dyDescent="0.35">
      <c r="A312" s="1000"/>
      <c r="B312" s="928"/>
      <c r="C312" s="480" t="s">
        <v>75</v>
      </c>
      <c r="D312" s="480" t="s">
        <v>77</v>
      </c>
      <c r="E312" s="544">
        <f>E311</f>
        <v>0</v>
      </c>
      <c r="F312" s="544">
        <f>F311</f>
        <v>0</v>
      </c>
      <c r="G312" s="1002"/>
      <c r="H312" s="1005"/>
      <c r="I312" s="547">
        <f>I311</f>
        <v>0</v>
      </c>
      <c r="J312" s="547">
        <f>J311</f>
        <v>0</v>
      </c>
      <c r="K312" s="926"/>
      <c r="L312" s="929"/>
      <c r="M312" s="977"/>
      <c r="N312" s="503">
        <f t="shared" si="188"/>
        <v>121273040</v>
      </c>
      <c r="O312" s="503">
        <f t="shared" si="188"/>
        <v>135825804.80000001</v>
      </c>
      <c r="P312" s="503">
        <f t="shared" si="192"/>
        <v>121273040</v>
      </c>
      <c r="Q312" s="503">
        <f>Q311</f>
        <v>135825804.80000001</v>
      </c>
      <c r="R312" s="929"/>
      <c r="S312" s="970"/>
      <c r="T312" s="499"/>
      <c r="U312" s="499"/>
      <c r="V312" s="499"/>
      <c r="W312" s="499">
        <f>W311</f>
        <v>0</v>
      </c>
      <c r="X312" s="481">
        <f t="shared" si="189"/>
        <v>0</v>
      </c>
      <c r="Y312" s="499"/>
      <c r="Z312" s="499">
        <f t="shared" si="190"/>
        <v>0</v>
      </c>
      <c r="AA312" s="499">
        <f t="shared" si="190"/>
        <v>0</v>
      </c>
      <c r="AB312" s="499"/>
      <c r="AC312" s="499">
        <f>AC311</f>
        <v>0</v>
      </c>
      <c r="AD312" s="499">
        <f>AD311</f>
        <v>0</v>
      </c>
      <c r="AE312" s="499"/>
      <c r="AF312" s="499"/>
      <c r="AG312" s="481"/>
      <c r="AH312" s="499"/>
      <c r="AI312" s="481">
        <f>AI311</f>
        <v>0</v>
      </c>
      <c r="AJ312" s="481">
        <f>AJ311</f>
        <v>0</v>
      </c>
      <c r="AK312" s="481"/>
      <c r="AL312" s="504" t="str">
        <f t="shared" si="178"/>
        <v/>
      </c>
      <c r="AM312" s="482"/>
      <c r="AN312" s="482">
        <f>AF312</f>
        <v>0</v>
      </c>
      <c r="AO312" s="482"/>
      <c r="AP312" s="482"/>
      <c r="AQ312" s="482"/>
      <c r="AR312" s="481">
        <f>AF312</f>
        <v>0</v>
      </c>
      <c r="AS312" s="481">
        <f t="shared" si="191"/>
        <v>0</v>
      </c>
      <c r="AT312" s="481"/>
      <c r="AU312" s="481"/>
      <c r="AV312" s="481"/>
      <c r="AW312" s="481"/>
      <c r="AX312" s="481"/>
      <c r="AY312" s="481"/>
      <c r="AZ312" s="481"/>
      <c r="BA312" s="481"/>
      <c r="BB312" s="481"/>
      <c r="BC312" s="481"/>
      <c r="BD312" s="481"/>
      <c r="BE312" s="481"/>
      <c r="BF312" s="481"/>
      <c r="BG312" s="481"/>
      <c r="BH312" s="481"/>
      <c r="BI312" s="460"/>
      <c r="BJ312" s="460"/>
      <c r="BK312" s="460"/>
      <c r="BL312" s="460"/>
      <c r="BM312" s="460"/>
      <c r="BN312" s="460"/>
      <c r="BO312" s="460"/>
      <c r="BP312" s="460"/>
      <c r="BS312" s="457"/>
      <c r="BT312" s="458"/>
      <c r="BU312" s="460"/>
    </row>
    <row r="313" spans="1:74" s="495" customFormat="1" ht="13" hidden="1" customHeight="1" outlineLevel="1" x14ac:dyDescent="0.35">
      <c r="A313" s="1000"/>
      <c r="B313" s="928"/>
      <c r="C313" s="471" t="s">
        <v>73</v>
      </c>
      <c r="D313" s="471" t="s">
        <v>74</v>
      </c>
      <c r="E313" s="542"/>
      <c r="F313" s="542"/>
      <c r="G313" s="1002"/>
      <c r="H313" s="1005"/>
      <c r="I313" s="508"/>
      <c r="J313" s="508"/>
      <c r="K313" s="924"/>
      <c r="L313" s="927"/>
      <c r="M313" s="975" t="s">
        <v>98</v>
      </c>
      <c r="N313" s="493">
        <f t="shared" si="188"/>
        <v>0</v>
      </c>
      <c r="O313" s="493">
        <f t="shared" si="188"/>
        <v>0</v>
      </c>
      <c r="P313" s="493">
        <f t="shared" si="192"/>
        <v>0</v>
      </c>
      <c r="Q313" s="493"/>
      <c r="R313" s="927"/>
      <c r="S313" s="969"/>
      <c r="T313" s="428"/>
      <c r="U313" s="428"/>
      <c r="V313" s="428"/>
      <c r="W313" s="428"/>
      <c r="X313" s="472">
        <f t="shared" si="189"/>
        <v>0</v>
      </c>
      <c r="Y313" s="428"/>
      <c r="Z313" s="428">
        <f t="shared" si="190"/>
        <v>0</v>
      </c>
      <c r="AA313" s="428">
        <f t="shared" si="190"/>
        <v>0</v>
      </c>
      <c r="AB313" s="428">
        <f t="shared" si="190"/>
        <v>0</v>
      </c>
      <c r="AC313" s="428"/>
      <c r="AD313" s="428"/>
      <c r="AE313" s="428"/>
      <c r="AF313" s="428"/>
      <c r="AG313" s="472"/>
      <c r="AH313" s="428"/>
      <c r="AI313" s="472"/>
      <c r="AJ313" s="472">
        <f>AI313*1.12</f>
        <v>0</v>
      </c>
      <c r="AK313" s="542">
        <f>AH313-AE313</f>
        <v>0</v>
      </c>
      <c r="AL313" s="479" t="str">
        <f t="shared" si="178"/>
        <v/>
      </c>
      <c r="AM313" s="473"/>
      <c r="AN313" s="473"/>
      <c r="AO313" s="473"/>
      <c r="AP313" s="473"/>
      <c r="AQ313" s="473"/>
      <c r="AR313" s="472"/>
      <c r="AS313" s="472">
        <f t="shared" si="191"/>
        <v>0</v>
      </c>
      <c r="AT313" s="472"/>
      <c r="AU313" s="472"/>
      <c r="AV313" s="472"/>
      <c r="AW313" s="472"/>
      <c r="AX313" s="472"/>
      <c r="AY313" s="472"/>
      <c r="AZ313" s="472"/>
      <c r="BA313" s="472"/>
      <c r="BB313" s="539"/>
      <c r="BC313" s="472"/>
      <c r="BD313" s="472"/>
      <c r="BE313" s="472"/>
      <c r="BF313" s="472"/>
      <c r="BG313" s="472"/>
      <c r="BH313" s="472"/>
      <c r="BI313" s="496"/>
      <c r="BJ313" s="496"/>
      <c r="BK313" s="496"/>
      <c r="BL313" s="496"/>
      <c r="BM313" s="496"/>
      <c r="BN313" s="496"/>
      <c r="BO313" s="496"/>
      <c r="BP313" s="496"/>
      <c r="BS313" s="459"/>
      <c r="BT313" s="497"/>
      <c r="BU313" s="496"/>
    </row>
    <row r="314" spans="1:74" s="495" customFormat="1" ht="13" hidden="1" customHeight="1" outlineLevel="1" x14ac:dyDescent="0.35">
      <c r="A314" s="1000"/>
      <c r="B314" s="928"/>
      <c r="C314" s="471" t="s">
        <v>75</v>
      </c>
      <c r="D314" s="471" t="s">
        <v>76</v>
      </c>
      <c r="E314" s="542"/>
      <c r="F314" s="542"/>
      <c r="G314" s="1002"/>
      <c r="H314" s="1005"/>
      <c r="I314" s="508"/>
      <c r="J314" s="508"/>
      <c r="K314" s="925"/>
      <c r="L314" s="928"/>
      <c r="M314" s="976"/>
      <c r="N314" s="493">
        <f t="shared" si="188"/>
        <v>0</v>
      </c>
      <c r="O314" s="493">
        <f t="shared" si="188"/>
        <v>0</v>
      </c>
      <c r="P314" s="493">
        <f t="shared" si="192"/>
        <v>0</v>
      </c>
      <c r="Q314" s="493">
        <f>Q313</f>
        <v>0</v>
      </c>
      <c r="R314" s="928"/>
      <c r="S314" s="993"/>
      <c r="T314" s="428"/>
      <c r="U314" s="428"/>
      <c r="V314" s="428"/>
      <c r="W314" s="428"/>
      <c r="X314" s="472">
        <f t="shared" si="189"/>
        <v>0</v>
      </c>
      <c r="Y314" s="428"/>
      <c r="Z314" s="428">
        <f t="shared" si="190"/>
        <v>0</v>
      </c>
      <c r="AA314" s="428">
        <f t="shared" si="190"/>
        <v>0</v>
      </c>
      <c r="AB314" s="428"/>
      <c r="AC314" s="428"/>
      <c r="AD314" s="428"/>
      <c r="AE314" s="428"/>
      <c r="AF314" s="428"/>
      <c r="AG314" s="472"/>
      <c r="AH314" s="428"/>
      <c r="AI314" s="472"/>
      <c r="AJ314" s="472">
        <f>AI314*1.12</f>
        <v>0</v>
      </c>
      <c r="AK314" s="472"/>
      <c r="AL314" s="479" t="str">
        <f t="shared" si="178"/>
        <v/>
      </c>
      <c r="AM314" s="473"/>
      <c r="AN314" s="473">
        <f>AF314</f>
        <v>0</v>
      </c>
      <c r="AO314" s="473"/>
      <c r="AP314" s="473"/>
      <c r="AQ314" s="473"/>
      <c r="AR314" s="472">
        <f>AF314</f>
        <v>0</v>
      </c>
      <c r="AS314" s="472">
        <f t="shared" si="191"/>
        <v>0</v>
      </c>
      <c r="AT314" s="472"/>
      <c r="AU314" s="472"/>
      <c r="AV314" s="472"/>
      <c r="AW314" s="472"/>
      <c r="AX314" s="472"/>
      <c r="AY314" s="472"/>
      <c r="AZ314" s="472"/>
      <c r="BA314" s="472"/>
      <c r="BB314" s="472"/>
      <c r="BC314" s="472"/>
      <c r="BD314" s="472"/>
      <c r="BE314" s="472"/>
      <c r="BF314" s="472"/>
      <c r="BG314" s="472"/>
      <c r="BH314" s="472"/>
      <c r="BI314" s="496"/>
      <c r="BJ314" s="496"/>
      <c r="BK314" s="496"/>
      <c r="BL314" s="496"/>
      <c r="BM314" s="496"/>
      <c r="BN314" s="496"/>
      <c r="BO314" s="496"/>
      <c r="BP314" s="496"/>
      <c r="BS314" s="459"/>
      <c r="BT314" s="497"/>
      <c r="BU314" s="496"/>
    </row>
    <row r="315" spans="1:74" ht="14.5" hidden="1" customHeight="1" outlineLevel="1" x14ac:dyDescent="0.35">
      <c r="A315" s="1000"/>
      <c r="B315" s="928"/>
      <c r="C315" s="480" t="s">
        <v>75</v>
      </c>
      <c r="D315" s="480" t="s">
        <v>77</v>
      </c>
      <c r="E315" s="544"/>
      <c r="F315" s="544"/>
      <c r="G315" s="1002"/>
      <c r="H315" s="1005"/>
      <c r="I315" s="547"/>
      <c r="J315" s="547"/>
      <c r="K315" s="926"/>
      <c r="L315" s="929"/>
      <c r="M315" s="977"/>
      <c r="N315" s="503">
        <f t="shared" si="188"/>
        <v>0</v>
      </c>
      <c r="O315" s="503">
        <f t="shared" si="188"/>
        <v>0</v>
      </c>
      <c r="P315" s="503">
        <f t="shared" si="192"/>
        <v>0</v>
      </c>
      <c r="Q315" s="503">
        <f>Q314</f>
        <v>0</v>
      </c>
      <c r="R315" s="929"/>
      <c r="S315" s="970"/>
      <c r="T315" s="499"/>
      <c r="U315" s="499"/>
      <c r="V315" s="499"/>
      <c r="W315" s="499">
        <f>W314</f>
        <v>0</v>
      </c>
      <c r="X315" s="481">
        <f t="shared" si="189"/>
        <v>0</v>
      </c>
      <c r="Y315" s="499"/>
      <c r="Z315" s="499">
        <f t="shared" si="190"/>
        <v>0</v>
      </c>
      <c r="AA315" s="499">
        <f t="shared" si="190"/>
        <v>0</v>
      </c>
      <c r="AB315" s="499"/>
      <c r="AC315" s="499"/>
      <c r="AD315" s="499"/>
      <c r="AE315" s="499"/>
      <c r="AF315" s="499"/>
      <c r="AG315" s="481"/>
      <c r="AH315" s="499"/>
      <c r="AI315" s="481">
        <f>AI314</f>
        <v>0</v>
      </c>
      <c r="AJ315" s="481">
        <f>AJ314</f>
        <v>0</v>
      </c>
      <c r="AK315" s="481"/>
      <c r="AL315" s="504" t="str">
        <f t="shared" si="178"/>
        <v/>
      </c>
      <c r="AM315" s="482"/>
      <c r="AN315" s="482">
        <f>AF315</f>
        <v>0</v>
      </c>
      <c r="AO315" s="482"/>
      <c r="AP315" s="482"/>
      <c r="AQ315" s="482"/>
      <c r="AR315" s="481">
        <f>AF315</f>
        <v>0</v>
      </c>
      <c r="AS315" s="481">
        <f t="shared" si="191"/>
        <v>0</v>
      </c>
      <c r="AT315" s="481"/>
      <c r="AU315" s="481"/>
      <c r="AV315" s="481"/>
      <c r="AW315" s="481"/>
      <c r="AX315" s="481"/>
      <c r="AY315" s="481"/>
      <c r="AZ315" s="481"/>
      <c r="BA315" s="481"/>
      <c r="BB315" s="481"/>
      <c r="BC315" s="481"/>
      <c r="BD315" s="481"/>
      <c r="BE315" s="481"/>
      <c r="BF315" s="481"/>
      <c r="BG315" s="481"/>
      <c r="BH315" s="481"/>
      <c r="BI315" s="460"/>
      <c r="BJ315" s="460"/>
      <c r="BK315" s="460"/>
      <c r="BL315" s="460"/>
      <c r="BM315" s="460"/>
      <c r="BN315" s="460"/>
      <c r="BO315" s="460"/>
      <c r="BP315" s="460"/>
      <c r="BS315" s="457"/>
      <c r="BT315" s="458"/>
      <c r="BU315" s="460"/>
    </row>
    <row r="316" spans="1:74" s="495" customFormat="1" ht="13" hidden="1" customHeight="1" outlineLevel="1" x14ac:dyDescent="0.35">
      <c r="A316" s="1000"/>
      <c r="B316" s="928"/>
      <c r="C316" s="471" t="s">
        <v>73</v>
      </c>
      <c r="D316" s="471" t="s">
        <v>74</v>
      </c>
      <c r="E316" s="542"/>
      <c r="F316" s="542"/>
      <c r="G316" s="1002"/>
      <c r="H316" s="1005"/>
      <c r="I316" s="508"/>
      <c r="J316" s="508"/>
      <c r="K316" s="924"/>
      <c r="L316" s="927"/>
      <c r="M316" s="975" t="s">
        <v>98</v>
      </c>
      <c r="N316" s="493">
        <f t="shared" si="188"/>
        <v>0</v>
      </c>
      <c r="O316" s="493">
        <f t="shared" si="188"/>
        <v>0</v>
      </c>
      <c r="P316" s="493">
        <f t="shared" si="192"/>
        <v>0</v>
      </c>
      <c r="Q316" s="493"/>
      <c r="R316" s="927"/>
      <c r="S316" s="969"/>
      <c r="T316" s="428"/>
      <c r="U316" s="428"/>
      <c r="V316" s="428"/>
      <c r="W316" s="428"/>
      <c r="X316" s="472">
        <f t="shared" si="189"/>
        <v>0</v>
      </c>
      <c r="Y316" s="428"/>
      <c r="Z316" s="428">
        <f t="shared" si="190"/>
        <v>0</v>
      </c>
      <c r="AA316" s="428">
        <f t="shared" si="190"/>
        <v>0</v>
      </c>
      <c r="AB316" s="428">
        <f t="shared" si="190"/>
        <v>0</v>
      </c>
      <c r="AC316" s="428"/>
      <c r="AD316" s="428"/>
      <c r="AE316" s="428"/>
      <c r="AF316" s="428"/>
      <c r="AG316" s="472"/>
      <c r="AH316" s="428"/>
      <c r="AI316" s="472"/>
      <c r="AJ316" s="472">
        <f>AI316*1.12</f>
        <v>0</v>
      </c>
      <c r="AK316" s="542">
        <f>AH316-AE316</f>
        <v>0</v>
      </c>
      <c r="AL316" s="479" t="str">
        <f t="shared" si="178"/>
        <v/>
      </c>
      <c r="AM316" s="473"/>
      <c r="AN316" s="473"/>
      <c r="AO316" s="473"/>
      <c r="AP316" s="473"/>
      <c r="AQ316" s="473"/>
      <c r="AR316" s="472"/>
      <c r="AS316" s="472">
        <f t="shared" si="191"/>
        <v>0</v>
      </c>
      <c r="AT316" s="472"/>
      <c r="AU316" s="472"/>
      <c r="AV316" s="472"/>
      <c r="AW316" s="472"/>
      <c r="AX316" s="472"/>
      <c r="AY316" s="472"/>
      <c r="AZ316" s="472"/>
      <c r="BA316" s="472"/>
      <c r="BB316" s="542"/>
      <c r="BC316" s="472"/>
      <c r="BD316" s="472"/>
      <c r="BE316" s="472"/>
      <c r="BF316" s="472"/>
      <c r="BG316" s="472"/>
      <c r="BH316" s="472"/>
      <c r="BI316" s="496"/>
      <c r="BJ316" s="496"/>
      <c r="BK316" s="496"/>
      <c r="BL316" s="496"/>
      <c r="BM316" s="496"/>
      <c r="BN316" s="496"/>
      <c r="BO316" s="496"/>
      <c r="BP316" s="496"/>
      <c r="BS316" s="459"/>
      <c r="BT316" s="497"/>
      <c r="BU316" s="496"/>
    </row>
    <row r="317" spans="1:74" s="495" customFormat="1" ht="13" hidden="1" customHeight="1" outlineLevel="1" x14ac:dyDescent="0.35">
      <c r="A317" s="1000"/>
      <c r="B317" s="928"/>
      <c r="C317" s="471" t="s">
        <v>75</v>
      </c>
      <c r="D317" s="471" t="s">
        <v>76</v>
      </c>
      <c r="E317" s="542"/>
      <c r="F317" s="542"/>
      <c r="G317" s="1002"/>
      <c r="H317" s="1005"/>
      <c r="I317" s="508"/>
      <c r="J317" s="508"/>
      <c r="K317" s="925"/>
      <c r="L317" s="928"/>
      <c r="M317" s="976"/>
      <c r="N317" s="493">
        <f t="shared" si="188"/>
        <v>0</v>
      </c>
      <c r="O317" s="493">
        <f t="shared" si="188"/>
        <v>0</v>
      </c>
      <c r="P317" s="493">
        <f t="shared" si="192"/>
        <v>0</v>
      </c>
      <c r="Q317" s="493">
        <f>Q316</f>
        <v>0</v>
      </c>
      <c r="R317" s="928"/>
      <c r="S317" s="993"/>
      <c r="T317" s="428"/>
      <c r="U317" s="428"/>
      <c r="V317" s="428"/>
      <c r="W317" s="428"/>
      <c r="X317" s="472">
        <f t="shared" si="189"/>
        <v>0</v>
      </c>
      <c r="Y317" s="428"/>
      <c r="Z317" s="428">
        <f t="shared" si="190"/>
        <v>0</v>
      </c>
      <c r="AA317" s="428">
        <f t="shared" si="190"/>
        <v>0</v>
      </c>
      <c r="AB317" s="428"/>
      <c r="AC317" s="428"/>
      <c r="AD317" s="428"/>
      <c r="AE317" s="428"/>
      <c r="AF317" s="428"/>
      <c r="AG317" s="472"/>
      <c r="AH317" s="428"/>
      <c r="AI317" s="472"/>
      <c r="AJ317" s="472">
        <f>AI317*1.12</f>
        <v>0</v>
      </c>
      <c r="AK317" s="472"/>
      <c r="AL317" s="479" t="str">
        <f t="shared" si="178"/>
        <v/>
      </c>
      <c r="AM317" s="473"/>
      <c r="AN317" s="473">
        <f>AF317</f>
        <v>0</v>
      </c>
      <c r="AO317" s="473"/>
      <c r="AP317" s="473"/>
      <c r="AQ317" s="473"/>
      <c r="AR317" s="472">
        <f>AF317</f>
        <v>0</v>
      </c>
      <c r="AS317" s="472">
        <f t="shared" si="191"/>
        <v>0</v>
      </c>
      <c r="AT317" s="472"/>
      <c r="AU317" s="472"/>
      <c r="AV317" s="472"/>
      <c r="AW317" s="472"/>
      <c r="AX317" s="472"/>
      <c r="AY317" s="472"/>
      <c r="AZ317" s="472"/>
      <c r="BA317" s="472"/>
      <c r="BB317" s="472"/>
      <c r="BC317" s="472"/>
      <c r="BD317" s="472"/>
      <c r="BE317" s="472"/>
      <c r="BF317" s="472"/>
      <c r="BG317" s="472"/>
      <c r="BH317" s="472"/>
      <c r="BI317" s="496"/>
      <c r="BJ317" s="496"/>
      <c r="BK317" s="496"/>
      <c r="BL317" s="496"/>
      <c r="BM317" s="496"/>
      <c r="BN317" s="496"/>
      <c r="BO317" s="496"/>
      <c r="BP317" s="496"/>
      <c r="BS317" s="459"/>
      <c r="BT317" s="497"/>
      <c r="BU317" s="496"/>
    </row>
    <row r="318" spans="1:74" ht="14.5" hidden="1" customHeight="1" outlineLevel="1" x14ac:dyDescent="0.35">
      <c r="A318" s="1000"/>
      <c r="B318" s="928"/>
      <c r="C318" s="480" t="s">
        <v>75</v>
      </c>
      <c r="D318" s="480" t="s">
        <v>77</v>
      </c>
      <c r="E318" s="544"/>
      <c r="F318" s="544"/>
      <c r="G318" s="1002"/>
      <c r="H318" s="1005"/>
      <c r="I318" s="547"/>
      <c r="J318" s="547"/>
      <c r="K318" s="926"/>
      <c r="L318" s="929"/>
      <c r="M318" s="977"/>
      <c r="N318" s="503">
        <f t="shared" si="188"/>
        <v>0</v>
      </c>
      <c r="O318" s="503">
        <f t="shared" si="188"/>
        <v>0</v>
      </c>
      <c r="P318" s="503">
        <f t="shared" si="192"/>
        <v>0</v>
      </c>
      <c r="Q318" s="503">
        <f>Q317</f>
        <v>0</v>
      </c>
      <c r="R318" s="929"/>
      <c r="S318" s="970"/>
      <c r="T318" s="499"/>
      <c r="U318" s="499"/>
      <c r="V318" s="499"/>
      <c r="W318" s="499">
        <f>W317</f>
        <v>0</v>
      </c>
      <c r="X318" s="481">
        <f t="shared" si="189"/>
        <v>0</v>
      </c>
      <c r="Y318" s="499"/>
      <c r="Z318" s="499">
        <f t="shared" si="190"/>
        <v>0</v>
      </c>
      <c r="AA318" s="499">
        <f t="shared" si="190"/>
        <v>0</v>
      </c>
      <c r="AB318" s="499"/>
      <c r="AC318" s="499"/>
      <c r="AD318" s="499"/>
      <c r="AE318" s="499"/>
      <c r="AF318" s="499"/>
      <c r="AG318" s="481"/>
      <c r="AH318" s="499"/>
      <c r="AI318" s="481">
        <f>AI317</f>
        <v>0</v>
      </c>
      <c r="AJ318" s="481">
        <f>AJ317</f>
        <v>0</v>
      </c>
      <c r="AK318" s="481"/>
      <c r="AL318" s="504" t="str">
        <f t="shared" si="178"/>
        <v/>
      </c>
      <c r="AM318" s="482"/>
      <c r="AN318" s="482">
        <f>AF318</f>
        <v>0</v>
      </c>
      <c r="AO318" s="482"/>
      <c r="AP318" s="482"/>
      <c r="AQ318" s="482"/>
      <c r="AR318" s="481">
        <f>AF318</f>
        <v>0</v>
      </c>
      <c r="AS318" s="481">
        <f t="shared" si="191"/>
        <v>0</v>
      </c>
      <c r="AT318" s="481"/>
      <c r="AU318" s="481"/>
      <c r="AV318" s="481"/>
      <c r="AW318" s="481"/>
      <c r="AX318" s="481"/>
      <c r="AY318" s="481"/>
      <c r="AZ318" s="481"/>
      <c r="BA318" s="481"/>
      <c r="BB318" s="481"/>
      <c r="BC318" s="481"/>
      <c r="BD318" s="481"/>
      <c r="BE318" s="481"/>
      <c r="BF318" s="481"/>
      <c r="BG318" s="481"/>
      <c r="BH318" s="481"/>
      <c r="BI318" s="460"/>
      <c r="BJ318" s="460"/>
      <c r="BK318" s="460"/>
      <c r="BL318" s="460"/>
      <c r="BM318" s="460"/>
      <c r="BN318" s="460"/>
      <c r="BO318" s="460"/>
      <c r="BP318" s="460"/>
      <c r="BS318" s="457"/>
      <c r="BT318" s="458"/>
      <c r="BU318" s="460"/>
    </row>
    <row r="319" spans="1:74" s="495" customFormat="1" ht="13" hidden="1" customHeight="1" outlineLevel="1" x14ac:dyDescent="0.35">
      <c r="A319" s="1000"/>
      <c r="B319" s="928"/>
      <c r="C319" s="471" t="s">
        <v>73</v>
      </c>
      <c r="D319" s="471" t="s">
        <v>74</v>
      </c>
      <c r="E319" s="542"/>
      <c r="F319" s="542"/>
      <c r="G319" s="1002"/>
      <c r="H319" s="1005"/>
      <c r="I319" s="508"/>
      <c r="J319" s="508"/>
      <c r="K319" s="924"/>
      <c r="L319" s="927"/>
      <c r="M319" s="975" t="s">
        <v>98</v>
      </c>
      <c r="N319" s="493">
        <f t="shared" si="188"/>
        <v>0</v>
      </c>
      <c r="O319" s="493">
        <f t="shared" si="188"/>
        <v>0</v>
      </c>
      <c r="P319" s="493">
        <f t="shared" si="192"/>
        <v>0</v>
      </c>
      <c r="Q319" s="493"/>
      <c r="R319" s="927"/>
      <c r="S319" s="969"/>
      <c r="T319" s="428"/>
      <c r="U319" s="428"/>
      <c r="V319" s="428"/>
      <c r="W319" s="428"/>
      <c r="X319" s="472">
        <f t="shared" si="189"/>
        <v>0</v>
      </c>
      <c r="Y319" s="428"/>
      <c r="Z319" s="428">
        <f t="shared" si="190"/>
        <v>0</v>
      </c>
      <c r="AA319" s="428">
        <f t="shared" si="190"/>
        <v>0</v>
      </c>
      <c r="AB319" s="428">
        <f t="shared" si="190"/>
        <v>0</v>
      </c>
      <c r="AC319" s="428"/>
      <c r="AD319" s="428"/>
      <c r="AE319" s="428"/>
      <c r="AF319" s="428"/>
      <c r="AG319" s="472"/>
      <c r="AH319" s="428"/>
      <c r="AI319" s="472"/>
      <c r="AJ319" s="472">
        <f>AI319*1.12</f>
        <v>0</v>
      </c>
      <c r="AK319" s="542">
        <f>AH319-AE319</f>
        <v>0</v>
      </c>
      <c r="AL319" s="479" t="str">
        <f t="shared" si="178"/>
        <v/>
      </c>
      <c r="AM319" s="473"/>
      <c r="AN319" s="473"/>
      <c r="AO319" s="473"/>
      <c r="AP319" s="473"/>
      <c r="AQ319" s="473"/>
      <c r="AR319" s="472"/>
      <c r="AS319" s="472">
        <f t="shared" si="191"/>
        <v>0</v>
      </c>
      <c r="AT319" s="472"/>
      <c r="AU319" s="472"/>
      <c r="AV319" s="472"/>
      <c r="AW319" s="472"/>
      <c r="AX319" s="472"/>
      <c r="AY319" s="472"/>
      <c r="AZ319" s="472"/>
      <c r="BA319" s="472"/>
      <c r="BB319" s="539"/>
      <c r="BC319" s="472"/>
      <c r="BD319" s="472"/>
      <c r="BE319" s="472"/>
      <c r="BF319" s="472"/>
      <c r="BG319" s="472"/>
      <c r="BH319" s="472"/>
      <c r="BI319" s="496"/>
      <c r="BJ319" s="496"/>
      <c r="BK319" s="496"/>
      <c r="BL319" s="496"/>
      <c r="BM319" s="496"/>
      <c r="BN319" s="496"/>
      <c r="BO319" s="496"/>
      <c r="BP319" s="496"/>
      <c r="BS319" s="459"/>
      <c r="BT319" s="497"/>
      <c r="BU319" s="496"/>
    </row>
    <row r="320" spans="1:74" s="495" customFormat="1" ht="13" hidden="1" customHeight="1" outlineLevel="1" x14ac:dyDescent="0.35">
      <c r="A320" s="1000"/>
      <c r="B320" s="928"/>
      <c r="C320" s="471" t="s">
        <v>75</v>
      </c>
      <c r="D320" s="471" t="s">
        <v>76</v>
      </c>
      <c r="E320" s="542"/>
      <c r="F320" s="542"/>
      <c r="G320" s="1002"/>
      <c r="H320" s="1005"/>
      <c r="I320" s="508"/>
      <c r="J320" s="508"/>
      <c r="K320" s="925"/>
      <c r="L320" s="928"/>
      <c r="M320" s="976"/>
      <c r="N320" s="493">
        <f t="shared" si="188"/>
        <v>0</v>
      </c>
      <c r="O320" s="493">
        <f t="shared" si="188"/>
        <v>0</v>
      </c>
      <c r="P320" s="493">
        <f t="shared" si="192"/>
        <v>0</v>
      </c>
      <c r="Q320" s="493">
        <f>Q319</f>
        <v>0</v>
      </c>
      <c r="R320" s="928"/>
      <c r="S320" s="993"/>
      <c r="T320" s="428"/>
      <c r="U320" s="428"/>
      <c r="V320" s="428"/>
      <c r="W320" s="428"/>
      <c r="X320" s="472">
        <f t="shared" si="189"/>
        <v>0</v>
      </c>
      <c r="Y320" s="428"/>
      <c r="Z320" s="428">
        <f t="shared" si="190"/>
        <v>0</v>
      </c>
      <c r="AA320" s="428">
        <f t="shared" si="190"/>
        <v>0</v>
      </c>
      <c r="AB320" s="428"/>
      <c r="AC320" s="428"/>
      <c r="AD320" s="428"/>
      <c r="AE320" s="428"/>
      <c r="AF320" s="428"/>
      <c r="AG320" s="472"/>
      <c r="AH320" s="428"/>
      <c r="AI320" s="472"/>
      <c r="AJ320" s="472">
        <f>AI320*1.12</f>
        <v>0</v>
      </c>
      <c r="AK320" s="472"/>
      <c r="AL320" s="479" t="str">
        <f t="shared" si="178"/>
        <v/>
      </c>
      <c r="AM320" s="473"/>
      <c r="AN320" s="473">
        <f>AF320</f>
        <v>0</v>
      </c>
      <c r="AO320" s="473"/>
      <c r="AP320" s="473"/>
      <c r="AQ320" s="473"/>
      <c r="AR320" s="472">
        <f>AF320</f>
        <v>0</v>
      </c>
      <c r="AS320" s="472">
        <f t="shared" si="191"/>
        <v>0</v>
      </c>
      <c r="AT320" s="472"/>
      <c r="AU320" s="472"/>
      <c r="AV320" s="472"/>
      <c r="AW320" s="472"/>
      <c r="AX320" s="472"/>
      <c r="AY320" s="472"/>
      <c r="AZ320" s="472"/>
      <c r="BA320" s="472"/>
      <c r="BB320" s="472"/>
      <c r="BC320" s="472"/>
      <c r="BD320" s="472"/>
      <c r="BE320" s="472"/>
      <c r="BF320" s="472"/>
      <c r="BG320" s="472"/>
      <c r="BH320" s="472"/>
      <c r="BI320" s="496"/>
      <c r="BJ320" s="496"/>
      <c r="BK320" s="496"/>
      <c r="BL320" s="496"/>
      <c r="BM320" s="496"/>
      <c r="BN320" s="496"/>
      <c r="BO320" s="496"/>
      <c r="BP320" s="496"/>
      <c r="BS320" s="459"/>
      <c r="BT320" s="497"/>
      <c r="BU320" s="496"/>
    </row>
    <row r="321" spans="1:73" ht="14.5" hidden="1" customHeight="1" outlineLevel="1" x14ac:dyDescent="0.35">
      <c r="A321" s="1000"/>
      <c r="B321" s="928"/>
      <c r="C321" s="480" t="s">
        <v>75</v>
      </c>
      <c r="D321" s="480" t="s">
        <v>77</v>
      </c>
      <c r="E321" s="544"/>
      <c r="F321" s="544"/>
      <c r="G321" s="1002"/>
      <c r="H321" s="1005"/>
      <c r="I321" s="547"/>
      <c r="J321" s="547"/>
      <c r="K321" s="926"/>
      <c r="L321" s="929"/>
      <c r="M321" s="977"/>
      <c r="N321" s="503">
        <f t="shared" si="188"/>
        <v>0</v>
      </c>
      <c r="O321" s="503">
        <f t="shared" si="188"/>
        <v>0</v>
      </c>
      <c r="P321" s="503">
        <f t="shared" si="192"/>
        <v>0</v>
      </c>
      <c r="Q321" s="503">
        <f>Q320</f>
        <v>0</v>
      </c>
      <c r="R321" s="929"/>
      <c r="S321" s="970"/>
      <c r="T321" s="499"/>
      <c r="U321" s="499"/>
      <c r="V321" s="499"/>
      <c r="W321" s="499">
        <f>W320</f>
        <v>0</v>
      </c>
      <c r="X321" s="481">
        <f t="shared" si="189"/>
        <v>0</v>
      </c>
      <c r="Y321" s="499"/>
      <c r="Z321" s="499">
        <f t="shared" si="190"/>
        <v>0</v>
      </c>
      <c r="AA321" s="499">
        <f t="shared" si="190"/>
        <v>0</v>
      </c>
      <c r="AB321" s="499"/>
      <c r="AC321" s="499"/>
      <c r="AD321" s="499"/>
      <c r="AE321" s="499"/>
      <c r="AF321" s="499"/>
      <c r="AG321" s="481"/>
      <c r="AH321" s="499"/>
      <c r="AI321" s="481">
        <f>AI320</f>
        <v>0</v>
      </c>
      <c r="AJ321" s="481">
        <f>AJ320</f>
        <v>0</v>
      </c>
      <c r="AK321" s="481"/>
      <c r="AL321" s="504" t="str">
        <f t="shared" si="178"/>
        <v/>
      </c>
      <c r="AM321" s="482"/>
      <c r="AN321" s="482">
        <f>AF321</f>
        <v>0</v>
      </c>
      <c r="AO321" s="482"/>
      <c r="AP321" s="482"/>
      <c r="AQ321" s="482"/>
      <c r="AR321" s="481">
        <f>AF321</f>
        <v>0</v>
      </c>
      <c r="AS321" s="481">
        <f t="shared" si="191"/>
        <v>0</v>
      </c>
      <c r="AT321" s="481"/>
      <c r="AU321" s="481"/>
      <c r="AV321" s="481"/>
      <c r="AW321" s="481"/>
      <c r="AX321" s="481"/>
      <c r="AY321" s="481"/>
      <c r="AZ321" s="481"/>
      <c r="BA321" s="481"/>
      <c r="BB321" s="481"/>
      <c r="BC321" s="481"/>
      <c r="BD321" s="481"/>
      <c r="BE321" s="481"/>
      <c r="BF321" s="481"/>
      <c r="BG321" s="481"/>
      <c r="BH321" s="481"/>
      <c r="BI321" s="460"/>
      <c r="BJ321" s="460"/>
      <c r="BK321" s="460"/>
      <c r="BL321" s="460"/>
      <c r="BM321" s="460"/>
      <c r="BN321" s="460"/>
      <c r="BO321" s="460"/>
      <c r="BP321" s="460"/>
      <c r="BS321" s="457"/>
      <c r="BT321" s="458"/>
      <c r="BU321" s="460"/>
    </row>
    <row r="322" spans="1:73" s="495" customFormat="1" ht="13" hidden="1" customHeight="1" outlineLevel="1" x14ac:dyDescent="0.35">
      <c r="A322" s="1000"/>
      <c r="B322" s="928"/>
      <c r="C322" s="471" t="s">
        <v>73</v>
      </c>
      <c r="D322" s="471" t="s">
        <v>74</v>
      </c>
      <c r="E322" s="542"/>
      <c r="F322" s="542"/>
      <c r="G322" s="1002"/>
      <c r="H322" s="1005"/>
      <c r="I322" s="508"/>
      <c r="J322" s="508"/>
      <c r="K322" s="924"/>
      <c r="L322" s="927"/>
      <c r="M322" s="975" t="s">
        <v>98</v>
      </c>
      <c r="N322" s="493">
        <f t="shared" si="188"/>
        <v>0</v>
      </c>
      <c r="O322" s="493">
        <f t="shared" si="188"/>
        <v>0</v>
      </c>
      <c r="P322" s="493">
        <f t="shared" si="192"/>
        <v>0</v>
      </c>
      <c r="Q322" s="493"/>
      <c r="R322" s="927"/>
      <c r="S322" s="969"/>
      <c r="T322" s="428"/>
      <c r="U322" s="428"/>
      <c r="V322" s="428"/>
      <c r="W322" s="428"/>
      <c r="X322" s="472">
        <f t="shared" si="189"/>
        <v>0</v>
      </c>
      <c r="Y322" s="428"/>
      <c r="Z322" s="428">
        <f t="shared" si="190"/>
        <v>0</v>
      </c>
      <c r="AA322" s="428">
        <f t="shared" si="190"/>
        <v>0</v>
      </c>
      <c r="AB322" s="428">
        <f t="shared" si="190"/>
        <v>0</v>
      </c>
      <c r="AC322" s="428"/>
      <c r="AD322" s="428"/>
      <c r="AE322" s="428"/>
      <c r="AF322" s="428"/>
      <c r="AG322" s="472"/>
      <c r="AH322" s="428"/>
      <c r="AI322" s="472"/>
      <c r="AJ322" s="472">
        <f>AI322*1.12</f>
        <v>0</v>
      </c>
      <c r="AK322" s="542">
        <f>AH322-AE322</f>
        <v>0</v>
      </c>
      <c r="AL322" s="479" t="str">
        <f t="shared" si="178"/>
        <v/>
      </c>
      <c r="AM322" s="473"/>
      <c r="AN322" s="473"/>
      <c r="AO322" s="473"/>
      <c r="AP322" s="473"/>
      <c r="AQ322" s="473"/>
      <c r="AR322" s="472"/>
      <c r="AS322" s="472">
        <f t="shared" si="191"/>
        <v>0</v>
      </c>
      <c r="AT322" s="472"/>
      <c r="AU322" s="472"/>
      <c r="AV322" s="472"/>
      <c r="AW322" s="472"/>
      <c r="AX322" s="472"/>
      <c r="AY322" s="472"/>
      <c r="AZ322" s="472"/>
      <c r="BA322" s="472"/>
      <c r="BB322" s="539"/>
      <c r="BC322" s="472"/>
      <c r="BD322" s="472"/>
      <c r="BE322" s="472"/>
      <c r="BF322" s="472"/>
      <c r="BG322" s="472"/>
      <c r="BH322" s="472"/>
      <c r="BI322" s="496"/>
      <c r="BJ322" s="496"/>
      <c r="BK322" s="496"/>
      <c r="BL322" s="496"/>
      <c r="BM322" s="496"/>
      <c r="BN322" s="496"/>
      <c r="BO322" s="496"/>
      <c r="BP322" s="496"/>
      <c r="BS322" s="459"/>
      <c r="BT322" s="497"/>
      <c r="BU322" s="496"/>
    </row>
    <row r="323" spans="1:73" s="495" customFormat="1" ht="13" hidden="1" customHeight="1" outlineLevel="1" x14ac:dyDescent="0.35">
      <c r="A323" s="1000"/>
      <c r="B323" s="928"/>
      <c r="C323" s="471" t="s">
        <v>75</v>
      </c>
      <c r="D323" s="471" t="s">
        <v>76</v>
      </c>
      <c r="E323" s="542"/>
      <c r="F323" s="542"/>
      <c r="G323" s="1002"/>
      <c r="H323" s="1005"/>
      <c r="I323" s="508"/>
      <c r="J323" s="508"/>
      <c r="K323" s="925"/>
      <c r="L323" s="928"/>
      <c r="M323" s="976"/>
      <c r="N323" s="493">
        <f t="shared" si="188"/>
        <v>0</v>
      </c>
      <c r="O323" s="493">
        <f t="shared" si="188"/>
        <v>0</v>
      </c>
      <c r="P323" s="493">
        <f t="shared" si="192"/>
        <v>0</v>
      </c>
      <c r="Q323" s="493">
        <f>Q322</f>
        <v>0</v>
      </c>
      <c r="R323" s="928"/>
      <c r="S323" s="993"/>
      <c r="T323" s="428"/>
      <c r="U323" s="428"/>
      <c r="V323" s="428"/>
      <c r="W323" s="428"/>
      <c r="X323" s="472">
        <f t="shared" si="189"/>
        <v>0</v>
      </c>
      <c r="Y323" s="428"/>
      <c r="Z323" s="428">
        <f t="shared" si="190"/>
        <v>0</v>
      </c>
      <c r="AA323" s="428">
        <f t="shared" si="190"/>
        <v>0</v>
      </c>
      <c r="AB323" s="428"/>
      <c r="AC323" s="428"/>
      <c r="AD323" s="428"/>
      <c r="AE323" s="428"/>
      <c r="AF323" s="428"/>
      <c r="AG323" s="472"/>
      <c r="AH323" s="428"/>
      <c r="AI323" s="472"/>
      <c r="AJ323" s="472">
        <f>AI323*1.12</f>
        <v>0</v>
      </c>
      <c r="AK323" s="472"/>
      <c r="AL323" s="479" t="str">
        <f t="shared" si="178"/>
        <v/>
      </c>
      <c r="AM323" s="473"/>
      <c r="AN323" s="473">
        <f>AF323</f>
        <v>0</v>
      </c>
      <c r="AO323" s="473"/>
      <c r="AP323" s="473"/>
      <c r="AQ323" s="473"/>
      <c r="AR323" s="472">
        <f>AF323</f>
        <v>0</v>
      </c>
      <c r="AS323" s="472">
        <f t="shared" si="191"/>
        <v>0</v>
      </c>
      <c r="AT323" s="472"/>
      <c r="AU323" s="472"/>
      <c r="AV323" s="472"/>
      <c r="AW323" s="472"/>
      <c r="AX323" s="472"/>
      <c r="AY323" s="472"/>
      <c r="AZ323" s="472"/>
      <c r="BA323" s="472"/>
      <c r="BB323" s="472"/>
      <c r="BC323" s="472"/>
      <c r="BD323" s="472"/>
      <c r="BE323" s="472"/>
      <c r="BF323" s="472"/>
      <c r="BG323" s="472"/>
      <c r="BH323" s="472"/>
      <c r="BI323" s="496"/>
      <c r="BJ323" s="496"/>
      <c r="BK323" s="496"/>
      <c r="BL323" s="496"/>
      <c r="BM323" s="496"/>
      <c r="BN323" s="496"/>
      <c r="BO323" s="496"/>
      <c r="BP323" s="496"/>
      <c r="BS323" s="459"/>
      <c r="BT323" s="497"/>
      <c r="BU323" s="496"/>
    </row>
    <row r="324" spans="1:73" ht="14.5" hidden="1" customHeight="1" outlineLevel="1" x14ac:dyDescent="0.35">
      <c r="A324" s="1000"/>
      <c r="B324" s="928"/>
      <c r="C324" s="480" t="s">
        <v>75</v>
      </c>
      <c r="D324" s="480" t="s">
        <v>77</v>
      </c>
      <c r="E324" s="544"/>
      <c r="F324" s="544"/>
      <c r="G324" s="1002"/>
      <c r="H324" s="1005"/>
      <c r="I324" s="547"/>
      <c r="J324" s="547"/>
      <c r="K324" s="926"/>
      <c r="L324" s="929"/>
      <c r="M324" s="977"/>
      <c r="N324" s="503">
        <f t="shared" si="188"/>
        <v>0</v>
      </c>
      <c r="O324" s="503">
        <f t="shared" si="188"/>
        <v>0</v>
      </c>
      <c r="P324" s="503">
        <f t="shared" si="192"/>
        <v>0</v>
      </c>
      <c r="Q324" s="503">
        <f>Q323</f>
        <v>0</v>
      </c>
      <c r="R324" s="929"/>
      <c r="S324" s="970"/>
      <c r="T324" s="499"/>
      <c r="U324" s="499"/>
      <c r="V324" s="499"/>
      <c r="W324" s="499">
        <f>W323</f>
        <v>0</v>
      </c>
      <c r="X324" s="481">
        <f t="shared" si="189"/>
        <v>0</v>
      </c>
      <c r="Y324" s="499"/>
      <c r="Z324" s="499">
        <f t="shared" si="190"/>
        <v>0</v>
      </c>
      <c r="AA324" s="499">
        <f t="shared" si="190"/>
        <v>0</v>
      </c>
      <c r="AB324" s="499"/>
      <c r="AC324" s="499"/>
      <c r="AD324" s="499"/>
      <c r="AE324" s="499"/>
      <c r="AF324" s="499"/>
      <c r="AG324" s="481"/>
      <c r="AH324" s="499"/>
      <c r="AI324" s="481">
        <f>AI323</f>
        <v>0</v>
      </c>
      <c r="AJ324" s="481">
        <f>AJ323</f>
        <v>0</v>
      </c>
      <c r="AK324" s="481"/>
      <c r="AL324" s="504" t="str">
        <f t="shared" si="178"/>
        <v/>
      </c>
      <c r="AM324" s="482"/>
      <c r="AN324" s="482">
        <f>AF324</f>
        <v>0</v>
      </c>
      <c r="AO324" s="482"/>
      <c r="AP324" s="482"/>
      <c r="AQ324" s="482"/>
      <c r="AR324" s="481">
        <f>AF324</f>
        <v>0</v>
      </c>
      <c r="AS324" s="481">
        <f t="shared" si="191"/>
        <v>0</v>
      </c>
      <c r="AT324" s="481"/>
      <c r="AU324" s="481"/>
      <c r="AV324" s="481"/>
      <c r="AW324" s="481"/>
      <c r="AX324" s="481"/>
      <c r="AY324" s="481"/>
      <c r="AZ324" s="481"/>
      <c r="BA324" s="481"/>
      <c r="BB324" s="481"/>
      <c r="BC324" s="481"/>
      <c r="BD324" s="481"/>
      <c r="BE324" s="481"/>
      <c r="BF324" s="481"/>
      <c r="BG324" s="481"/>
      <c r="BH324" s="481"/>
      <c r="BI324" s="460"/>
      <c r="BJ324" s="460"/>
      <c r="BK324" s="460"/>
      <c r="BL324" s="460"/>
      <c r="BM324" s="460"/>
      <c r="BN324" s="460"/>
      <c r="BO324" s="460"/>
      <c r="BP324" s="460"/>
      <c r="BS324" s="457"/>
      <c r="BT324" s="458"/>
      <c r="BU324" s="460"/>
    </row>
    <row r="325" spans="1:73" s="495" customFormat="1" ht="13" hidden="1" customHeight="1" outlineLevel="1" x14ac:dyDescent="0.35">
      <c r="A325" s="1000"/>
      <c r="B325" s="928"/>
      <c r="C325" s="471" t="s">
        <v>73</v>
      </c>
      <c r="D325" s="471" t="s">
        <v>74</v>
      </c>
      <c r="E325" s="542"/>
      <c r="F325" s="542"/>
      <c r="G325" s="1002"/>
      <c r="H325" s="1005"/>
      <c r="I325" s="508"/>
      <c r="J325" s="508"/>
      <c r="K325" s="924"/>
      <c r="L325" s="927"/>
      <c r="M325" s="975" t="s">
        <v>98</v>
      </c>
      <c r="N325" s="493">
        <f t="shared" si="188"/>
        <v>0</v>
      </c>
      <c r="O325" s="493">
        <f t="shared" si="188"/>
        <v>0</v>
      </c>
      <c r="P325" s="493">
        <f t="shared" si="192"/>
        <v>0</v>
      </c>
      <c r="Q325" s="493"/>
      <c r="R325" s="927"/>
      <c r="S325" s="969"/>
      <c r="T325" s="428"/>
      <c r="U325" s="428"/>
      <c r="V325" s="428"/>
      <c r="W325" s="428"/>
      <c r="X325" s="472">
        <f t="shared" si="189"/>
        <v>0</v>
      </c>
      <c r="Y325" s="428"/>
      <c r="Z325" s="428">
        <f t="shared" si="190"/>
        <v>0</v>
      </c>
      <c r="AA325" s="428">
        <f t="shared" si="190"/>
        <v>0</v>
      </c>
      <c r="AB325" s="428">
        <f t="shared" si="190"/>
        <v>0</v>
      </c>
      <c r="AC325" s="428"/>
      <c r="AD325" s="428"/>
      <c r="AE325" s="428"/>
      <c r="AF325" s="428"/>
      <c r="AG325" s="472"/>
      <c r="AH325" s="428"/>
      <c r="AI325" s="472"/>
      <c r="AJ325" s="472">
        <f>AI325*1.12</f>
        <v>0</v>
      </c>
      <c r="AK325" s="542">
        <f>AH325-AE325</f>
        <v>0</v>
      </c>
      <c r="AL325" s="479" t="str">
        <f t="shared" si="178"/>
        <v/>
      </c>
      <c r="AM325" s="473"/>
      <c r="AN325" s="473"/>
      <c r="AO325" s="473"/>
      <c r="AP325" s="473"/>
      <c r="AQ325" s="473"/>
      <c r="AR325" s="472"/>
      <c r="AS325" s="472">
        <f t="shared" si="191"/>
        <v>0</v>
      </c>
      <c r="AT325" s="472"/>
      <c r="AU325" s="472"/>
      <c r="AV325" s="472"/>
      <c r="AW325" s="472"/>
      <c r="AX325" s="472"/>
      <c r="AY325" s="472"/>
      <c r="AZ325" s="472"/>
      <c r="BA325" s="472"/>
      <c r="BB325" s="539"/>
      <c r="BC325" s="472"/>
      <c r="BD325" s="472"/>
      <c r="BE325" s="472"/>
      <c r="BF325" s="472"/>
      <c r="BG325" s="472"/>
      <c r="BH325" s="472"/>
      <c r="BI325" s="496"/>
      <c r="BJ325" s="496"/>
      <c r="BK325" s="496"/>
      <c r="BL325" s="496"/>
      <c r="BM325" s="496"/>
      <c r="BN325" s="496"/>
      <c r="BO325" s="496"/>
      <c r="BP325" s="496"/>
      <c r="BS325" s="459"/>
      <c r="BT325" s="497"/>
      <c r="BU325" s="496"/>
    </row>
    <row r="326" spans="1:73" s="495" customFormat="1" ht="13" hidden="1" customHeight="1" outlineLevel="1" x14ac:dyDescent="0.35">
      <c r="A326" s="1000"/>
      <c r="B326" s="928"/>
      <c r="C326" s="471" t="s">
        <v>75</v>
      </c>
      <c r="D326" s="471" t="s">
        <v>76</v>
      </c>
      <c r="E326" s="542"/>
      <c r="F326" s="542"/>
      <c r="G326" s="1002"/>
      <c r="H326" s="1005"/>
      <c r="I326" s="508"/>
      <c r="J326" s="508"/>
      <c r="K326" s="925"/>
      <c r="L326" s="928"/>
      <c r="M326" s="976"/>
      <c r="N326" s="493">
        <f t="shared" si="188"/>
        <v>0</v>
      </c>
      <c r="O326" s="493">
        <f t="shared" si="188"/>
        <v>0</v>
      </c>
      <c r="P326" s="493">
        <f t="shared" si="192"/>
        <v>0</v>
      </c>
      <c r="Q326" s="493">
        <f>Q325</f>
        <v>0</v>
      </c>
      <c r="R326" s="928"/>
      <c r="S326" s="993"/>
      <c r="T326" s="428"/>
      <c r="U326" s="428"/>
      <c r="V326" s="428"/>
      <c r="W326" s="428"/>
      <c r="X326" s="472">
        <f t="shared" si="189"/>
        <v>0</v>
      </c>
      <c r="Y326" s="428"/>
      <c r="Z326" s="428">
        <f t="shared" si="190"/>
        <v>0</v>
      </c>
      <c r="AA326" s="428">
        <f t="shared" si="190"/>
        <v>0</v>
      </c>
      <c r="AB326" s="428"/>
      <c r="AC326" s="428"/>
      <c r="AD326" s="428"/>
      <c r="AE326" s="428"/>
      <c r="AF326" s="428"/>
      <c r="AG326" s="472"/>
      <c r="AH326" s="428"/>
      <c r="AI326" s="472"/>
      <c r="AJ326" s="472">
        <f>AI326*1.12</f>
        <v>0</v>
      </c>
      <c r="AK326" s="472"/>
      <c r="AL326" s="479" t="str">
        <f t="shared" si="178"/>
        <v/>
      </c>
      <c r="AM326" s="473"/>
      <c r="AN326" s="473">
        <f>AF326</f>
        <v>0</v>
      </c>
      <c r="AO326" s="473"/>
      <c r="AP326" s="473"/>
      <c r="AQ326" s="473"/>
      <c r="AR326" s="472">
        <f>AF326</f>
        <v>0</v>
      </c>
      <c r="AS326" s="472">
        <f t="shared" si="191"/>
        <v>0</v>
      </c>
      <c r="AT326" s="472"/>
      <c r="AU326" s="472"/>
      <c r="AV326" s="472"/>
      <c r="AW326" s="472"/>
      <c r="AX326" s="472"/>
      <c r="AY326" s="472"/>
      <c r="AZ326" s="472"/>
      <c r="BA326" s="472"/>
      <c r="BB326" s="472"/>
      <c r="BC326" s="472"/>
      <c r="BD326" s="472"/>
      <c r="BE326" s="472"/>
      <c r="BF326" s="472"/>
      <c r="BG326" s="472"/>
      <c r="BH326" s="472"/>
      <c r="BI326" s="496"/>
      <c r="BJ326" s="496"/>
      <c r="BK326" s="496"/>
      <c r="BL326" s="496"/>
      <c r="BM326" s="496"/>
      <c r="BN326" s="496"/>
      <c r="BO326" s="496"/>
      <c r="BP326" s="496"/>
      <c r="BS326" s="459"/>
      <c r="BT326" s="497"/>
      <c r="BU326" s="496"/>
    </row>
    <row r="327" spans="1:73" ht="14.5" hidden="1" customHeight="1" outlineLevel="1" x14ac:dyDescent="0.35">
      <c r="A327" s="1000"/>
      <c r="B327" s="928"/>
      <c r="C327" s="480" t="s">
        <v>75</v>
      </c>
      <c r="D327" s="480" t="s">
        <v>77</v>
      </c>
      <c r="E327" s="544"/>
      <c r="F327" s="544"/>
      <c r="G327" s="1002"/>
      <c r="H327" s="1005"/>
      <c r="I327" s="547"/>
      <c r="J327" s="547"/>
      <c r="K327" s="926"/>
      <c r="L327" s="929"/>
      <c r="M327" s="977"/>
      <c r="N327" s="503">
        <f t="shared" si="188"/>
        <v>0</v>
      </c>
      <c r="O327" s="503">
        <f t="shared" si="188"/>
        <v>0</v>
      </c>
      <c r="P327" s="503">
        <f t="shared" si="192"/>
        <v>0</v>
      </c>
      <c r="Q327" s="503">
        <f>Q326</f>
        <v>0</v>
      </c>
      <c r="R327" s="929"/>
      <c r="S327" s="970"/>
      <c r="T327" s="499"/>
      <c r="U327" s="499"/>
      <c r="V327" s="499"/>
      <c r="W327" s="499">
        <f>W326</f>
        <v>0</v>
      </c>
      <c r="X327" s="481">
        <f t="shared" si="189"/>
        <v>0</v>
      </c>
      <c r="Y327" s="499"/>
      <c r="Z327" s="499">
        <f t="shared" si="190"/>
        <v>0</v>
      </c>
      <c r="AA327" s="499">
        <f t="shared" si="190"/>
        <v>0</v>
      </c>
      <c r="AB327" s="499"/>
      <c r="AC327" s="499"/>
      <c r="AD327" s="499"/>
      <c r="AE327" s="499"/>
      <c r="AF327" s="499"/>
      <c r="AG327" s="481"/>
      <c r="AH327" s="499"/>
      <c r="AI327" s="481">
        <f>AI326</f>
        <v>0</v>
      </c>
      <c r="AJ327" s="481">
        <f>AJ326</f>
        <v>0</v>
      </c>
      <c r="AK327" s="481"/>
      <c r="AL327" s="504" t="str">
        <f t="shared" si="178"/>
        <v/>
      </c>
      <c r="AM327" s="482"/>
      <c r="AN327" s="482">
        <f>AF327</f>
        <v>0</v>
      </c>
      <c r="AO327" s="482"/>
      <c r="AP327" s="482"/>
      <c r="AQ327" s="482"/>
      <c r="AR327" s="481">
        <f>AF327</f>
        <v>0</v>
      </c>
      <c r="AS327" s="481">
        <f t="shared" si="191"/>
        <v>0</v>
      </c>
      <c r="AT327" s="481"/>
      <c r="AU327" s="481"/>
      <c r="AV327" s="481"/>
      <c r="AW327" s="481"/>
      <c r="AX327" s="481"/>
      <c r="AY327" s="481"/>
      <c r="AZ327" s="481"/>
      <c r="BA327" s="481"/>
      <c r="BB327" s="481"/>
      <c r="BC327" s="481"/>
      <c r="BD327" s="481"/>
      <c r="BE327" s="481"/>
      <c r="BF327" s="481"/>
      <c r="BG327" s="481"/>
      <c r="BH327" s="481"/>
      <c r="BI327" s="460"/>
      <c r="BJ327" s="460"/>
      <c r="BK327" s="460"/>
      <c r="BL327" s="460"/>
      <c r="BM327" s="460"/>
      <c r="BN327" s="460"/>
      <c r="BO327" s="460"/>
      <c r="BP327" s="460"/>
      <c r="BS327" s="457"/>
      <c r="BT327" s="458"/>
      <c r="BU327" s="460"/>
    </row>
    <row r="328" spans="1:73" s="495" customFormat="1" ht="13" hidden="1" customHeight="1" outlineLevel="1" x14ac:dyDescent="0.35">
      <c r="A328" s="1000"/>
      <c r="B328" s="928"/>
      <c r="C328" s="471" t="s">
        <v>73</v>
      </c>
      <c r="D328" s="471" t="s">
        <v>74</v>
      </c>
      <c r="E328" s="542"/>
      <c r="F328" s="542"/>
      <c r="G328" s="1002"/>
      <c r="H328" s="1005"/>
      <c r="I328" s="508"/>
      <c r="J328" s="508"/>
      <c r="K328" s="924"/>
      <c r="L328" s="927"/>
      <c r="M328" s="975" t="s">
        <v>98</v>
      </c>
      <c r="N328" s="493">
        <f t="shared" si="188"/>
        <v>0</v>
      </c>
      <c r="O328" s="493">
        <f t="shared" si="188"/>
        <v>0</v>
      </c>
      <c r="P328" s="493">
        <f t="shared" si="192"/>
        <v>0</v>
      </c>
      <c r="Q328" s="493"/>
      <c r="R328" s="927"/>
      <c r="S328" s="969"/>
      <c r="T328" s="428"/>
      <c r="U328" s="428"/>
      <c r="V328" s="428"/>
      <c r="W328" s="428"/>
      <c r="X328" s="472">
        <f t="shared" si="189"/>
        <v>0</v>
      </c>
      <c r="Y328" s="428"/>
      <c r="Z328" s="428">
        <f t="shared" si="190"/>
        <v>0</v>
      </c>
      <c r="AA328" s="428">
        <f t="shared" si="190"/>
        <v>0</v>
      </c>
      <c r="AB328" s="428">
        <f t="shared" si="190"/>
        <v>0</v>
      </c>
      <c r="AC328" s="428"/>
      <c r="AD328" s="428"/>
      <c r="AE328" s="428"/>
      <c r="AF328" s="428"/>
      <c r="AG328" s="472"/>
      <c r="AH328" s="428"/>
      <c r="AI328" s="472"/>
      <c r="AJ328" s="472">
        <f>AI328*1.12</f>
        <v>0</v>
      </c>
      <c r="AK328" s="542">
        <f>AH328-AE328</f>
        <v>0</v>
      </c>
      <c r="AL328" s="479" t="str">
        <f t="shared" si="178"/>
        <v/>
      </c>
      <c r="AM328" s="473"/>
      <c r="AN328" s="473"/>
      <c r="AO328" s="473"/>
      <c r="AP328" s="473"/>
      <c r="AQ328" s="473"/>
      <c r="AR328" s="472"/>
      <c r="AS328" s="472">
        <f t="shared" si="191"/>
        <v>0</v>
      </c>
      <c r="AT328" s="472"/>
      <c r="AU328" s="472"/>
      <c r="AV328" s="472"/>
      <c r="AW328" s="472"/>
      <c r="AX328" s="472"/>
      <c r="AY328" s="472"/>
      <c r="AZ328" s="472"/>
      <c r="BA328" s="472"/>
      <c r="BB328" s="539"/>
      <c r="BC328" s="472"/>
      <c r="BD328" s="472"/>
      <c r="BE328" s="472"/>
      <c r="BF328" s="472"/>
      <c r="BG328" s="472"/>
      <c r="BH328" s="472"/>
      <c r="BI328" s="496"/>
      <c r="BJ328" s="496"/>
      <c r="BK328" s="496"/>
      <c r="BL328" s="496"/>
      <c r="BM328" s="496"/>
      <c r="BN328" s="496"/>
      <c r="BO328" s="496"/>
      <c r="BP328" s="496"/>
      <c r="BS328" s="459"/>
      <c r="BT328" s="497"/>
      <c r="BU328" s="496"/>
    </row>
    <row r="329" spans="1:73" s="495" customFormat="1" ht="13" hidden="1" customHeight="1" outlineLevel="1" x14ac:dyDescent="0.35">
      <c r="A329" s="1000"/>
      <c r="B329" s="928"/>
      <c r="C329" s="471" t="s">
        <v>75</v>
      </c>
      <c r="D329" s="471" t="s">
        <v>76</v>
      </c>
      <c r="E329" s="542"/>
      <c r="F329" s="542"/>
      <c r="G329" s="1002"/>
      <c r="H329" s="1005"/>
      <c r="I329" s="508"/>
      <c r="J329" s="508"/>
      <c r="K329" s="925"/>
      <c r="L329" s="928"/>
      <c r="M329" s="976"/>
      <c r="N329" s="493">
        <f t="shared" si="188"/>
        <v>0</v>
      </c>
      <c r="O329" s="493">
        <f t="shared" si="188"/>
        <v>0</v>
      </c>
      <c r="P329" s="493">
        <f t="shared" si="192"/>
        <v>0</v>
      </c>
      <c r="Q329" s="493">
        <f>Q328</f>
        <v>0</v>
      </c>
      <c r="R329" s="928"/>
      <c r="S329" s="993"/>
      <c r="T329" s="428"/>
      <c r="U329" s="428"/>
      <c r="V329" s="428"/>
      <c r="W329" s="428"/>
      <c r="X329" s="472">
        <f t="shared" si="189"/>
        <v>0</v>
      </c>
      <c r="Y329" s="428"/>
      <c r="Z329" s="428">
        <f t="shared" si="190"/>
        <v>0</v>
      </c>
      <c r="AA329" s="428">
        <f t="shared" si="190"/>
        <v>0</v>
      </c>
      <c r="AB329" s="428"/>
      <c r="AC329" s="428"/>
      <c r="AD329" s="428"/>
      <c r="AE329" s="428"/>
      <c r="AF329" s="428"/>
      <c r="AG329" s="472"/>
      <c r="AH329" s="428"/>
      <c r="AI329" s="472"/>
      <c r="AJ329" s="472">
        <f>AI329*1.12</f>
        <v>0</v>
      </c>
      <c r="AK329" s="472"/>
      <c r="AL329" s="479" t="str">
        <f t="shared" si="178"/>
        <v/>
      </c>
      <c r="AM329" s="473"/>
      <c r="AN329" s="473">
        <f>AF329</f>
        <v>0</v>
      </c>
      <c r="AO329" s="473"/>
      <c r="AP329" s="473"/>
      <c r="AQ329" s="473"/>
      <c r="AR329" s="472">
        <f>AF329</f>
        <v>0</v>
      </c>
      <c r="AS329" s="472">
        <f t="shared" si="191"/>
        <v>0</v>
      </c>
      <c r="AT329" s="472"/>
      <c r="AU329" s="472"/>
      <c r="AV329" s="472"/>
      <c r="AW329" s="472"/>
      <c r="AX329" s="472"/>
      <c r="AY329" s="472"/>
      <c r="AZ329" s="472"/>
      <c r="BA329" s="472"/>
      <c r="BB329" s="472"/>
      <c r="BC329" s="472"/>
      <c r="BD329" s="472"/>
      <c r="BE329" s="472"/>
      <c r="BF329" s="472"/>
      <c r="BG329" s="472"/>
      <c r="BH329" s="472"/>
      <c r="BI329" s="496"/>
      <c r="BJ329" s="496"/>
      <c r="BK329" s="496"/>
      <c r="BL329" s="496"/>
      <c r="BM329" s="496"/>
      <c r="BN329" s="496"/>
      <c r="BO329" s="496"/>
      <c r="BP329" s="496"/>
      <c r="BS329" s="459"/>
      <c r="BT329" s="497"/>
      <c r="BU329" s="496"/>
    </row>
    <row r="330" spans="1:73" ht="14.5" hidden="1" customHeight="1" outlineLevel="1" x14ac:dyDescent="0.35">
      <c r="A330" s="962"/>
      <c r="B330" s="929"/>
      <c r="C330" s="480" t="s">
        <v>75</v>
      </c>
      <c r="D330" s="480" t="s">
        <v>77</v>
      </c>
      <c r="E330" s="544"/>
      <c r="F330" s="544"/>
      <c r="G330" s="1003"/>
      <c r="H330" s="1006"/>
      <c r="I330" s="547"/>
      <c r="J330" s="547"/>
      <c r="K330" s="926"/>
      <c r="L330" s="929"/>
      <c r="M330" s="977"/>
      <c r="N330" s="503">
        <f t="shared" si="188"/>
        <v>0</v>
      </c>
      <c r="O330" s="503">
        <f t="shared" si="188"/>
        <v>0</v>
      </c>
      <c r="P330" s="503">
        <f t="shared" si="192"/>
        <v>0</v>
      </c>
      <c r="Q330" s="503">
        <f>Q329</f>
        <v>0</v>
      </c>
      <c r="R330" s="929"/>
      <c r="S330" s="970"/>
      <c r="T330" s="499"/>
      <c r="U330" s="499"/>
      <c r="V330" s="499"/>
      <c r="W330" s="499">
        <f>W329</f>
        <v>0</v>
      </c>
      <c r="X330" s="481">
        <f t="shared" si="189"/>
        <v>0</v>
      </c>
      <c r="Y330" s="499"/>
      <c r="Z330" s="499">
        <f t="shared" si="190"/>
        <v>0</v>
      </c>
      <c r="AA330" s="499">
        <f t="shared" si="190"/>
        <v>0</v>
      </c>
      <c r="AB330" s="499"/>
      <c r="AC330" s="499"/>
      <c r="AD330" s="499"/>
      <c r="AE330" s="499"/>
      <c r="AF330" s="499"/>
      <c r="AG330" s="481"/>
      <c r="AH330" s="499"/>
      <c r="AI330" s="481">
        <f>AI329</f>
        <v>0</v>
      </c>
      <c r="AJ330" s="481">
        <f>AJ329</f>
        <v>0</v>
      </c>
      <c r="AK330" s="481"/>
      <c r="AL330" s="504" t="str">
        <f t="shared" si="178"/>
        <v/>
      </c>
      <c r="AM330" s="482"/>
      <c r="AN330" s="482">
        <f>AF330</f>
        <v>0</v>
      </c>
      <c r="AO330" s="482"/>
      <c r="AP330" s="482"/>
      <c r="AQ330" s="482"/>
      <c r="AR330" s="481">
        <f>AF330</f>
        <v>0</v>
      </c>
      <c r="AS330" s="481">
        <f t="shared" si="191"/>
        <v>0</v>
      </c>
      <c r="AT330" s="481"/>
      <c r="AU330" s="481"/>
      <c r="AV330" s="481"/>
      <c r="AW330" s="481"/>
      <c r="AX330" s="481"/>
      <c r="AY330" s="481"/>
      <c r="AZ330" s="481"/>
      <c r="BA330" s="481"/>
      <c r="BB330" s="481"/>
      <c r="BC330" s="481"/>
      <c r="BD330" s="481"/>
      <c r="BE330" s="481"/>
      <c r="BF330" s="481"/>
      <c r="BG330" s="481"/>
      <c r="BH330" s="481"/>
      <c r="BI330" s="460"/>
      <c r="BJ330" s="460"/>
      <c r="BK330" s="460"/>
      <c r="BL330" s="460"/>
      <c r="BM330" s="460"/>
      <c r="BN330" s="460"/>
      <c r="BO330" s="460"/>
      <c r="BP330" s="460"/>
      <c r="BS330" s="457"/>
      <c r="BT330" s="458"/>
      <c r="BU330" s="460"/>
    </row>
    <row r="331" spans="1:73" s="495" customFormat="1" ht="13" customHeight="1" collapsed="1" x14ac:dyDescent="0.35">
      <c r="A331" s="961"/>
      <c r="B331" s="927" t="s">
        <v>133</v>
      </c>
      <c r="C331" s="471"/>
      <c r="D331" s="471"/>
      <c r="E331" s="556">
        <f>E333+E336+E351</f>
        <v>16727345</v>
      </c>
      <c r="F331" s="556">
        <f>F333+F336+F351</f>
        <v>18734626.400000002</v>
      </c>
      <c r="G331" s="557"/>
      <c r="H331" s="556">
        <v>1469</v>
      </c>
      <c r="I331" s="556">
        <f>I333+I336+I351</f>
        <v>16727345</v>
      </c>
      <c r="J331" s="556">
        <f>J333+J336+J351</f>
        <v>18734626.400000002</v>
      </c>
      <c r="K331" s="914" t="s">
        <v>134</v>
      </c>
      <c r="L331" s="915"/>
      <c r="M331" s="998" t="s">
        <v>98</v>
      </c>
      <c r="N331" s="558">
        <f t="shared" ref="N331:Q332" si="193">N333+N336+N351+N339+N342+N345+N348</f>
        <v>54053799240</v>
      </c>
      <c r="O331" s="558">
        <f t="shared" si="193"/>
        <v>60540255148.800003</v>
      </c>
      <c r="P331" s="558">
        <f t="shared" si="193"/>
        <v>54053799240</v>
      </c>
      <c r="Q331" s="558">
        <f t="shared" si="193"/>
        <v>60540255148.800003</v>
      </c>
      <c r="R331" s="488"/>
      <c r="S331" s="991">
        <f t="shared" ref="S331:AK331" si="194">S333+S336+S351+S339+S342+S345+S348</f>
        <v>3</v>
      </c>
      <c r="T331" s="556">
        <f t="shared" si="194"/>
        <v>0</v>
      </c>
      <c r="U331" s="556">
        <f t="shared" si="194"/>
        <v>0</v>
      </c>
      <c r="V331" s="556">
        <f t="shared" si="194"/>
        <v>0</v>
      </c>
      <c r="W331" s="556">
        <f t="shared" si="194"/>
        <v>0</v>
      </c>
      <c r="X331" s="556">
        <f t="shared" si="194"/>
        <v>0</v>
      </c>
      <c r="Y331" s="556">
        <f t="shared" si="194"/>
        <v>0</v>
      </c>
      <c r="Z331" s="556">
        <f t="shared" si="194"/>
        <v>0</v>
      </c>
      <c r="AA331" s="556">
        <f t="shared" si="194"/>
        <v>0</v>
      </c>
      <c r="AB331" s="556">
        <f t="shared" si="194"/>
        <v>0</v>
      </c>
      <c r="AC331" s="556">
        <f>AC333+AC336+AC351+AC339+AC342+AC345+AC348</f>
        <v>13300297</v>
      </c>
      <c r="AD331" s="428">
        <f>AC331*1.12</f>
        <v>14896332.640000001</v>
      </c>
      <c r="AE331" s="556">
        <f t="shared" si="194"/>
        <v>1168</v>
      </c>
      <c r="AF331" s="556">
        <f>AF333+AF336+AF351+AF339+AF342+AF345+AF348</f>
        <v>16380810.836012399</v>
      </c>
      <c r="AG331" s="556">
        <f t="shared" ref="AG331" si="195">AG333+AG336+AG351+AG339+AG342+AG345+AG348</f>
        <v>18346508.13633389</v>
      </c>
      <c r="AH331" s="556"/>
      <c r="AI331" s="556">
        <f t="shared" si="194"/>
        <v>3080513.8360123988</v>
      </c>
      <c r="AJ331" s="556">
        <f t="shared" si="194"/>
        <v>3450175.4963338869</v>
      </c>
      <c r="AK331" s="556">
        <f t="shared" si="194"/>
        <v>376</v>
      </c>
      <c r="AL331" s="479">
        <f t="shared" si="178"/>
        <v>1.2316124095584029</v>
      </c>
      <c r="AM331" s="556">
        <f>AM333+AM336+AM351+AM339+AM342+AM345+AM348</f>
        <v>0</v>
      </c>
      <c r="AN331" s="556">
        <f t="shared" ref="AN331:BH332" si="196">AN333+AN336+AN351+AN339+AN342+AN345+AN348</f>
        <v>0</v>
      </c>
      <c r="AO331" s="556">
        <f t="shared" si="196"/>
        <v>0</v>
      </c>
      <c r="AP331" s="556"/>
      <c r="AQ331" s="901"/>
      <c r="AR331" s="556">
        <f t="shared" si="196"/>
        <v>73296</v>
      </c>
      <c r="AS331" s="556">
        <f t="shared" si="196"/>
        <v>82091.520000000004</v>
      </c>
      <c r="AT331" s="556">
        <f t="shared" si="196"/>
        <v>22</v>
      </c>
      <c r="AU331" s="556">
        <f t="shared" si="196"/>
        <v>0</v>
      </c>
      <c r="AV331" s="556">
        <f t="shared" si="196"/>
        <v>0</v>
      </c>
      <c r="AW331" s="556">
        <f t="shared" si="196"/>
        <v>0</v>
      </c>
      <c r="AX331" s="556">
        <f t="shared" si="196"/>
        <v>0</v>
      </c>
      <c r="AY331" s="556">
        <f t="shared" si="196"/>
        <v>0</v>
      </c>
      <c r="AZ331" s="556">
        <f t="shared" si="196"/>
        <v>0</v>
      </c>
      <c r="BA331" s="556">
        <f t="shared" si="196"/>
        <v>0</v>
      </c>
      <c r="BB331" s="556">
        <f t="shared" si="196"/>
        <v>0</v>
      </c>
      <c r="BC331" s="556">
        <f t="shared" si="196"/>
        <v>0</v>
      </c>
      <c r="BD331" s="556">
        <f t="shared" si="196"/>
        <v>0</v>
      </c>
      <c r="BE331" s="556">
        <f t="shared" si="196"/>
        <v>0</v>
      </c>
      <c r="BF331" s="556">
        <f t="shared" si="196"/>
        <v>0</v>
      </c>
      <c r="BG331" s="556">
        <f t="shared" si="196"/>
        <v>0</v>
      </c>
      <c r="BH331" s="556">
        <f t="shared" si="196"/>
        <v>0</v>
      </c>
      <c r="BI331" s="501" t="s">
        <v>83</v>
      </c>
      <c r="BJ331" s="496"/>
      <c r="BK331" s="472">
        <f>BK333+BK336+BK606+BK611+BK615</f>
        <v>0</v>
      </c>
      <c r="BL331" s="472">
        <f>BL333+BL336+BL606+BL611+BL615</f>
        <v>0</v>
      </c>
      <c r="BM331" s="472">
        <f>BM333+BM336+BM606+BM611+BM615</f>
        <v>0</v>
      </c>
      <c r="BN331" s="559"/>
      <c r="BO331" s="559"/>
      <c r="BP331" s="496"/>
      <c r="BS331" s="459"/>
      <c r="BT331" s="497"/>
      <c r="BU331" s="496"/>
    </row>
    <row r="332" spans="1:73" s="495" customFormat="1" x14ac:dyDescent="0.35">
      <c r="A332" s="1000"/>
      <c r="B332" s="928"/>
      <c r="C332" s="471"/>
      <c r="D332" s="471"/>
      <c r="E332" s="556">
        <f>E334+E337+E352</f>
        <v>16727345</v>
      </c>
      <c r="F332" s="556">
        <f>F334+F337+F352</f>
        <v>18734626.400000002</v>
      </c>
      <c r="G332" s="557"/>
      <c r="H332" s="556"/>
      <c r="I332" s="556">
        <f>I334+I337+I352</f>
        <v>16044202</v>
      </c>
      <c r="J332" s="556">
        <f>J334+J337+J352</f>
        <v>17969506.240000002</v>
      </c>
      <c r="K332" s="916"/>
      <c r="L332" s="917"/>
      <c r="M332" s="999"/>
      <c r="N332" s="558">
        <f t="shared" si="193"/>
        <v>54053799240</v>
      </c>
      <c r="O332" s="558">
        <f t="shared" si="193"/>
        <v>60540255148.800003</v>
      </c>
      <c r="P332" s="558">
        <f t="shared" si="193"/>
        <v>54053799240</v>
      </c>
      <c r="Q332" s="558">
        <f t="shared" si="193"/>
        <v>60540255148.800003</v>
      </c>
      <c r="R332" s="488"/>
      <c r="S332" s="992"/>
      <c r="T332" s="556">
        <f>T334+T337+T352+T340+T343+T346+T349</f>
        <v>0</v>
      </c>
      <c r="U332" s="556">
        <f>U334+U337+U352+U340+U343+U346+U349</f>
        <v>0</v>
      </c>
      <c r="V332" s="428"/>
      <c r="W332" s="556">
        <f>W334+W337+W352+W340+W343+W346+W349</f>
        <v>0</v>
      </c>
      <c r="X332" s="556">
        <f>X334+X337+X352+X340+X343+X346+X349</f>
        <v>0</v>
      </c>
      <c r="Y332" s="428"/>
      <c r="Z332" s="556">
        <f>Z334+Z337+Z352+Z340+Z343+Z346+Z349</f>
        <v>0</v>
      </c>
      <c r="AA332" s="556">
        <f>AA334+AA337+AA352+AA340+AA343+AA346+AA349</f>
        <v>0</v>
      </c>
      <c r="AB332" s="428"/>
      <c r="AC332" s="556">
        <f>AC334+AC337+AC352+AC340+AC343+AC346+AC349</f>
        <v>11546923</v>
      </c>
      <c r="AD332" s="428">
        <f>AC332*1.12</f>
        <v>12932553.760000002</v>
      </c>
      <c r="AE332" s="428"/>
      <c r="AF332" s="556">
        <f>AF334+AF337+AF352+AF340+AF343+AF346+AF349</f>
        <v>16380810.836012399</v>
      </c>
      <c r="AG332" s="556">
        <f>AG334+AG337+AG352+AG340+AG343+AG346+AG349</f>
        <v>18346508.13633389</v>
      </c>
      <c r="AH332" s="428"/>
      <c r="AI332" s="556">
        <f>AI334+AI337+AI352+AI340+AI343+AI346+AI349</f>
        <v>4833887.8360123988</v>
      </c>
      <c r="AJ332" s="556">
        <f>AJ334+AJ337+AJ352+AJ340+AJ343+AJ346+AJ349</f>
        <v>5413954.3763338868</v>
      </c>
      <c r="AK332" s="428"/>
      <c r="AL332" s="479">
        <f t="shared" si="178"/>
        <v>1.4186299532795359</v>
      </c>
      <c r="AM332" s="556">
        <f>AM334+AM337+AM352+AM340+AM343+AM346+AM349</f>
        <v>0</v>
      </c>
      <c r="AN332" s="556">
        <f t="shared" si="196"/>
        <v>16380810.836012399</v>
      </c>
      <c r="AO332" s="556">
        <f t="shared" si="196"/>
        <v>0</v>
      </c>
      <c r="AP332" s="556"/>
      <c r="AQ332" s="902"/>
      <c r="AR332" s="556">
        <f t="shared" si="196"/>
        <v>73296</v>
      </c>
      <c r="AS332" s="556">
        <f t="shared" si="196"/>
        <v>82091.520000000004</v>
      </c>
      <c r="AT332" s="556">
        <f t="shared" si="196"/>
        <v>22</v>
      </c>
      <c r="AU332" s="556">
        <f t="shared" si="196"/>
        <v>0</v>
      </c>
      <c r="AV332" s="556">
        <f t="shared" si="196"/>
        <v>0</v>
      </c>
      <c r="AW332" s="556">
        <f t="shared" si="196"/>
        <v>0</v>
      </c>
      <c r="AX332" s="556">
        <f t="shared" si="196"/>
        <v>0</v>
      </c>
      <c r="AY332" s="556">
        <f t="shared" si="196"/>
        <v>0</v>
      </c>
      <c r="AZ332" s="556">
        <f t="shared" si="196"/>
        <v>0</v>
      </c>
      <c r="BA332" s="556">
        <f t="shared" si="196"/>
        <v>0</v>
      </c>
      <c r="BB332" s="556">
        <f t="shared" si="196"/>
        <v>0</v>
      </c>
      <c r="BC332" s="556">
        <f t="shared" si="196"/>
        <v>0</v>
      </c>
      <c r="BD332" s="556">
        <f t="shared" si="196"/>
        <v>0</v>
      </c>
      <c r="BE332" s="556">
        <f t="shared" si="196"/>
        <v>0</v>
      </c>
      <c r="BF332" s="556">
        <f t="shared" si="196"/>
        <v>0</v>
      </c>
      <c r="BG332" s="556">
        <f t="shared" si="196"/>
        <v>0</v>
      </c>
      <c r="BH332" s="556">
        <f t="shared" si="196"/>
        <v>0</v>
      </c>
      <c r="BI332" s="496"/>
      <c r="BJ332" s="496"/>
      <c r="BK332" s="472">
        <f>BK334+BK337+BK600+BK603+BK606+BK609</f>
        <v>0</v>
      </c>
      <c r="BL332" s="472">
        <f>BL334+BL337+BL600+BL603+BL606+BL609</f>
        <v>0</v>
      </c>
      <c r="BM332" s="472">
        <f>BM334+BM337+BM600+BM603+BM606+BM609</f>
        <v>0</v>
      </c>
      <c r="BN332" s="559"/>
      <c r="BO332" s="559"/>
      <c r="BP332" s="496"/>
      <c r="BS332" s="459"/>
      <c r="BT332" s="497"/>
      <c r="BU332" s="496"/>
    </row>
    <row r="333" spans="1:73" s="495" customFormat="1" ht="21.75" customHeight="1" x14ac:dyDescent="0.35">
      <c r="A333" s="1000"/>
      <c r="B333" s="928"/>
      <c r="C333" s="471" t="s">
        <v>73</v>
      </c>
      <c r="D333" s="471" t="s">
        <v>74</v>
      </c>
      <c r="E333" s="542">
        <v>16727345</v>
      </c>
      <c r="F333" s="542">
        <f>E333*1.12</f>
        <v>18734626.400000002</v>
      </c>
      <c r="G333" s="1001">
        <v>2023</v>
      </c>
      <c r="H333" s="1004">
        <v>1469</v>
      </c>
      <c r="I333" s="508">
        <v>16727345</v>
      </c>
      <c r="J333" s="508">
        <f>I333*1.12</f>
        <v>18734626.400000002</v>
      </c>
      <c r="K333" s="924" t="s">
        <v>130</v>
      </c>
      <c r="L333" s="927" t="s">
        <v>135</v>
      </c>
      <c r="M333" s="975" t="s">
        <v>98</v>
      </c>
      <c r="N333" s="493">
        <f t="shared" ref="N333:O353" si="197">P333</f>
        <v>54053799240</v>
      </c>
      <c r="O333" s="493">
        <f t="shared" si="197"/>
        <v>60540255148.800003</v>
      </c>
      <c r="P333" s="493">
        <v>54053799240</v>
      </c>
      <c r="Q333" s="493">
        <f>P333*1.12</f>
        <v>60540255148.800003</v>
      </c>
      <c r="R333" s="927" t="s">
        <v>132</v>
      </c>
      <c r="S333" s="969">
        <v>3</v>
      </c>
      <c r="T333" s="428"/>
      <c r="U333" s="428"/>
      <c r="V333" s="428"/>
      <c r="W333" s="428"/>
      <c r="X333" s="472">
        <f t="shared" ref="X333:X353" si="198">W333*1.12</f>
        <v>0</v>
      </c>
      <c r="Y333" s="428"/>
      <c r="Z333" s="428">
        <f t="shared" ref="Z333:AB353" si="199">T333+W333</f>
        <v>0</v>
      </c>
      <c r="AA333" s="428">
        <f t="shared" si="199"/>
        <v>0</v>
      </c>
      <c r="AB333" s="428">
        <f t="shared" si="199"/>
        <v>0</v>
      </c>
      <c r="AC333" s="544">
        <v>13300297</v>
      </c>
      <c r="AD333" s="499">
        <f>AC333*1.12</f>
        <v>14896332.640000001</v>
      </c>
      <c r="AE333" s="428">
        <v>1168</v>
      </c>
      <c r="AF333" s="428">
        <v>16380810.836012399</v>
      </c>
      <c r="AG333" s="428">
        <f>AF333*1.12</f>
        <v>18346508.13633389</v>
      </c>
      <c r="AH333" s="428">
        <v>1544</v>
      </c>
      <c r="AI333" s="472">
        <f>AF333+AF336+AF339+AF342+AF345+AF348+AF351-AC333</f>
        <v>3080513.8360123988</v>
      </c>
      <c r="AJ333" s="472">
        <f>AI333*1.12</f>
        <v>3450175.4963338869</v>
      </c>
      <c r="AK333" s="542">
        <f>AH333-AE333</f>
        <v>376</v>
      </c>
      <c r="AL333" s="479">
        <f t="shared" si="178"/>
        <v>1.2316124095584029</v>
      </c>
      <c r="AM333" s="473"/>
      <c r="AN333" s="473"/>
      <c r="AO333" s="473"/>
      <c r="AP333" s="473"/>
      <c r="AQ333" s="902"/>
      <c r="AR333" s="472">
        <v>73296</v>
      </c>
      <c r="AS333" s="472">
        <f t="shared" ref="AS333:AS353" si="200">AR333*1.12</f>
        <v>82091.520000000004</v>
      </c>
      <c r="AT333" s="472">
        <v>22</v>
      </c>
      <c r="AU333" s="539"/>
      <c r="AV333" s="472"/>
      <c r="AW333" s="472"/>
      <c r="AX333" s="472"/>
      <c r="AY333" s="472"/>
      <c r="AZ333" s="472"/>
      <c r="BA333" s="472"/>
      <c r="BB333" s="542"/>
      <c r="BC333" s="472"/>
      <c r="BD333" s="472"/>
      <c r="BE333" s="472"/>
      <c r="BF333" s="472"/>
      <c r="BG333" s="472"/>
      <c r="BH333" s="539"/>
      <c r="BI333" s="496"/>
      <c r="BJ333" s="496"/>
      <c r="BK333" s="496"/>
      <c r="BL333" s="496"/>
      <c r="BM333" s="496"/>
      <c r="BN333" s="496"/>
      <c r="BO333" s="496"/>
      <c r="BP333" s="496"/>
      <c r="BS333" s="459"/>
      <c r="BT333" s="497"/>
      <c r="BU333" s="496"/>
    </row>
    <row r="334" spans="1:73" s="495" customFormat="1" ht="21.75" customHeight="1" x14ac:dyDescent="0.35">
      <c r="A334" s="1000"/>
      <c r="B334" s="928"/>
      <c r="C334" s="471" t="s">
        <v>75</v>
      </c>
      <c r="D334" s="471" t="s">
        <v>76</v>
      </c>
      <c r="E334" s="542">
        <f>E333</f>
        <v>16727345</v>
      </c>
      <c r="F334" s="542">
        <f>E334*1.12</f>
        <v>18734626.400000002</v>
      </c>
      <c r="G334" s="1002"/>
      <c r="H334" s="1005"/>
      <c r="I334" s="508">
        <v>16044202</v>
      </c>
      <c r="J334" s="508">
        <f>I334*1.12</f>
        <v>17969506.240000002</v>
      </c>
      <c r="K334" s="925"/>
      <c r="L334" s="928"/>
      <c r="M334" s="976"/>
      <c r="N334" s="493">
        <f t="shared" si="197"/>
        <v>54053799240</v>
      </c>
      <c r="O334" s="493">
        <f t="shared" si="197"/>
        <v>60540255148.800003</v>
      </c>
      <c r="P334" s="493">
        <f t="shared" ref="P334:P353" si="201">Q334/1.12</f>
        <v>54053799240</v>
      </c>
      <c r="Q334" s="493">
        <f>Q333</f>
        <v>60540255148.800003</v>
      </c>
      <c r="R334" s="928"/>
      <c r="S334" s="993"/>
      <c r="T334" s="428"/>
      <c r="U334" s="428"/>
      <c r="V334" s="428"/>
      <c r="W334" s="428"/>
      <c r="X334" s="472">
        <f t="shared" si="198"/>
        <v>0</v>
      </c>
      <c r="Y334" s="428"/>
      <c r="Z334" s="428">
        <f t="shared" si="199"/>
        <v>0</v>
      </c>
      <c r="AA334" s="428">
        <f t="shared" si="199"/>
        <v>0</v>
      </c>
      <c r="AB334" s="428"/>
      <c r="AC334" s="428">
        <f>AC335</f>
        <v>11546923</v>
      </c>
      <c r="AD334" s="499">
        <f>AC334*1.12</f>
        <v>12932553.760000002</v>
      </c>
      <c r="AE334" s="428"/>
      <c r="AF334" s="428">
        <v>16380810.836012399</v>
      </c>
      <c r="AG334" s="472">
        <f>AF334*1.12</f>
        <v>18346508.13633389</v>
      </c>
      <c r="AH334" s="428"/>
      <c r="AI334" s="472">
        <f>AF334+AF337+AF340+AF343+AF346+AF349+AF352-AC334</f>
        <v>4833887.8360123988</v>
      </c>
      <c r="AJ334" s="472">
        <f>AI334*1.12</f>
        <v>5413954.3763338868</v>
      </c>
      <c r="AK334" s="472"/>
      <c r="AL334" s="479">
        <f>IF(AC334=0,"",AF334/AC334)</f>
        <v>1.4186299532795359</v>
      </c>
      <c r="AM334" s="473"/>
      <c r="AN334" s="482">
        <f>AF334</f>
        <v>16380810.836012399</v>
      </c>
      <c r="AO334" s="473"/>
      <c r="AP334" s="473"/>
      <c r="AQ334" s="902"/>
      <c r="AR334" s="472">
        <v>73296</v>
      </c>
      <c r="AS334" s="472">
        <f t="shared" si="200"/>
        <v>82091.520000000004</v>
      </c>
      <c r="AT334" s="472">
        <v>22</v>
      </c>
      <c r="AU334" s="472"/>
      <c r="AV334" s="472"/>
      <c r="AW334" s="472"/>
      <c r="AX334" s="472"/>
      <c r="AY334" s="472"/>
      <c r="AZ334" s="472"/>
      <c r="BA334" s="472"/>
      <c r="BB334" s="472"/>
      <c r="BC334" s="472"/>
      <c r="BD334" s="472"/>
      <c r="BE334" s="472"/>
      <c r="BF334" s="472"/>
      <c r="BG334" s="472"/>
      <c r="BH334" s="472"/>
      <c r="BI334" s="496"/>
      <c r="BJ334" s="496"/>
      <c r="BK334" s="496"/>
      <c r="BL334" s="496"/>
      <c r="BM334" s="496"/>
      <c r="BN334" s="496"/>
      <c r="BO334" s="496"/>
      <c r="BP334" s="496"/>
      <c r="BS334" s="459"/>
      <c r="BT334" s="497"/>
      <c r="BU334" s="496"/>
    </row>
    <row r="335" spans="1:73" ht="21.75" customHeight="1" x14ac:dyDescent="0.35">
      <c r="A335" s="1000"/>
      <c r="B335" s="928"/>
      <c r="C335" s="480" t="s">
        <v>75</v>
      </c>
      <c r="D335" s="480" t="s">
        <v>77</v>
      </c>
      <c r="E335" s="544">
        <f>E334</f>
        <v>16727345</v>
      </c>
      <c r="F335" s="544">
        <f>F334</f>
        <v>18734626.400000002</v>
      </c>
      <c r="G335" s="1002"/>
      <c r="H335" s="1005"/>
      <c r="I335" s="547">
        <f>I334</f>
        <v>16044202</v>
      </c>
      <c r="J335" s="547">
        <f>J334</f>
        <v>17969506.240000002</v>
      </c>
      <c r="K335" s="926"/>
      <c r="L335" s="929"/>
      <c r="M335" s="977"/>
      <c r="N335" s="503">
        <f t="shared" si="197"/>
        <v>54053799240</v>
      </c>
      <c r="O335" s="503">
        <f t="shared" si="197"/>
        <v>60540255148.800003</v>
      </c>
      <c r="P335" s="503">
        <f t="shared" si="201"/>
        <v>54053799240</v>
      </c>
      <c r="Q335" s="503">
        <f>Q334</f>
        <v>60540255148.800003</v>
      </c>
      <c r="R335" s="929"/>
      <c r="S335" s="970"/>
      <c r="T335" s="499"/>
      <c r="U335" s="499"/>
      <c r="V335" s="499"/>
      <c r="W335" s="499">
        <f>W334</f>
        <v>0</v>
      </c>
      <c r="X335" s="481">
        <f t="shared" si="198"/>
        <v>0</v>
      </c>
      <c r="Y335" s="499"/>
      <c r="Z335" s="499">
        <f t="shared" si="199"/>
        <v>0</v>
      </c>
      <c r="AA335" s="499">
        <f t="shared" si="199"/>
        <v>0</v>
      </c>
      <c r="AB335" s="499"/>
      <c r="AC335" s="499">
        <v>11546923</v>
      </c>
      <c r="AD335" s="499">
        <f>AC335*1.12</f>
        <v>12932553.760000002</v>
      </c>
      <c r="AE335" s="499"/>
      <c r="AF335" s="428">
        <v>16380810.836012399</v>
      </c>
      <c r="AG335" s="472">
        <f>AF335*1.12</f>
        <v>18346508.13633389</v>
      </c>
      <c r="AH335" s="499"/>
      <c r="AI335" s="481">
        <f>AI334</f>
        <v>4833887.8360123988</v>
      </c>
      <c r="AJ335" s="481">
        <f>AJ334</f>
        <v>5413954.3763338868</v>
      </c>
      <c r="AK335" s="481"/>
      <c r="AL335" s="504">
        <f>IF(AC335=0,"",AF335/AC335)</f>
        <v>1.4186299532795359</v>
      </c>
      <c r="AM335" s="473"/>
      <c r="AN335" s="482">
        <f>AF335</f>
        <v>16380810.836012399</v>
      </c>
      <c r="AO335" s="482"/>
      <c r="AP335" s="482"/>
      <c r="AQ335" s="902"/>
      <c r="AR335" s="481">
        <v>73296</v>
      </c>
      <c r="AS335" s="481">
        <f t="shared" si="200"/>
        <v>82091.520000000004</v>
      </c>
      <c r="AT335" s="481"/>
      <c r="AU335" s="481"/>
      <c r="AV335" s="481"/>
      <c r="AW335" s="481"/>
      <c r="AX335" s="481"/>
      <c r="AY335" s="481"/>
      <c r="AZ335" s="481"/>
      <c r="BA335" s="481"/>
      <c r="BB335" s="481"/>
      <c r="BC335" s="481"/>
      <c r="BD335" s="481"/>
      <c r="BE335" s="481"/>
      <c r="BF335" s="481"/>
      <c r="BG335" s="481"/>
      <c r="BH335" s="481"/>
      <c r="BI335" s="460"/>
      <c r="BJ335" s="460"/>
      <c r="BK335" s="460"/>
      <c r="BL335" s="460"/>
      <c r="BM335" s="460"/>
      <c r="BN335" s="460"/>
      <c r="BO335" s="460"/>
      <c r="BP335" s="460"/>
      <c r="BS335" s="457"/>
      <c r="BT335" s="458"/>
      <c r="BU335" s="460"/>
    </row>
    <row r="336" spans="1:73" s="495" customFormat="1" ht="13" hidden="1" customHeight="1" outlineLevel="1" x14ac:dyDescent="0.35">
      <c r="A336" s="1000"/>
      <c r="B336" s="928"/>
      <c r="C336" s="471" t="s">
        <v>73</v>
      </c>
      <c r="D336" s="471" t="s">
        <v>74</v>
      </c>
      <c r="E336" s="542"/>
      <c r="F336" s="542"/>
      <c r="G336" s="1002"/>
      <c r="H336" s="1005"/>
      <c r="I336" s="508"/>
      <c r="J336" s="508"/>
      <c r="K336" s="924"/>
      <c r="L336" s="927"/>
      <c r="M336" s="975" t="s">
        <v>98</v>
      </c>
      <c r="N336" s="493">
        <f t="shared" si="197"/>
        <v>0</v>
      </c>
      <c r="O336" s="493">
        <f t="shared" si="197"/>
        <v>0</v>
      </c>
      <c r="P336" s="493">
        <f t="shared" si="201"/>
        <v>0</v>
      </c>
      <c r="Q336" s="493"/>
      <c r="R336" s="927"/>
      <c r="S336" s="969"/>
      <c r="T336" s="428"/>
      <c r="U336" s="428"/>
      <c r="V336" s="428"/>
      <c r="W336" s="428"/>
      <c r="X336" s="472">
        <f t="shared" si="198"/>
        <v>0</v>
      </c>
      <c r="Y336" s="428"/>
      <c r="Z336" s="428">
        <f t="shared" si="199"/>
        <v>0</v>
      </c>
      <c r="AA336" s="428">
        <f t="shared" si="199"/>
        <v>0</v>
      </c>
      <c r="AB336" s="428">
        <f t="shared" si="199"/>
        <v>0</v>
      </c>
      <c r="AC336" s="428"/>
      <c r="AD336" s="428"/>
      <c r="AE336" s="428"/>
      <c r="AF336" s="428"/>
      <c r="AG336" s="472"/>
      <c r="AH336" s="428"/>
      <c r="AI336" s="472"/>
      <c r="AJ336" s="472">
        <f>AI336*1.12</f>
        <v>0</v>
      </c>
      <c r="AK336" s="542">
        <f>AH336-AE336</f>
        <v>0</v>
      </c>
      <c r="AL336" s="479" t="str">
        <f t="shared" si="178"/>
        <v/>
      </c>
      <c r="AM336" s="473"/>
      <c r="AN336" s="473"/>
      <c r="AO336" s="473"/>
      <c r="AP336" s="473"/>
      <c r="AQ336" s="902"/>
      <c r="AR336" s="472"/>
      <c r="AS336" s="472">
        <f t="shared" si="200"/>
        <v>0</v>
      </c>
      <c r="AT336" s="472"/>
      <c r="AU336" s="472"/>
      <c r="AV336" s="472"/>
      <c r="AW336" s="472"/>
      <c r="AX336" s="472"/>
      <c r="AY336" s="472"/>
      <c r="AZ336" s="472"/>
      <c r="BA336" s="472"/>
      <c r="BB336" s="539"/>
      <c r="BC336" s="472"/>
      <c r="BD336" s="472"/>
      <c r="BE336" s="472"/>
      <c r="BF336" s="472"/>
      <c r="BG336" s="472"/>
      <c r="BH336" s="472"/>
      <c r="BI336" s="496"/>
      <c r="BJ336" s="496"/>
      <c r="BK336" s="496"/>
      <c r="BL336" s="496"/>
      <c r="BM336" s="496"/>
      <c r="BN336" s="496"/>
      <c r="BO336" s="496"/>
      <c r="BP336" s="496"/>
      <c r="BS336" s="459"/>
      <c r="BT336" s="497"/>
      <c r="BU336" s="496"/>
    </row>
    <row r="337" spans="1:73" s="495" customFormat="1" ht="13" hidden="1" customHeight="1" outlineLevel="1" x14ac:dyDescent="0.35">
      <c r="A337" s="1000"/>
      <c r="B337" s="928"/>
      <c r="C337" s="471" t="s">
        <v>75</v>
      </c>
      <c r="D337" s="471" t="s">
        <v>76</v>
      </c>
      <c r="E337" s="542"/>
      <c r="F337" s="542"/>
      <c r="G337" s="1002"/>
      <c r="H337" s="1005"/>
      <c r="I337" s="508"/>
      <c r="J337" s="508"/>
      <c r="K337" s="925"/>
      <c r="L337" s="928"/>
      <c r="M337" s="976"/>
      <c r="N337" s="493">
        <f t="shared" si="197"/>
        <v>0</v>
      </c>
      <c r="O337" s="493">
        <f t="shared" si="197"/>
        <v>0</v>
      </c>
      <c r="P337" s="493">
        <f t="shared" si="201"/>
        <v>0</v>
      </c>
      <c r="Q337" s="493">
        <f>Q336</f>
        <v>0</v>
      </c>
      <c r="R337" s="928"/>
      <c r="S337" s="993"/>
      <c r="T337" s="428"/>
      <c r="U337" s="428"/>
      <c r="V337" s="428"/>
      <c r="W337" s="428"/>
      <c r="X337" s="472">
        <f t="shared" si="198"/>
        <v>0</v>
      </c>
      <c r="Y337" s="428"/>
      <c r="Z337" s="428">
        <f t="shared" si="199"/>
        <v>0</v>
      </c>
      <c r="AA337" s="428">
        <f t="shared" si="199"/>
        <v>0</v>
      </c>
      <c r="AB337" s="428"/>
      <c r="AC337" s="428"/>
      <c r="AD337" s="428"/>
      <c r="AE337" s="428"/>
      <c r="AF337" s="428"/>
      <c r="AG337" s="472"/>
      <c r="AH337" s="428"/>
      <c r="AI337" s="472"/>
      <c r="AJ337" s="472">
        <f>AI337*1.12</f>
        <v>0</v>
      </c>
      <c r="AK337" s="472"/>
      <c r="AL337" s="479" t="str">
        <f t="shared" si="178"/>
        <v/>
      </c>
      <c r="AM337" s="473"/>
      <c r="AN337" s="473">
        <f>AF337</f>
        <v>0</v>
      </c>
      <c r="AO337" s="473"/>
      <c r="AP337" s="473"/>
      <c r="AQ337" s="902"/>
      <c r="AR337" s="472">
        <f>AF337</f>
        <v>0</v>
      </c>
      <c r="AS337" s="472">
        <f t="shared" si="200"/>
        <v>0</v>
      </c>
      <c r="AT337" s="472"/>
      <c r="AU337" s="472"/>
      <c r="AV337" s="472"/>
      <c r="AW337" s="472"/>
      <c r="AX337" s="472"/>
      <c r="AY337" s="472"/>
      <c r="AZ337" s="472"/>
      <c r="BA337" s="472"/>
      <c r="BB337" s="472"/>
      <c r="BC337" s="472"/>
      <c r="BD337" s="472"/>
      <c r="BE337" s="472"/>
      <c r="BF337" s="472"/>
      <c r="BG337" s="472"/>
      <c r="BH337" s="472"/>
      <c r="BI337" s="496"/>
      <c r="BJ337" s="496"/>
      <c r="BK337" s="496"/>
      <c r="BL337" s="496"/>
      <c r="BM337" s="496"/>
      <c r="BN337" s="496"/>
      <c r="BO337" s="496"/>
      <c r="BP337" s="496"/>
      <c r="BS337" s="459"/>
      <c r="BT337" s="497"/>
      <c r="BU337" s="496"/>
    </row>
    <row r="338" spans="1:73" ht="14.5" hidden="1" customHeight="1" outlineLevel="1" x14ac:dyDescent="0.35">
      <c r="A338" s="1000"/>
      <c r="B338" s="928"/>
      <c r="C338" s="480" t="s">
        <v>75</v>
      </c>
      <c r="D338" s="480" t="s">
        <v>77</v>
      </c>
      <c r="E338" s="544"/>
      <c r="F338" s="544"/>
      <c r="G338" s="1002"/>
      <c r="H338" s="1005"/>
      <c r="I338" s="547"/>
      <c r="J338" s="547"/>
      <c r="K338" s="926"/>
      <c r="L338" s="929"/>
      <c r="M338" s="977"/>
      <c r="N338" s="503">
        <f t="shared" si="197"/>
        <v>0</v>
      </c>
      <c r="O338" s="503">
        <f t="shared" si="197"/>
        <v>0</v>
      </c>
      <c r="P338" s="503">
        <f t="shared" si="201"/>
        <v>0</v>
      </c>
      <c r="Q338" s="503">
        <f>Q337</f>
        <v>0</v>
      </c>
      <c r="R338" s="929"/>
      <c r="S338" s="970"/>
      <c r="T338" s="499"/>
      <c r="U338" s="499"/>
      <c r="V338" s="499"/>
      <c r="W338" s="499">
        <f>W337</f>
        <v>0</v>
      </c>
      <c r="X338" s="481">
        <f t="shared" si="198"/>
        <v>0</v>
      </c>
      <c r="Y338" s="499"/>
      <c r="Z338" s="499">
        <f t="shared" si="199"/>
        <v>0</v>
      </c>
      <c r="AA338" s="499">
        <f t="shared" si="199"/>
        <v>0</v>
      </c>
      <c r="AB338" s="499"/>
      <c r="AC338" s="499"/>
      <c r="AD338" s="499"/>
      <c r="AE338" s="499"/>
      <c r="AF338" s="499"/>
      <c r="AG338" s="481"/>
      <c r="AH338" s="499"/>
      <c r="AI338" s="481">
        <f>AI337</f>
        <v>0</v>
      </c>
      <c r="AJ338" s="481">
        <f>AJ337</f>
        <v>0</v>
      </c>
      <c r="AK338" s="481"/>
      <c r="AL338" s="504" t="str">
        <f t="shared" si="178"/>
        <v/>
      </c>
      <c r="AM338" s="482"/>
      <c r="AN338" s="482">
        <f>AF338</f>
        <v>0</v>
      </c>
      <c r="AO338" s="482"/>
      <c r="AP338" s="482"/>
      <c r="AQ338" s="902"/>
      <c r="AR338" s="481">
        <f>AF338</f>
        <v>0</v>
      </c>
      <c r="AS338" s="481">
        <f t="shared" si="200"/>
        <v>0</v>
      </c>
      <c r="AT338" s="481"/>
      <c r="AU338" s="481"/>
      <c r="AV338" s="481"/>
      <c r="AW338" s="481"/>
      <c r="AX338" s="481"/>
      <c r="AY338" s="481"/>
      <c r="AZ338" s="481"/>
      <c r="BA338" s="481"/>
      <c r="BB338" s="481"/>
      <c r="BC338" s="481"/>
      <c r="BD338" s="481"/>
      <c r="BE338" s="481"/>
      <c r="BF338" s="481"/>
      <c r="BG338" s="481"/>
      <c r="BH338" s="481"/>
      <c r="BI338" s="460"/>
      <c r="BJ338" s="460"/>
      <c r="BK338" s="460"/>
      <c r="BL338" s="460"/>
      <c r="BM338" s="460"/>
      <c r="BN338" s="460"/>
      <c r="BO338" s="460"/>
      <c r="BP338" s="460"/>
      <c r="BS338" s="457"/>
      <c r="BT338" s="458"/>
      <c r="BU338" s="460"/>
    </row>
    <row r="339" spans="1:73" s="495" customFormat="1" ht="13" hidden="1" customHeight="1" outlineLevel="1" x14ac:dyDescent="0.35">
      <c r="A339" s="1000"/>
      <c r="B339" s="928"/>
      <c r="C339" s="471" t="s">
        <v>73</v>
      </c>
      <c r="D339" s="471" t="s">
        <v>74</v>
      </c>
      <c r="E339" s="542"/>
      <c r="F339" s="542"/>
      <c r="G339" s="1002"/>
      <c r="H339" s="1005"/>
      <c r="I339" s="508"/>
      <c r="J339" s="508"/>
      <c r="K339" s="924"/>
      <c r="L339" s="927"/>
      <c r="M339" s="975" t="s">
        <v>98</v>
      </c>
      <c r="N339" s="493">
        <f t="shared" si="197"/>
        <v>0</v>
      </c>
      <c r="O339" s="493">
        <f t="shared" si="197"/>
        <v>0</v>
      </c>
      <c r="P339" s="493">
        <f t="shared" si="201"/>
        <v>0</v>
      </c>
      <c r="Q339" s="493"/>
      <c r="R339" s="927"/>
      <c r="S339" s="969"/>
      <c r="T339" s="428"/>
      <c r="U339" s="428"/>
      <c r="V339" s="428"/>
      <c r="W339" s="428"/>
      <c r="X339" s="472">
        <f t="shared" si="198"/>
        <v>0</v>
      </c>
      <c r="Y339" s="428"/>
      <c r="Z339" s="428">
        <f t="shared" si="199"/>
        <v>0</v>
      </c>
      <c r="AA339" s="428">
        <f t="shared" si="199"/>
        <v>0</v>
      </c>
      <c r="AB339" s="428">
        <f t="shared" si="199"/>
        <v>0</v>
      </c>
      <c r="AC339" s="428"/>
      <c r="AD339" s="428"/>
      <c r="AE339" s="428"/>
      <c r="AF339" s="428"/>
      <c r="AG339" s="472"/>
      <c r="AH339" s="428"/>
      <c r="AI339" s="472"/>
      <c r="AJ339" s="472">
        <f>AI339*1.12</f>
        <v>0</v>
      </c>
      <c r="AK339" s="542">
        <f>AH339-AE339</f>
        <v>0</v>
      </c>
      <c r="AL339" s="479" t="str">
        <f t="shared" si="178"/>
        <v/>
      </c>
      <c r="AM339" s="473"/>
      <c r="AN339" s="473"/>
      <c r="AO339" s="473"/>
      <c r="AP339" s="473"/>
      <c r="AQ339" s="902"/>
      <c r="AR339" s="472"/>
      <c r="AS339" s="472">
        <f t="shared" si="200"/>
        <v>0</v>
      </c>
      <c r="AT339" s="472"/>
      <c r="AU339" s="472"/>
      <c r="AV339" s="472"/>
      <c r="AW339" s="472"/>
      <c r="AX339" s="472"/>
      <c r="AY339" s="472"/>
      <c r="AZ339" s="472"/>
      <c r="BA339" s="472"/>
      <c r="BB339" s="542"/>
      <c r="BC339" s="472"/>
      <c r="BD339" s="472"/>
      <c r="BE339" s="472"/>
      <c r="BF339" s="472"/>
      <c r="BG339" s="472"/>
      <c r="BH339" s="472"/>
      <c r="BI339" s="496"/>
      <c r="BJ339" s="496"/>
      <c r="BK339" s="496"/>
      <c r="BL339" s="496"/>
      <c r="BM339" s="496"/>
      <c r="BN339" s="496"/>
      <c r="BO339" s="496"/>
      <c r="BP339" s="496"/>
      <c r="BS339" s="459"/>
      <c r="BT339" s="497"/>
      <c r="BU339" s="496"/>
    </row>
    <row r="340" spans="1:73" s="495" customFormat="1" ht="13" hidden="1" customHeight="1" outlineLevel="1" x14ac:dyDescent="0.35">
      <c r="A340" s="1000"/>
      <c r="B340" s="928"/>
      <c r="C340" s="471" t="s">
        <v>75</v>
      </c>
      <c r="D340" s="471" t="s">
        <v>76</v>
      </c>
      <c r="E340" s="542"/>
      <c r="F340" s="542"/>
      <c r="G340" s="1002"/>
      <c r="H340" s="1005"/>
      <c r="I340" s="508"/>
      <c r="J340" s="508"/>
      <c r="K340" s="925"/>
      <c r="L340" s="928"/>
      <c r="M340" s="976"/>
      <c r="N340" s="493">
        <f t="shared" si="197"/>
        <v>0</v>
      </c>
      <c r="O340" s="493">
        <f t="shared" si="197"/>
        <v>0</v>
      </c>
      <c r="P340" s="493">
        <f t="shared" si="201"/>
        <v>0</v>
      </c>
      <c r="Q340" s="493">
        <f>Q339</f>
        <v>0</v>
      </c>
      <c r="R340" s="928"/>
      <c r="S340" s="993"/>
      <c r="T340" s="428"/>
      <c r="U340" s="428"/>
      <c r="V340" s="428"/>
      <c r="W340" s="428"/>
      <c r="X340" s="472">
        <f t="shared" si="198"/>
        <v>0</v>
      </c>
      <c r="Y340" s="428"/>
      <c r="Z340" s="428">
        <f t="shared" si="199"/>
        <v>0</v>
      </c>
      <c r="AA340" s="428">
        <f t="shared" si="199"/>
        <v>0</v>
      </c>
      <c r="AB340" s="428"/>
      <c r="AC340" s="428"/>
      <c r="AD340" s="428"/>
      <c r="AE340" s="428"/>
      <c r="AF340" s="428"/>
      <c r="AG340" s="472"/>
      <c r="AH340" s="428"/>
      <c r="AI340" s="472"/>
      <c r="AJ340" s="472">
        <f>AI340*1.12</f>
        <v>0</v>
      </c>
      <c r="AK340" s="472"/>
      <c r="AL340" s="479" t="str">
        <f t="shared" si="178"/>
        <v/>
      </c>
      <c r="AM340" s="473"/>
      <c r="AN340" s="473">
        <f>AF340</f>
        <v>0</v>
      </c>
      <c r="AO340" s="473"/>
      <c r="AP340" s="473"/>
      <c r="AQ340" s="902"/>
      <c r="AR340" s="472">
        <f>AF340</f>
        <v>0</v>
      </c>
      <c r="AS340" s="472">
        <f t="shared" si="200"/>
        <v>0</v>
      </c>
      <c r="AT340" s="472"/>
      <c r="AU340" s="472"/>
      <c r="AV340" s="472"/>
      <c r="AW340" s="472"/>
      <c r="AX340" s="472"/>
      <c r="AY340" s="472"/>
      <c r="AZ340" s="472"/>
      <c r="BA340" s="472"/>
      <c r="BB340" s="472"/>
      <c r="BC340" s="472"/>
      <c r="BD340" s="472"/>
      <c r="BE340" s="472"/>
      <c r="BF340" s="472"/>
      <c r="BG340" s="472"/>
      <c r="BH340" s="472"/>
      <c r="BI340" s="496"/>
      <c r="BJ340" s="496"/>
      <c r="BK340" s="496"/>
      <c r="BL340" s="496"/>
      <c r="BM340" s="496"/>
      <c r="BN340" s="496"/>
      <c r="BO340" s="496"/>
      <c r="BP340" s="496"/>
      <c r="BS340" s="459"/>
      <c r="BT340" s="497"/>
      <c r="BU340" s="496"/>
    </row>
    <row r="341" spans="1:73" ht="14.5" hidden="1" customHeight="1" outlineLevel="1" x14ac:dyDescent="0.35">
      <c r="A341" s="1000"/>
      <c r="B341" s="928"/>
      <c r="C341" s="480" t="s">
        <v>75</v>
      </c>
      <c r="D341" s="480" t="s">
        <v>77</v>
      </c>
      <c r="E341" s="544"/>
      <c r="F341" s="544"/>
      <c r="G341" s="1002"/>
      <c r="H341" s="1005"/>
      <c r="I341" s="547"/>
      <c r="J341" s="547"/>
      <c r="K341" s="926"/>
      <c r="L341" s="929"/>
      <c r="M341" s="977"/>
      <c r="N341" s="503">
        <f t="shared" si="197"/>
        <v>0</v>
      </c>
      <c r="O341" s="503">
        <f t="shared" si="197"/>
        <v>0</v>
      </c>
      <c r="P341" s="503">
        <f t="shared" si="201"/>
        <v>0</v>
      </c>
      <c r="Q341" s="503">
        <f>Q340</f>
        <v>0</v>
      </c>
      <c r="R341" s="929"/>
      <c r="S341" s="970"/>
      <c r="T341" s="499"/>
      <c r="U341" s="499"/>
      <c r="V341" s="499"/>
      <c r="W341" s="499">
        <f>W340</f>
        <v>0</v>
      </c>
      <c r="X341" s="481">
        <f t="shared" si="198"/>
        <v>0</v>
      </c>
      <c r="Y341" s="499"/>
      <c r="Z341" s="499">
        <f t="shared" si="199"/>
        <v>0</v>
      </c>
      <c r="AA341" s="499">
        <f t="shared" si="199"/>
        <v>0</v>
      </c>
      <c r="AB341" s="499"/>
      <c r="AC341" s="499"/>
      <c r="AD341" s="499"/>
      <c r="AE341" s="499"/>
      <c r="AF341" s="499"/>
      <c r="AG341" s="481"/>
      <c r="AH341" s="499"/>
      <c r="AI341" s="481">
        <f>AI340</f>
        <v>0</v>
      </c>
      <c r="AJ341" s="481">
        <f>AJ340</f>
        <v>0</v>
      </c>
      <c r="AK341" s="481"/>
      <c r="AL341" s="504" t="str">
        <f t="shared" si="178"/>
        <v/>
      </c>
      <c r="AM341" s="482"/>
      <c r="AN341" s="482">
        <f>AF341</f>
        <v>0</v>
      </c>
      <c r="AO341" s="482"/>
      <c r="AP341" s="482"/>
      <c r="AQ341" s="902"/>
      <c r="AR341" s="481">
        <f>AF341</f>
        <v>0</v>
      </c>
      <c r="AS341" s="481">
        <f t="shared" si="200"/>
        <v>0</v>
      </c>
      <c r="AT341" s="481"/>
      <c r="AU341" s="481"/>
      <c r="AV341" s="481"/>
      <c r="AW341" s="481"/>
      <c r="AX341" s="481"/>
      <c r="AY341" s="481"/>
      <c r="AZ341" s="481"/>
      <c r="BA341" s="481"/>
      <c r="BB341" s="481"/>
      <c r="BC341" s="481"/>
      <c r="BD341" s="481"/>
      <c r="BE341" s="481"/>
      <c r="BF341" s="481"/>
      <c r="BG341" s="481"/>
      <c r="BH341" s="481"/>
      <c r="BI341" s="460"/>
      <c r="BJ341" s="460"/>
      <c r="BK341" s="460"/>
      <c r="BL341" s="460"/>
      <c r="BM341" s="460"/>
      <c r="BN341" s="460"/>
      <c r="BO341" s="460"/>
      <c r="BP341" s="460"/>
      <c r="BS341" s="457"/>
      <c r="BT341" s="458"/>
      <c r="BU341" s="460"/>
    </row>
    <row r="342" spans="1:73" s="495" customFormat="1" ht="13" hidden="1" customHeight="1" outlineLevel="1" x14ac:dyDescent="0.35">
      <c r="A342" s="1000"/>
      <c r="B342" s="928"/>
      <c r="C342" s="471" t="s">
        <v>73</v>
      </c>
      <c r="D342" s="471" t="s">
        <v>74</v>
      </c>
      <c r="E342" s="542"/>
      <c r="F342" s="542"/>
      <c r="G342" s="1002"/>
      <c r="H342" s="1005"/>
      <c r="I342" s="508"/>
      <c r="J342" s="508"/>
      <c r="K342" s="924"/>
      <c r="L342" s="927"/>
      <c r="M342" s="975" t="s">
        <v>98</v>
      </c>
      <c r="N342" s="493">
        <f t="shared" si="197"/>
        <v>0</v>
      </c>
      <c r="O342" s="493">
        <f t="shared" si="197"/>
        <v>0</v>
      </c>
      <c r="P342" s="493">
        <f t="shared" si="201"/>
        <v>0</v>
      </c>
      <c r="Q342" s="493"/>
      <c r="R342" s="927"/>
      <c r="S342" s="969"/>
      <c r="T342" s="428"/>
      <c r="U342" s="428"/>
      <c r="V342" s="428"/>
      <c r="W342" s="428"/>
      <c r="X342" s="472">
        <f t="shared" si="198"/>
        <v>0</v>
      </c>
      <c r="Y342" s="428"/>
      <c r="Z342" s="428">
        <f t="shared" si="199"/>
        <v>0</v>
      </c>
      <c r="AA342" s="428">
        <f t="shared" si="199"/>
        <v>0</v>
      </c>
      <c r="AB342" s="428">
        <f t="shared" si="199"/>
        <v>0</v>
      </c>
      <c r="AC342" s="428"/>
      <c r="AD342" s="428"/>
      <c r="AE342" s="428"/>
      <c r="AF342" s="428"/>
      <c r="AG342" s="472"/>
      <c r="AH342" s="428"/>
      <c r="AI342" s="472"/>
      <c r="AJ342" s="472">
        <f>AI342*1.12</f>
        <v>0</v>
      </c>
      <c r="AK342" s="542">
        <f>AH342-AE342</f>
        <v>0</v>
      </c>
      <c r="AL342" s="479" t="str">
        <f t="shared" si="178"/>
        <v/>
      </c>
      <c r="AM342" s="473"/>
      <c r="AN342" s="473"/>
      <c r="AO342" s="473"/>
      <c r="AP342" s="473"/>
      <c r="AQ342" s="902"/>
      <c r="AR342" s="472"/>
      <c r="AS342" s="472">
        <f t="shared" si="200"/>
        <v>0</v>
      </c>
      <c r="AT342" s="472"/>
      <c r="AU342" s="472"/>
      <c r="AV342" s="472"/>
      <c r="AW342" s="472"/>
      <c r="AX342" s="472"/>
      <c r="AY342" s="472"/>
      <c r="AZ342" s="472"/>
      <c r="BA342" s="472"/>
      <c r="BB342" s="539"/>
      <c r="BC342" s="472"/>
      <c r="BD342" s="472"/>
      <c r="BE342" s="472"/>
      <c r="BF342" s="472"/>
      <c r="BG342" s="472"/>
      <c r="BH342" s="472"/>
      <c r="BI342" s="496"/>
      <c r="BJ342" s="496"/>
      <c r="BK342" s="496"/>
      <c r="BL342" s="496"/>
      <c r="BM342" s="496"/>
      <c r="BN342" s="496"/>
      <c r="BO342" s="496"/>
      <c r="BP342" s="496"/>
      <c r="BS342" s="459"/>
      <c r="BT342" s="497"/>
      <c r="BU342" s="496"/>
    </row>
    <row r="343" spans="1:73" s="495" customFormat="1" ht="13" hidden="1" customHeight="1" outlineLevel="1" x14ac:dyDescent="0.35">
      <c r="A343" s="1000"/>
      <c r="B343" s="928"/>
      <c r="C343" s="471" t="s">
        <v>75</v>
      </c>
      <c r="D343" s="471" t="s">
        <v>76</v>
      </c>
      <c r="E343" s="542"/>
      <c r="F343" s="542"/>
      <c r="G343" s="1002"/>
      <c r="H343" s="1005"/>
      <c r="I343" s="508"/>
      <c r="J343" s="508"/>
      <c r="K343" s="925"/>
      <c r="L343" s="928"/>
      <c r="M343" s="976"/>
      <c r="N343" s="493">
        <f t="shared" si="197"/>
        <v>0</v>
      </c>
      <c r="O343" s="493">
        <f t="shared" si="197"/>
        <v>0</v>
      </c>
      <c r="P343" s="493">
        <f t="shared" si="201"/>
        <v>0</v>
      </c>
      <c r="Q343" s="493">
        <f>Q342</f>
        <v>0</v>
      </c>
      <c r="R343" s="928"/>
      <c r="S343" s="993"/>
      <c r="T343" s="428"/>
      <c r="U343" s="428"/>
      <c r="V343" s="428"/>
      <c r="W343" s="428"/>
      <c r="X343" s="472">
        <f t="shared" si="198"/>
        <v>0</v>
      </c>
      <c r="Y343" s="428"/>
      <c r="Z343" s="428">
        <f t="shared" si="199"/>
        <v>0</v>
      </c>
      <c r="AA343" s="428">
        <f t="shared" si="199"/>
        <v>0</v>
      </c>
      <c r="AB343" s="428"/>
      <c r="AC343" s="428"/>
      <c r="AD343" s="428"/>
      <c r="AE343" s="428"/>
      <c r="AF343" s="428"/>
      <c r="AG343" s="472"/>
      <c r="AH343" s="428"/>
      <c r="AI343" s="472"/>
      <c r="AJ343" s="472">
        <f>AI343*1.12</f>
        <v>0</v>
      </c>
      <c r="AK343" s="472"/>
      <c r="AL343" s="479" t="str">
        <f t="shared" si="178"/>
        <v/>
      </c>
      <c r="AM343" s="473"/>
      <c r="AN343" s="473">
        <f>AF343</f>
        <v>0</v>
      </c>
      <c r="AO343" s="473"/>
      <c r="AP343" s="473"/>
      <c r="AQ343" s="902"/>
      <c r="AR343" s="472">
        <f>AF343</f>
        <v>0</v>
      </c>
      <c r="AS343" s="472">
        <f t="shared" si="200"/>
        <v>0</v>
      </c>
      <c r="AT343" s="472"/>
      <c r="AU343" s="472"/>
      <c r="AV343" s="472"/>
      <c r="AW343" s="472"/>
      <c r="AX343" s="472"/>
      <c r="AY343" s="472"/>
      <c r="AZ343" s="472"/>
      <c r="BA343" s="472"/>
      <c r="BB343" s="472"/>
      <c r="BC343" s="472"/>
      <c r="BD343" s="472"/>
      <c r="BE343" s="472"/>
      <c r="BF343" s="472"/>
      <c r="BG343" s="472"/>
      <c r="BH343" s="472"/>
      <c r="BI343" s="496"/>
      <c r="BJ343" s="496"/>
      <c r="BK343" s="496"/>
      <c r="BL343" s="496"/>
      <c r="BM343" s="496"/>
      <c r="BN343" s="496"/>
      <c r="BO343" s="496"/>
      <c r="BP343" s="496"/>
      <c r="BS343" s="459"/>
      <c r="BT343" s="497"/>
      <c r="BU343" s="496"/>
    </row>
    <row r="344" spans="1:73" ht="14.5" hidden="1" customHeight="1" outlineLevel="1" x14ac:dyDescent="0.35">
      <c r="A344" s="1000"/>
      <c r="B344" s="928"/>
      <c r="C344" s="480" t="s">
        <v>75</v>
      </c>
      <c r="D344" s="480" t="s">
        <v>77</v>
      </c>
      <c r="E344" s="544"/>
      <c r="F344" s="544"/>
      <c r="G344" s="1002"/>
      <c r="H344" s="1005"/>
      <c r="I344" s="547"/>
      <c r="J344" s="547"/>
      <c r="K344" s="926"/>
      <c r="L344" s="929"/>
      <c r="M344" s="977"/>
      <c r="N344" s="503">
        <f t="shared" si="197"/>
        <v>0</v>
      </c>
      <c r="O344" s="503">
        <f t="shared" si="197"/>
        <v>0</v>
      </c>
      <c r="P344" s="503">
        <f t="shared" si="201"/>
        <v>0</v>
      </c>
      <c r="Q344" s="503">
        <f>Q343</f>
        <v>0</v>
      </c>
      <c r="R344" s="929"/>
      <c r="S344" s="970"/>
      <c r="T344" s="499"/>
      <c r="U344" s="499"/>
      <c r="V344" s="499"/>
      <c r="W344" s="499">
        <f>W343</f>
        <v>0</v>
      </c>
      <c r="X344" s="481">
        <f t="shared" si="198"/>
        <v>0</v>
      </c>
      <c r="Y344" s="499"/>
      <c r="Z344" s="499">
        <f t="shared" si="199"/>
        <v>0</v>
      </c>
      <c r="AA344" s="499">
        <f t="shared" si="199"/>
        <v>0</v>
      </c>
      <c r="AB344" s="499"/>
      <c r="AC344" s="499"/>
      <c r="AD344" s="499"/>
      <c r="AE344" s="499"/>
      <c r="AF344" s="499"/>
      <c r="AG344" s="481"/>
      <c r="AH344" s="499"/>
      <c r="AI344" s="481">
        <f>AI343</f>
        <v>0</v>
      </c>
      <c r="AJ344" s="481">
        <f>AJ343</f>
        <v>0</v>
      </c>
      <c r="AK344" s="481"/>
      <c r="AL344" s="504" t="str">
        <f t="shared" si="178"/>
        <v/>
      </c>
      <c r="AM344" s="482"/>
      <c r="AN344" s="482">
        <f>AF344</f>
        <v>0</v>
      </c>
      <c r="AO344" s="482"/>
      <c r="AP344" s="482"/>
      <c r="AQ344" s="902"/>
      <c r="AR344" s="481">
        <f>AF344</f>
        <v>0</v>
      </c>
      <c r="AS344" s="481">
        <f t="shared" si="200"/>
        <v>0</v>
      </c>
      <c r="AT344" s="481"/>
      <c r="AU344" s="481"/>
      <c r="AV344" s="481"/>
      <c r="AW344" s="481"/>
      <c r="AX344" s="481"/>
      <c r="AY344" s="481"/>
      <c r="AZ344" s="481"/>
      <c r="BA344" s="481"/>
      <c r="BB344" s="481"/>
      <c r="BC344" s="481"/>
      <c r="BD344" s="481"/>
      <c r="BE344" s="481"/>
      <c r="BF344" s="481"/>
      <c r="BG344" s="481"/>
      <c r="BH344" s="481"/>
      <c r="BI344" s="460"/>
      <c r="BJ344" s="460"/>
      <c r="BK344" s="460"/>
      <c r="BL344" s="460"/>
      <c r="BM344" s="460"/>
      <c r="BN344" s="460"/>
      <c r="BO344" s="460"/>
      <c r="BP344" s="460"/>
      <c r="BS344" s="457"/>
      <c r="BT344" s="458"/>
      <c r="BU344" s="460"/>
    </row>
    <row r="345" spans="1:73" s="495" customFormat="1" ht="13" hidden="1" customHeight="1" outlineLevel="1" x14ac:dyDescent="0.35">
      <c r="A345" s="1000"/>
      <c r="B345" s="928"/>
      <c r="C345" s="471" t="s">
        <v>73</v>
      </c>
      <c r="D345" s="471" t="s">
        <v>74</v>
      </c>
      <c r="E345" s="542"/>
      <c r="F345" s="542"/>
      <c r="G345" s="1002"/>
      <c r="H345" s="1005"/>
      <c r="I345" s="508"/>
      <c r="J345" s="508"/>
      <c r="K345" s="924"/>
      <c r="L345" s="927"/>
      <c r="M345" s="975" t="s">
        <v>98</v>
      </c>
      <c r="N345" s="493">
        <f t="shared" si="197"/>
        <v>0</v>
      </c>
      <c r="O345" s="493">
        <f t="shared" si="197"/>
        <v>0</v>
      </c>
      <c r="P345" s="493">
        <f t="shared" si="201"/>
        <v>0</v>
      </c>
      <c r="Q345" s="493"/>
      <c r="R345" s="927"/>
      <c r="S345" s="969"/>
      <c r="T345" s="428"/>
      <c r="U345" s="428"/>
      <c r="V345" s="428"/>
      <c r="W345" s="428"/>
      <c r="X345" s="472">
        <f t="shared" si="198"/>
        <v>0</v>
      </c>
      <c r="Y345" s="428"/>
      <c r="Z345" s="428">
        <f t="shared" si="199"/>
        <v>0</v>
      </c>
      <c r="AA345" s="428">
        <f t="shared" si="199"/>
        <v>0</v>
      </c>
      <c r="AB345" s="428">
        <f t="shared" si="199"/>
        <v>0</v>
      </c>
      <c r="AC345" s="428"/>
      <c r="AD345" s="428"/>
      <c r="AE345" s="428"/>
      <c r="AF345" s="428"/>
      <c r="AG345" s="472"/>
      <c r="AH345" s="428"/>
      <c r="AI345" s="472"/>
      <c r="AJ345" s="472">
        <f>AI345*1.12</f>
        <v>0</v>
      </c>
      <c r="AK345" s="542">
        <f>AH345-AE345</f>
        <v>0</v>
      </c>
      <c r="AL345" s="479" t="str">
        <f t="shared" si="178"/>
        <v/>
      </c>
      <c r="AM345" s="473"/>
      <c r="AN345" s="473"/>
      <c r="AO345" s="473"/>
      <c r="AP345" s="473"/>
      <c r="AQ345" s="902"/>
      <c r="AR345" s="472"/>
      <c r="AS345" s="472">
        <f t="shared" si="200"/>
        <v>0</v>
      </c>
      <c r="AT345" s="472"/>
      <c r="AU345" s="472"/>
      <c r="AV345" s="472"/>
      <c r="AW345" s="472"/>
      <c r="AX345" s="472"/>
      <c r="AY345" s="472"/>
      <c r="AZ345" s="472"/>
      <c r="BA345" s="472"/>
      <c r="BB345" s="539"/>
      <c r="BC345" s="472"/>
      <c r="BD345" s="472"/>
      <c r="BE345" s="472"/>
      <c r="BF345" s="472"/>
      <c r="BG345" s="472"/>
      <c r="BH345" s="472"/>
      <c r="BI345" s="496"/>
      <c r="BJ345" s="496"/>
      <c r="BK345" s="496"/>
      <c r="BL345" s="496"/>
      <c r="BM345" s="496"/>
      <c r="BN345" s="496"/>
      <c r="BO345" s="496"/>
      <c r="BP345" s="496"/>
      <c r="BS345" s="459"/>
      <c r="BT345" s="497"/>
      <c r="BU345" s="496"/>
    </row>
    <row r="346" spans="1:73" s="495" customFormat="1" ht="13" hidden="1" customHeight="1" outlineLevel="1" x14ac:dyDescent="0.35">
      <c r="A346" s="1000"/>
      <c r="B346" s="928"/>
      <c r="C346" s="471" t="s">
        <v>75</v>
      </c>
      <c r="D346" s="471" t="s">
        <v>76</v>
      </c>
      <c r="E346" s="542"/>
      <c r="F346" s="542"/>
      <c r="G346" s="1002"/>
      <c r="H346" s="1005"/>
      <c r="I346" s="508"/>
      <c r="J346" s="508"/>
      <c r="K346" s="925"/>
      <c r="L346" s="928"/>
      <c r="M346" s="976"/>
      <c r="N346" s="493">
        <f t="shared" si="197"/>
        <v>0</v>
      </c>
      <c r="O346" s="493">
        <f t="shared" si="197"/>
        <v>0</v>
      </c>
      <c r="P346" s="493">
        <f t="shared" si="201"/>
        <v>0</v>
      </c>
      <c r="Q346" s="493">
        <f>Q345</f>
        <v>0</v>
      </c>
      <c r="R346" s="928"/>
      <c r="S346" s="993"/>
      <c r="T346" s="428"/>
      <c r="U346" s="428"/>
      <c r="V346" s="428"/>
      <c r="W346" s="428"/>
      <c r="X346" s="472">
        <f t="shared" si="198"/>
        <v>0</v>
      </c>
      <c r="Y346" s="428"/>
      <c r="Z346" s="428">
        <f t="shared" si="199"/>
        <v>0</v>
      </c>
      <c r="AA346" s="428">
        <f t="shared" si="199"/>
        <v>0</v>
      </c>
      <c r="AB346" s="428"/>
      <c r="AC346" s="428"/>
      <c r="AD346" s="428"/>
      <c r="AE346" s="428"/>
      <c r="AF346" s="428"/>
      <c r="AG346" s="472"/>
      <c r="AH346" s="428"/>
      <c r="AI346" s="472"/>
      <c r="AJ346" s="472">
        <f>AI346*1.12</f>
        <v>0</v>
      </c>
      <c r="AK346" s="472"/>
      <c r="AL346" s="479" t="str">
        <f t="shared" si="178"/>
        <v/>
      </c>
      <c r="AM346" s="473"/>
      <c r="AN346" s="473">
        <f>AF346</f>
        <v>0</v>
      </c>
      <c r="AO346" s="473"/>
      <c r="AP346" s="473"/>
      <c r="AQ346" s="902"/>
      <c r="AR346" s="472">
        <f>AF346</f>
        <v>0</v>
      </c>
      <c r="AS346" s="472">
        <f t="shared" si="200"/>
        <v>0</v>
      </c>
      <c r="AT346" s="472"/>
      <c r="AU346" s="472"/>
      <c r="AV346" s="472"/>
      <c r="AW346" s="472"/>
      <c r="AX346" s="472"/>
      <c r="AY346" s="472"/>
      <c r="AZ346" s="472"/>
      <c r="BA346" s="472"/>
      <c r="BB346" s="472"/>
      <c r="BC346" s="472"/>
      <c r="BD346" s="472"/>
      <c r="BE346" s="472"/>
      <c r="BF346" s="472"/>
      <c r="BG346" s="472"/>
      <c r="BH346" s="472"/>
      <c r="BI346" s="496"/>
      <c r="BJ346" s="496"/>
      <c r="BK346" s="496"/>
      <c r="BL346" s="496"/>
      <c r="BM346" s="496"/>
      <c r="BN346" s="496"/>
      <c r="BO346" s="496"/>
      <c r="BP346" s="496"/>
      <c r="BS346" s="459"/>
      <c r="BT346" s="497"/>
      <c r="BU346" s="496"/>
    </row>
    <row r="347" spans="1:73" ht="14.5" hidden="1" customHeight="1" outlineLevel="1" x14ac:dyDescent="0.35">
      <c r="A347" s="1000"/>
      <c r="B347" s="928"/>
      <c r="C347" s="480" t="s">
        <v>75</v>
      </c>
      <c r="D347" s="480" t="s">
        <v>77</v>
      </c>
      <c r="E347" s="544"/>
      <c r="F347" s="544"/>
      <c r="G347" s="1002"/>
      <c r="H347" s="1005"/>
      <c r="I347" s="547"/>
      <c r="J347" s="547"/>
      <c r="K347" s="926"/>
      <c r="L347" s="929"/>
      <c r="M347" s="977"/>
      <c r="N347" s="503">
        <f t="shared" si="197"/>
        <v>0</v>
      </c>
      <c r="O347" s="503">
        <f t="shared" si="197"/>
        <v>0</v>
      </c>
      <c r="P347" s="503">
        <f t="shared" si="201"/>
        <v>0</v>
      </c>
      <c r="Q347" s="503">
        <f>Q346</f>
        <v>0</v>
      </c>
      <c r="R347" s="929"/>
      <c r="S347" s="970"/>
      <c r="T347" s="499"/>
      <c r="U347" s="499"/>
      <c r="V347" s="499"/>
      <c r="W347" s="499">
        <f>W346</f>
        <v>0</v>
      </c>
      <c r="X347" s="481">
        <f t="shared" si="198"/>
        <v>0</v>
      </c>
      <c r="Y347" s="499"/>
      <c r="Z347" s="499">
        <f t="shared" si="199"/>
        <v>0</v>
      </c>
      <c r="AA347" s="499">
        <f t="shared" si="199"/>
        <v>0</v>
      </c>
      <c r="AB347" s="499"/>
      <c r="AC347" s="499"/>
      <c r="AD347" s="499"/>
      <c r="AE347" s="499"/>
      <c r="AF347" s="499"/>
      <c r="AG347" s="481"/>
      <c r="AH347" s="499"/>
      <c r="AI347" s="481">
        <f>AI346</f>
        <v>0</v>
      </c>
      <c r="AJ347" s="481">
        <f>AJ346</f>
        <v>0</v>
      </c>
      <c r="AK347" s="481"/>
      <c r="AL347" s="504" t="str">
        <f t="shared" si="178"/>
        <v/>
      </c>
      <c r="AM347" s="482"/>
      <c r="AN347" s="482">
        <f>AF347</f>
        <v>0</v>
      </c>
      <c r="AO347" s="482"/>
      <c r="AP347" s="482"/>
      <c r="AQ347" s="902"/>
      <c r="AR347" s="481">
        <f>AF347</f>
        <v>0</v>
      </c>
      <c r="AS347" s="481">
        <f t="shared" si="200"/>
        <v>0</v>
      </c>
      <c r="AT347" s="481"/>
      <c r="AU347" s="481"/>
      <c r="AV347" s="481"/>
      <c r="AW347" s="481"/>
      <c r="AX347" s="481"/>
      <c r="AY347" s="481"/>
      <c r="AZ347" s="481"/>
      <c r="BA347" s="481"/>
      <c r="BB347" s="481"/>
      <c r="BC347" s="481"/>
      <c r="BD347" s="481"/>
      <c r="BE347" s="481"/>
      <c r="BF347" s="481"/>
      <c r="BG347" s="481"/>
      <c r="BH347" s="481"/>
      <c r="BI347" s="460"/>
      <c r="BJ347" s="460"/>
      <c r="BK347" s="460"/>
      <c r="BL347" s="460"/>
      <c r="BM347" s="460"/>
      <c r="BN347" s="460"/>
      <c r="BO347" s="460"/>
      <c r="BP347" s="460"/>
      <c r="BS347" s="457"/>
      <c r="BT347" s="458"/>
      <c r="BU347" s="460"/>
    </row>
    <row r="348" spans="1:73" s="495" customFormat="1" ht="13" hidden="1" customHeight="1" outlineLevel="1" x14ac:dyDescent="0.35">
      <c r="A348" s="1000"/>
      <c r="B348" s="928"/>
      <c r="C348" s="471" t="s">
        <v>73</v>
      </c>
      <c r="D348" s="471" t="s">
        <v>74</v>
      </c>
      <c r="E348" s="542"/>
      <c r="F348" s="542"/>
      <c r="G348" s="1002"/>
      <c r="H348" s="1005"/>
      <c r="I348" s="508"/>
      <c r="J348" s="508"/>
      <c r="K348" s="924"/>
      <c r="L348" s="927"/>
      <c r="M348" s="975" t="s">
        <v>98</v>
      </c>
      <c r="N348" s="493">
        <f t="shared" si="197"/>
        <v>0</v>
      </c>
      <c r="O348" s="493">
        <f t="shared" si="197"/>
        <v>0</v>
      </c>
      <c r="P348" s="493">
        <f t="shared" si="201"/>
        <v>0</v>
      </c>
      <c r="Q348" s="493"/>
      <c r="R348" s="927"/>
      <c r="S348" s="969"/>
      <c r="T348" s="428"/>
      <c r="U348" s="428"/>
      <c r="V348" s="428"/>
      <c r="W348" s="428"/>
      <c r="X348" s="472">
        <f t="shared" si="198"/>
        <v>0</v>
      </c>
      <c r="Y348" s="428"/>
      <c r="Z348" s="428">
        <f t="shared" si="199"/>
        <v>0</v>
      </c>
      <c r="AA348" s="428">
        <f t="shared" si="199"/>
        <v>0</v>
      </c>
      <c r="AB348" s="428">
        <f t="shared" si="199"/>
        <v>0</v>
      </c>
      <c r="AC348" s="428"/>
      <c r="AD348" s="428"/>
      <c r="AE348" s="428"/>
      <c r="AF348" s="428"/>
      <c r="AG348" s="472"/>
      <c r="AH348" s="428"/>
      <c r="AI348" s="472"/>
      <c r="AJ348" s="472">
        <f>AI348*1.12</f>
        <v>0</v>
      </c>
      <c r="AK348" s="542">
        <f>AH348-AE348</f>
        <v>0</v>
      </c>
      <c r="AL348" s="479" t="str">
        <f t="shared" si="178"/>
        <v/>
      </c>
      <c r="AM348" s="473"/>
      <c r="AN348" s="473"/>
      <c r="AO348" s="473"/>
      <c r="AP348" s="473"/>
      <c r="AQ348" s="902"/>
      <c r="AR348" s="472"/>
      <c r="AS348" s="472">
        <f t="shared" si="200"/>
        <v>0</v>
      </c>
      <c r="AT348" s="472"/>
      <c r="AU348" s="472"/>
      <c r="AV348" s="472"/>
      <c r="AW348" s="472"/>
      <c r="AX348" s="472"/>
      <c r="AY348" s="472"/>
      <c r="AZ348" s="472"/>
      <c r="BA348" s="472"/>
      <c r="BB348" s="539"/>
      <c r="BC348" s="472"/>
      <c r="BD348" s="472"/>
      <c r="BE348" s="472"/>
      <c r="BF348" s="472"/>
      <c r="BG348" s="472"/>
      <c r="BH348" s="472"/>
      <c r="BI348" s="496"/>
      <c r="BJ348" s="496"/>
      <c r="BK348" s="496"/>
      <c r="BL348" s="496"/>
      <c r="BM348" s="496"/>
      <c r="BN348" s="496"/>
      <c r="BO348" s="496"/>
      <c r="BP348" s="496"/>
      <c r="BS348" s="459"/>
      <c r="BT348" s="497"/>
      <c r="BU348" s="496"/>
    </row>
    <row r="349" spans="1:73" s="495" customFormat="1" ht="13" hidden="1" customHeight="1" outlineLevel="1" x14ac:dyDescent="0.35">
      <c r="A349" s="1000"/>
      <c r="B349" s="928"/>
      <c r="C349" s="471" t="s">
        <v>75</v>
      </c>
      <c r="D349" s="471" t="s">
        <v>76</v>
      </c>
      <c r="E349" s="542"/>
      <c r="F349" s="542"/>
      <c r="G349" s="1002"/>
      <c r="H349" s="1005"/>
      <c r="I349" s="508"/>
      <c r="J349" s="508"/>
      <c r="K349" s="925"/>
      <c r="L349" s="928"/>
      <c r="M349" s="976"/>
      <c r="N349" s="493">
        <f t="shared" si="197"/>
        <v>0</v>
      </c>
      <c r="O349" s="493">
        <f t="shared" si="197"/>
        <v>0</v>
      </c>
      <c r="P349" s="493">
        <f t="shared" si="201"/>
        <v>0</v>
      </c>
      <c r="Q349" s="493">
        <f>Q348</f>
        <v>0</v>
      </c>
      <c r="R349" s="928"/>
      <c r="S349" s="993"/>
      <c r="T349" s="428"/>
      <c r="U349" s="428"/>
      <c r="V349" s="428"/>
      <c r="W349" s="428"/>
      <c r="X349" s="472">
        <f t="shared" si="198"/>
        <v>0</v>
      </c>
      <c r="Y349" s="428"/>
      <c r="Z349" s="428">
        <f t="shared" si="199"/>
        <v>0</v>
      </c>
      <c r="AA349" s="428">
        <f t="shared" si="199"/>
        <v>0</v>
      </c>
      <c r="AB349" s="428"/>
      <c r="AC349" s="428"/>
      <c r="AD349" s="428"/>
      <c r="AE349" s="428"/>
      <c r="AF349" s="428"/>
      <c r="AG349" s="472"/>
      <c r="AH349" s="428"/>
      <c r="AI349" s="472"/>
      <c r="AJ349" s="472">
        <f>AI349*1.12</f>
        <v>0</v>
      </c>
      <c r="AK349" s="472"/>
      <c r="AL349" s="479" t="str">
        <f t="shared" ref="AL349:AL414" si="202">IF(AC349=0,"",AF349/AC349)</f>
        <v/>
      </c>
      <c r="AM349" s="473"/>
      <c r="AN349" s="473">
        <f>AF349</f>
        <v>0</v>
      </c>
      <c r="AO349" s="473"/>
      <c r="AP349" s="473"/>
      <c r="AQ349" s="902"/>
      <c r="AR349" s="472">
        <f>AF349</f>
        <v>0</v>
      </c>
      <c r="AS349" s="472">
        <f t="shared" si="200"/>
        <v>0</v>
      </c>
      <c r="AT349" s="472"/>
      <c r="AU349" s="472"/>
      <c r="AV349" s="472"/>
      <c r="AW349" s="472"/>
      <c r="AX349" s="472"/>
      <c r="AY349" s="472"/>
      <c r="AZ349" s="472"/>
      <c r="BA349" s="472"/>
      <c r="BB349" s="472"/>
      <c r="BC349" s="472"/>
      <c r="BD349" s="472"/>
      <c r="BE349" s="472"/>
      <c r="BF349" s="472"/>
      <c r="BG349" s="472"/>
      <c r="BH349" s="472"/>
      <c r="BI349" s="496"/>
      <c r="BJ349" s="496"/>
      <c r="BK349" s="496"/>
      <c r="BL349" s="496"/>
      <c r="BM349" s="496"/>
      <c r="BN349" s="496"/>
      <c r="BO349" s="496"/>
      <c r="BP349" s="496"/>
      <c r="BS349" s="459"/>
      <c r="BT349" s="497"/>
      <c r="BU349" s="496"/>
    </row>
    <row r="350" spans="1:73" ht="14.5" hidden="1" customHeight="1" outlineLevel="1" x14ac:dyDescent="0.35">
      <c r="A350" s="1000"/>
      <c r="B350" s="928"/>
      <c r="C350" s="480" t="s">
        <v>75</v>
      </c>
      <c r="D350" s="480" t="s">
        <v>77</v>
      </c>
      <c r="E350" s="544"/>
      <c r="F350" s="544"/>
      <c r="G350" s="1002"/>
      <c r="H350" s="1005"/>
      <c r="I350" s="547"/>
      <c r="J350" s="547"/>
      <c r="K350" s="926"/>
      <c r="L350" s="929"/>
      <c r="M350" s="977"/>
      <c r="N350" s="503">
        <f t="shared" si="197"/>
        <v>0</v>
      </c>
      <c r="O350" s="503">
        <f t="shared" si="197"/>
        <v>0</v>
      </c>
      <c r="P350" s="503">
        <f t="shared" si="201"/>
        <v>0</v>
      </c>
      <c r="Q350" s="503">
        <f>Q349</f>
        <v>0</v>
      </c>
      <c r="R350" s="929"/>
      <c r="S350" s="970"/>
      <c r="T350" s="499"/>
      <c r="U350" s="499"/>
      <c r="V350" s="499"/>
      <c r="W350" s="499">
        <f>W349</f>
        <v>0</v>
      </c>
      <c r="X350" s="481">
        <f t="shared" si="198"/>
        <v>0</v>
      </c>
      <c r="Y350" s="499"/>
      <c r="Z350" s="499">
        <f t="shared" si="199"/>
        <v>0</v>
      </c>
      <c r="AA350" s="499">
        <f t="shared" si="199"/>
        <v>0</v>
      </c>
      <c r="AB350" s="499"/>
      <c r="AC350" s="499"/>
      <c r="AD350" s="499"/>
      <c r="AE350" s="499"/>
      <c r="AF350" s="499"/>
      <c r="AG350" s="481"/>
      <c r="AH350" s="499"/>
      <c r="AI350" s="481">
        <f>AI349</f>
        <v>0</v>
      </c>
      <c r="AJ350" s="481">
        <f>AJ349</f>
        <v>0</v>
      </c>
      <c r="AK350" s="481"/>
      <c r="AL350" s="504" t="str">
        <f t="shared" si="202"/>
        <v/>
      </c>
      <c r="AM350" s="482"/>
      <c r="AN350" s="482">
        <f>AF350</f>
        <v>0</v>
      </c>
      <c r="AO350" s="482"/>
      <c r="AP350" s="482"/>
      <c r="AQ350" s="902"/>
      <c r="AR350" s="481">
        <f>AF350</f>
        <v>0</v>
      </c>
      <c r="AS350" s="481">
        <f t="shared" si="200"/>
        <v>0</v>
      </c>
      <c r="AT350" s="481"/>
      <c r="AU350" s="481"/>
      <c r="AV350" s="481"/>
      <c r="AW350" s="481"/>
      <c r="AX350" s="481"/>
      <c r="AY350" s="481"/>
      <c r="AZ350" s="481"/>
      <c r="BA350" s="481"/>
      <c r="BB350" s="481"/>
      <c r="BC350" s="481"/>
      <c r="BD350" s="481"/>
      <c r="BE350" s="481"/>
      <c r="BF350" s="481"/>
      <c r="BG350" s="481"/>
      <c r="BH350" s="481"/>
      <c r="BI350" s="460"/>
      <c r="BJ350" s="460"/>
      <c r="BK350" s="460"/>
      <c r="BL350" s="460"/>
      <c r="BM350" s="460"/>
      <c r="BN350" s="460"/>
      <c r="BO350" s="460"/>
      <c r="BP350" s="460"/>
      <c r="BS350" s="457"/>
      <c r="BT350" s="458"/>
      <c r="BU350" s="460"/>
    </row>
    <row r="351" spans="1:73" s="495" customFormat="1" ht="13" hidden="1" customHeight="1" outlineLevel="1" x14ac:dyDescent="0.35">
      <c r="A351" s="1000"/>
      <c r="B351" s="928"/>
      <c r="C351" s="471" t="s">
        <v>73</v>
      </c>
      <c r="D351" s="471" t="s">
        <v>74</v>
      </c>
      <c r="E351" s="542"/>
      <c r="F351" s="542"/>
      <c r="G351" s="1002"/>
      <c r="H351" s="1005"/>
      <c r="I351" s="508"/>
      <c r="J351" s="508"/>
      <c r="K351" s="924"/>
      <c r="L351" s="927"/>
      <c r="M351" s="975" t="s">
        <v>98</v>
      </c>
      <c r="N351" s="493">
        <f t="shared" si="197"/>
        <v>0</v>
      </c>
      <c r="O351" s="493">
        <f t="shared" si="197"/>
        <v>0</v>
      </c>
      <c r="P351" s="493">
        <f t="shared" si="201"/>
        <v>0</v>
      </c>
      <c r="Q351" s="493"/>
      <c r="R351" s="927"/>
      <c r="S351" s="969"/>
      <c r="T351" s="428"/>
      <c r="U351" s="428"/>
      <c r="V351" s="428"/>
      <c r="W351" s="428"/>
      <c r="X351" s="472">
        <f t="shared" si="198"/>
        <v>0</v>
      </c>
      <c r="Y351" s="428"/>
      <c r="Z351" s="428">
        <f t="shared" si="199"/>
        <v>0</v>
      </c>
      <c r="AA351" s="428">
        <f t="shared" si="199"/>
        <v>0</v>
      </c>
      <c r="AB351" s="428">
        <f t="shared" si="199"/>
        <v>0</v>
      </c>
      <c r="AC351" s="428"/>
      <c r="AD351" s="428"/>
      <c r="AE351" s="428"/>
      <c r="AF351" s="428"/>
      <c r="AG351" s="472"/>
      <c r="AH351" s="428"/>
      <c r="AI351" s="472"/>
      <c r="AJ351" s="472">
        <f>AI351*1.12</f>
        <v>0</v>
      </c>
      <c r="AK351" s="542">
        <f>AH351-AE351</f>
        <v>0</v>
      </c>
      <c r="AL351" s="479" t="str">
        <f t="shared" si="202"/>
        <v/>
      </c>
      <c r="AM351" s="473"/>
      <c r="AN351" s="473"/>
      <c r="AO351" s="473"/>
      <c r="AP351" s="473"/>
      <c r="AQ351" s="902"/>
      <c r="AR351" s="472"/>
      <c r="AS351" s="472">
        <f t="shared" si="200"/>
        <v>0</v>
      </c>
      <c r="AT351" s="472"/>
      <c r="AU351" s="472"/>
      <c r="AV351" s="472"/>
      <c r="AW351" s="472"/>
      <c r="AX351" s="472"/>
      <c r="AY351" s="472"/>
      <c r="AZ351" s="472"/>
      <c r="BA351" s="472"/>
      <c r="BB351" s="539"/>
      <c r="BC351" s="472"/>
      <c r="BD351" s="472"/>
      <c r="BE351" s="472"/>
      <c r="BF351" s="472"/>
      <c r="BG351" s="472"/>
      <c r="BH351" s="472"/>
      <c r="BI351" s="496"/>
      <c r="BJ351" s="496"/>
      <c r="BK351" s="496"/>
      <c r="BL351" s="496"/>
      <c r="BM351" s="496"/>
      <c r="BN351" s="496"/>
      <c r="BO351" s="496"/>
      <c r="BP351" s="496"/>
      <c r="BS351" s="459"/>
      <c r="BT351" s="497"/>
      <c r="BU351" s="496"/>
    </row>
    <row r="352" spans="1:73" s="495" customFormat="1" ht="13" hidden="1" customHeight="1" outlineLevel="1" x14ac:dyDescent="0.35">
      <c r="A352" s="1000"/>
      <c r="B352" s="928"/>
      <c r="C352" s="471" t="s">
        <v>75</v>
      </c>
      <c r="D352" s="471" t="s">
        <v>76</v>
      </c>
      <c r="E352" s="542"/>
      <c r="F352" s="542"/>
      <c r="G352" s="1002"/>
      <c r="H352" s="1005"/>
      <c r="I352" s="508"/>
      <c r="J352" s="508"/>
      <c r="K352" s="925"/>
      <c r="L352" s="928"/>
      <c r="M352" s="976"/>
      <c r="N352" s="493">
        <f t="shared" si="197"/>
        <v>0</v>
      </c>
      <c r="O352" s="493">
        <f t="shared" si="197"/>
        <v>0</v>
      </c>
      <c r="P352" s="493">
        <f t="shared" si="201"/>
        <v>0</v>
      </c>
      <c r="Q352" s="493">
        <f>Q351</f>
        <v>0</v>
      </c>
      <c r="R352" s="928"/>
      <c r="S352" s="993"/>
      <c r="T352" s="428"/>
      <c r="U352" s="428"/>
      <c r="V352" s="428"/>
      <c r="W352" s="428"/>
      <c r="X352" s="472">
        <f t="shared" si="198"/>
        <v>0</v>
      </c>
      <c r="Y352" s="428"/>
      <c r="Z352" s="428">
        <f t="shared" si="199"/>
        <v>0</v>
      </c>
      <c r="AA352" s="428">
        <f t="shared" si="199"/>
        <v>0</v>
      </c>
      <c r="AB352" s="428"/>
      <c r="AC352" s="428"/>
      <c r="AD352" s="428"/>
      <c r="AE352" s="428"/>
      <c r="AF352" s="428"/>
      <c r="AG352" s="472"/>
      <c r="AH352" s="428"/>
      <c r="AI352" s="472"/>
      <c r="AJ352" s="472">
        <f>AI352*1.12</f>
        <v>0</v>
      </c>
      <c r="AK352" s="472"/>
      <c r="AL352" s="479" t="str">
        <f t="shared" si="202"/>
        <v/>
      </c>
      <c r="AM352" s="473"/>
      <c r="AN352" s="473">
        <f>AF352</f>
        <v>0</v>
      </c>
      <c r="AO352" s="473"/>
      <c r="AP352" s="473"/>
      <c r="AQ352" s="902"/>
      <c r="AR352" s="472">
        <f>AF352</f>
        <v>0</v>
      </c>
      <c r="AS352" s="472">
        <f t="shared" si="200"/>
        <v>0</v>
      </c>
      <c r="AT352" s="472"/>
      <c r="AU352" s="472"/>
      <c r="AV352" s="472"/>
      <c r="AW352" s="472"/>
      <c r="AX352" s="472"/>
      <c r="AY352" s="472"/>
      <c r="AZ352" s="472"/>
      <c r="BA352" s="472"/>
      <c r="BB352" s="472"/>
      <c r="BC352" s="472"/>
      <c r="BD352" s="472"/>
      <c r="BE352" s="472"/>
      <c r="BF352" s="472"/>
      <c r="BG352" s="472"/>
      <c r="BH352" s="472"/>
      <c r="BI352" s="496"/>
      <c r="BJ352" s="496"/>
      <c r="BK352" s="496"/>
      <c r="BL352" s="496"/>
      <c r="BM352" s="496"/>
      <c r="BN352" s="496"/>
      <c r="BO352" s="496"/>
      <c r="BP352" s="496"/>
      <c r="BS352" s="459"/>
      <c r="BT352" s="497"/>
      <c r="BU352" s="496"/>
    </row>
    <row r="353" spans="1:73" ht="14.5" hidden="1" customHeight="1" outlineLevel="1" x14ac:dyDescent="0.35">
      <c r="A353" s="962"/>
      <c r="B353" s="929"/>
      <c r="C353" s="480" t="s">
        <v>75</v>
      </c>
      <c r="D353" s="480" t="s">
        <v>77</v>
      </c>
      <c r="E353" s="544"/>
      <c r="F353" s="544"/>
      <c r="G353" s="1003"/>
      <c r="H353" s="1006"/>
      <c r="I353" s="547"/>
      <c r="J353" s="547"/>
      <c r="K353" s="926"/>
      <c r="L353" s="929"/>
      <c r="M353" s="977"/>
      <c r="N353" s="503">
        <f t="shared" si="197"/>
        <v>0</v>
      </c>
      <c r="O353" s="503">
        <f t="shared" si="197"/>
        <v>0</v>
      </c>
      <c r="P353" s="503">
        <f t="shared" si="201"/>
        <v>0</v>
      </c>
      <c r="Q353" s="503">
        <f>Q352</f>
        <v>0</v>
      </c>
      <c r="R353" s="929"/>
      <c r="S353" s="970"/>
      <c r="T353" s="499"/>
      <c r="U353" s="499"/>
      <c r="V353" s="499"/>
      <c r="W353" s="499">
        <f>W352</f>
        <v>0</v>
      </c>
      <c r="X353" s="481">
        <f t="shared" si="198"/>
        <v>0</v>
      </c>
      <c r="Y353" s="499"/>
      <c r="Z353" s="499">
        <f t="shared" si="199"/>
        <v>0</v>
      </c>
      <c r="AA353" s="499">
        <f t="shared" si="199"/>
        <v>0</v>
      </c>
      <c r="AB353" s="499"/>
      <c r="AC353" s="499"/>
      <c r="AD353" s="499"/>
      <c r="AE353" s="499"/>
      <c r="AF353" s="499"/>
      <c r="AG353" s="481"/>
      <c r="AH353" s="499"/>
      <c r="AI353" s="481">
        <f>AI352</f>
        <v>0</v>
      </c>
      <c r="AJ353" s="481">
        <f>AJ352</f>
        <v>0</v>
      </c>
      <c r="AK353" s="481"/>
      <c r="AL353" s="504" t="str">
        <f t="shared" si="202"/>
        <v/>
      </c>
      <c r="AM353" s="482"/>
      <c r="AN353" s="482">
        <f>AF353</f>
        <v>0</v>
      </c>
      <c r="AO353" s="482"/>
      <c r="AP353" s="482"/>
      <c r="AQ353" s="902"/>
      <c r="AR353" s="481">
        <f>AF353</f>
        <v>0</v>
      </c>
      <c r="AS353" s="481">
        <f t="shared" si="200"/>
        <v>0</v>
      </c>
      <c r="AT353" s="481"/>
      <c r="AU353" s="481"/>
      <c r="AV353" s="481"/>
      <c r="AW353" s="481"/>
      <c r="AX353" s="481"/>
      <c r="AY353" s="481"/>
      <c r="AZ353" s="481"/>
      <c r="BA353" s="481"/>
      <c r="BB353" s="481"/>
      <c r="BC353" s="481"/>
      <c r="BD353" s="481"/>
      <c r="BE353" s="481"/>
      <c r="BF353" s="481"/>
      <c r="BG353" s="481"/>
      <c r="BH353" s="481"/>
      <c r="BI353" s="460"/>
      <c r="BJ353" s="460"/>
      <c r="BK353" s="460"/>
      <c r="BL353" s="460"/>
      <c r="BM353" s="460"/>
      <c r="BN353" s="460"/>
      <c r="BO353" s="460"/>
      <c r="BP353" s="460"/>
      <c r="BS353" s="457"/>
      <c r="BT353" s="458"/>
      <c r="BU353" s="460"/>
    </row>
    <row r="354" spans="1:73" s="495" customFormat="1" ht="13" customHeight="1" collapsed="1" x14ac:dyDescent="0.35">
      <c r="A354" s="961"/>
      <c r="B354" s="927" t="s">
        <v>136</v>
      </c>
      <c r="C354" s="471"/>
      <c r="D354" s="471"/>
      <c r="E354" s="556">
        <f>E356+E359+E374</f>
        <v>6194914</v>
      </c>
      <c r="F354" s="556">
        <f>F356+F359+F374</f>
        <v>6938303.6800000006</v>
      </c>
      <c r="G354" s="557"/>
      <c r="H354" s="556"/>
      <c r="I354" s="556">
        <f>I356+I359+I374</f>
        <v>0</v>
      </c>
      <c r="J354" s="556">
        <f>J356+J359+J374</f>
        <v>0</v>
      </c>
      <c r="K354" s="914" t="s">
        <v>137</v>
      </c>
      <c r="L354" s="915"/>
      <c r="M354" s="998" t="s">
        <v>98</v>
      </c>
      <c r="N354" s="558">
        <f t="shared" ref="N354:Q355" si="203">N356+N359+N374+N362+N365+N368+N371</f>
        <v>6194914790</v>
      </c>
      <c r="O354" s="558">
        <f t="shared" si="203"/>
        <v>6938304564.8000002</v>
      </c>
      <c r="P354" s="558">
        <f t="shared" si="203"/>
        <v>6194914790</v>
      </c>
      <c r="Q354" s="558">
        <f t="shared" si="203"/>
        <v>6938304564.8000002</v>
      </c>
      <c r="R354" s="488"/>
      <c r="S354" s="991">
        <f t="shared" ref="S354:AK354" si="204">S356+S359+S374+S362+S365+S368+S371</f>
        <v>15</v>
      </c>
      <c r="T354" s="556">
        <f t="shared" si="204"/>
        <v>0</v>
      </c>
      <c r="U354" s="556">
        <f t="shared" si="204"/>
        <v>0</v>
      </c>
      <c r="V354" s="556">
        <f t="shared" si="204"/>
        <v>0</v>
      </c>
      <c r="W354" s="556">
        <f t="shared" si="204"/>
        <v>0</v>
      </c>
      <c r="X354" s="556">
        <f t="shared" si="204"/>
        <v>0</v>
      </c>
      <c r="Y354" s="556">
        <f t="shared" si="204"/>
        <v>0</v>
      </c>
      <c r="Z354" s="556">
        <f t="shared" si="204"/>
        <v>0</v>
      </c>
      <c r="AA354" s="556">
        <f t="shared" si="204"/>
        <v>0</v>
      </c>
      <c r="AB354" s="556">
        <f t="shared" si="204"/>
        <v>0</v>
      </c>
      <c r="AC354" s="556">
        <f t="shared" si="204"/>
        <v>0</v>
      </c>
      <c r="AD354" s="556">
        <f t="shared" si="204"/>
        <v>0</v>
      </c>
      <c r="AE354" s="556">
        <v>0</v>
      </c>
      <c r="AF354" s="556"/>
      <c r="AG354" s="556"/>
      <c r="AH354" s="556"/>
      <c r="AI354" s="556">
        <f t="shared" si="204"/>
        <v>0</v>
      </c>
      <c r="AJ354" s="556">
        <f t="shared" si="204"/>
        <v>0</v>
      </c>
      <c r="AK354" s="556">
        <f t="shared" si="204"/>
        <v>0</v>
      </c>
      <c r="AL354" s="479" t="str">
        <f t="shared" si="202"/>
        <v/>
      </c>
      <c r="AM354" s="556">
        <f>AM356+AM359+AM374+AM362+AM365+AM368+AM371</f>
        <v>0</v>
      </c>
      <c r="AN354" s="556">
        <f t="shared" ref="AN354:BH355" si="205">AN356+AN359+AN374+AN362+AN365+AN368+AN371</f>
        <v>0</v>
      </c>
      <c r="AO354" s="556">
        <f t="shared" si="205"/>
        <v>0</v>
      </c>
      <c r="AP354" s="556"/>
      <c r="AQ354" s="902"/>
      <c r="AR354" s="556">
        <f t="shared" si="205"/>
        <v>31986</v>
      </c>
      <c r="AS354" s="556">
        <f t="shared" si="205"/>
        <v>35824.320000000007</v>
      </c>
      <c r="AT354" s="556">
        <f t="shared" si="205"/>
        <v>18</v>
      </c>
      <c r="AU354" s="556">
        <f t="shared" si="205"/>
        <v>0</v>
      </c>
      <c r="AV354" s="556">
        <f t="shared" si="205"/>
        <v>0</v>
      </c>
      <c r="AW354" s="556">
        <f t="shared" si="205"/>
        <v>0</v>
      </c>
      <c r="AX354" s="556">
        <f t="shared" si="205"/>
        <v>0</v>
      </c>
      <c r="AY354" s="556">
        <f t="shared" si="205"/>
        <v>0</v>
      </c>
      <c r="AZ354" s="556">
        <f t="shared" si="205"/>
        <v>0</v>
      </c>
      <c r="BA354" s="556">
        <f t="shared" si="205"/>
        <v>0</v>
      </c>
      <c r="BB354" s="556">
        <f t="shared" si="205"/>
        <v>0</v>
      </c>
      <c r="BC354" s="556">
        <f t="shared" si="205"/>
        <v>0</v>
      </c>
      <c r="BD354" s="556">
        <f t="shared" si="205"/>
        <v>0</v>
      </c>
      <c r="BE354" s="556">
        <f t="shared" si="205"/>
        <v>0</v>
      </c>
      <c r="BF354" s="556">
        <f t="shared" si="205"/>
        <v>0</v>
      </c>
      <c r="BG354" s="556">
        <f t="shared" si="205"/>
        <v>0</v>
      </c>
      <c r="BH354" s="556">
        <f t="shared" si="205"/>
        <v>0</v>
      </c>
      <c r="BI354" s="501" t="s">
        <v>83</v>
      </c>
      <c r="BJ354" s="496"/>
      <c r="BK354" s="472">
        <f>BK356+BK359+BK629+BK634+BK638</f>
        <v>0</v>
      </c>
      <c r="BL354" s="472">
        <f>BL356+BL359+BL629+BL634+BL638</f>
        <v>0</v>
      </c>
      <c r="BM354" s="472">
        <f>BM356+BM359+BM629+BM634+BM638</f>
        <v>0</v>
      </c>
      <c r="BN354" s="559"/>
      <c r="BO354" s="559"/>
      <c r="BP354" s="496"/>
      <c r="BS354" s="459"/>
      <c r="BT354" s="497"/>
      <c r="BU354" s="496"/>
    </row>
    <row r="355" spans="1:73" s="495" customFormat="1" x14ac:dyDescent="0.35">
      <c r="A355" s="1000"/>
      <c r="B355" s="928"/>
      <c r="C355" s="471"/>
      <c r="D355" s="471"/>
      <c r="E355" s="556">
        <f>E357+E360+E375</f>
        <v>6194914</v>
      </c>
      <c r="F355" s="556">
        <f>F357+F360+F375</f>
        <v>6938303.6800000006</v>
      </c>
      <c r="G355" s="557"/>
      <c r="H355" s="556"/>
      <c r="I355" s="556">
        <f>I357+I360+I375</f>
        <v>860173</v>
      </c>
      <c r="J355" s="556">
        <f>J357+J360+J375</f>
        <v>963393.76000000013</v>
      </c>
      <c r="K355" s="916"/>
      <c r="L355" s="917"/>
      <c r="M355" s="999"/>
      <c r="N355" s="558">
        <f t="shared" si="203"/>
        <v>6194914790</v>
      </c>
      <c r="O355" s="558">
        <f t="shared" si="203"/>
        <v>6938304564.8000002</v>
      </c>
      <c r="P355" s="558">
        <f t="shared" si="203"/>
        <v>6194914790</v>
      </c>
      <c r="Q355" s="558">
        <f t="shared" si="203"/>
        <v>6938304564.8000002</v>
      </c>
      <c r="R355" s="488"/>
      <c r="S355" s="992"/>
      <c r="T355" s="556">
        <f>T357+T360+T375+T363+T366+T369+T372</f>
        <v>0</v>
      </c>
      <c r="U355" s="556">
        <f>U357+U360+U375+U363+U366+U369+U372</f>
        <v>0</v>
      </c>
      <c r="V355" s="428"/>
      <c r="W355" s="556">
        <f>W357+W360+W375+W363+W366+W369+W372</f>
        <v>0</v>
      </c>
      <c r="X355" s="556">
        <f>X357+X360+X375+X363+X366+X369+X372</f>
        <v>0</v>
      </c>
      <c r="Y355" s="428"/>
      <c r="Z355" s="556">
        <f>Z357+Z360+Z375+Z363+Z366+Z369+Z372</f>
        <v>0</v>
      </c>
      <c r="AA355" s="556">
        <f>AA357+AA360+AA375+AA363+AA366+AA369+AA372</f>
        <v>0</v>
      </c>
      <c r="AB355" s="428"/>
      <c r="AC355" s="556">
        <f>AC357+AC360+AC375+AC363+AC366+AC369+AC372</f>
        <v>860173</v>
      </c>
      <c r="AD355" s="428">
        <f>AC355*1.12</f>
        <v>963393.76000000013</v>
      </c>
      <c r="AE355" s="556">
        <v>0</v>
      </c>
      <c r="AF355" s="556">
        <f>AF357</f>
        <v>2051511.5342857139</v>
      </c>
      <c r="AG355" s="556">
        <f>AG357</f>
        <v>2297692.9183999998</v>
      </c>
      <c r="AH355" s="428"/>
      <c r="AI355" s="556">
        <f>AI357+AI360+AI375+AI363+AI366+AI369+AI372</f>
        <v>1191338.5342857139</v>
      </c>
      <c r="AJ355" s="556">
        <f>AJ357+AJ360+AJ375+AJ363+AJ366+AJ369+AJ372</f>
        <v>1334299.1583999996</v>
      </c>
      <c r="AK355" s="428"/>
      <c r="AL355" s="479">
        <f t="shared" si="202"/>
        <v>2.3849987552337888</v>
      </c>
      <c r="AM355" s="556">
        <f>AM357+AM360+AM375+AM363+AM366+AM369+AM372</f>
        <v>0</v>
      </c>
      <c r="AN355" s="556">
        <f t="shared" si="205"/>
        <v>2051511.5342857139</v>
      </c>
      <c r="AO355" s="556">
        <f t="shared" si="205"/>
        <v>0</v>
      </c>
      <c r="AP355" s="556"/>
      <c r="AQ355" s="902"/>
      <c r="AR355" s="556">
        <f t="shared" si="205"/>
        <v>31986</v>
      </c>
      <c r="AS355" s="556">
        <f t="shared" si="205"/>
        <v>35824.320000000007</v>
      </c>
      <c r="AT355" s="556">
        <f t="shared" si="205"/>
        <v>18</v>
      </c>
      <c r="AU355" s="556">
        <f t="shared" si="205"/>
        <v>0</v>
      </c>
      <c r="AV355" s="556">
        <f t="shared" si="205"/>
        <v>0</v>
      </c>
      <c r="AW355" s="556">
        <f t="shared" si="205"/>
        <v>0</v>
      </c>
      <c r="AX355" s="556">
        <f t="shared" si="205"/>
        <v>0</v>
      </c>
      <c r="AY355" s="556">
        <f t="shared" si="205"/>
        <v>0</v>
      </c>
      <c r="AZ355" s="556">
        <f t="shared" si="205"/>
        <v>0</v>
      </c>
      <c r="BA355" s="556">
        <f t="shared" si="205"/>
        <v>0</v>
      </c>
      <c r="BB355" s="556">
        <f t="shared" si="205"/>
        <v>0</v>
      </c>
      <c r="BC355" s="556">
        <f t="shared" si="205"/>
        <v>0</v>
      </c>
      <c r="BD355" s="556">
        <f t="shared" si="205"/>
        <v>0</v>
      </c>
      <c r="BE355" s="556">
        <f t="shared" si="205"/>
        <v>0</v>
      </c>
      <c r="BF355" s="556">
        <f t="shared" si="205"/>
        <v>0</v>
      </c>
      <c r="BG355" s="556">
        <f t="shared" si="205"/>
        <v>0</v>
      </c>
      <c r="BH355" s="556">
        <f t="shared" si="205"/>
        <v>0</v>
      </c>
      <c r="BI355" s="496"/>
      <c r="BJ355" s="496"/>
      <c r="BK355" s="472">
        <f>BK357+BK360+BK623+BK626+BK629+BK632</f>
        <v>0</v>
      </c>
      <c r="BL355" s="472">
        <f>BL357+BL360+BL623+BL626+BL629+BL632</f>
        <v>0</v>
      </c>
      <c r="BM355" s="472">
        <f>BM357+BM360+BM623+BM626+BM629+BM632</f>
        <v>0</v>
      </c>
      <c r="BN355" s="559"/>
      <c r="BO355" s="559"/>
      <c r="BP355" s="496"/>
      <c r="BS355" s="459"/>
      <c r="BT355" s="497"/>
      <c r="BU355" s="496"/>
    </row>
    <row r="356" spans="1:73" s="495" customFormat="1" ht="21.75" customHeight="1" x14ac:dyDescent="0.35">
      <c r="A356" s="1000"/>
      <c r="B356" s="928"/>
      <c r="C356" s="471" t="s">
        <v>73</v>
      </c>
      <c r="D356" s="471" t="s">
        <v>74</v>
      </c>
      <c r="E356" s="542">
        <v>6194914</v>
      </c>
      <c r="F356" s="542">
        <f>E356*1.12</f>
        <v>6938303.6800000006</v>
      </c>
      <c r="G356" s="1001">
        <v>2022</v>
      </c>
      <c r="H356" s="1004">
        <v>641</v>
      </c>
      <c r="I356" s="508">
        <v>0</v>
      </c>
      <c r="J356" s="508">
        <f>I356*1.12</f>
        <v>0</v>
      </c>
      <c r="K356" s="924" t="s">
        <v>138</v>
      </c>
      <c r="L356" s="927" t="s">
        <v>135</v>
      </c>
      <c r="M356" s="975" t="s">
        <v>98</v>
      </c>
      <c r="N356" s="493">
        <f t="shared" ref="N356:O371" si="206">P356</f>
        <v>6194914790</v>
      </c>
      <c r="O356" s="493">
        <f t="shared" si="206"/>
        <v>6938304564.8000002</v>
      </c>
      <c r="P356" s="573">
        <v>6194914790</v>
      </c>
      <c r="Q356" s="573">
        <f>P356*1.12</f>
        <v>6938304564.8000002</v>
      </c>
      <c r="R356" s="927" t="s">
        <v>132</v>
      </c>
      <c r="S356" s="969">
        <v>15</v>
      </c>
      <c r="T356" s="428"/>
      <c r="U356" s="428"/>
      <c r="V356" s="428"/>
      <c r="W356" s="428"/>
      <c r="X356" s="472">
        <f t="shared" ref="X356:X376" si="207">W356*1.12</f>
        <v>0</v>
      </c>
      <c r="Y356" s="428"/>
      <c r="Z356" s="428">
        <f t="shared" ref="Z356:AB376" si="208">T356+W356</f>
        <v>0</v>
      </c>
      <c r="AA356" s="428">
        <f t="shared" si="208"/>
        <v>0</v>
      </c>
      <c r="AB356" s="428">
        <f t="shared" si="208"/>
        <v>0</v>
      </c>
      <c r="AC356" s="428">
        <v>0</v>
      </c>
      <c r="AD356" s="428">
        <f>AC356*1.12</f>
        <v>0</v>
      </c>
      <c r="AE356" s="428">
        <v>0</v>
      </c>
      <c r="AF356" s="428"/>
      <c r="AG356" s="472"/>
      <c r="AH356" s="428"/>
      <c r="AI356" s="472">
        <f>AF356+AF359+AF362+AF365+AF368+AF371+AF374-AC356</f>
        <v>0</v>
      </c>
      <c r="AJ356" s="472">
        <f>AI356*1.12</f>
        <v>0</v>
      </c>
      <c r="AK356" s="542">
        <f>AH356-AE356</f>
        <v>0</v>
      </c>
      <c r="AL356" s="479" t="str">
        <f t="shared" si="202"/>
        <v/>
      </c>
      <c r="AM356" s="473"/>
      <c r="AN356" s="473"/>
      <c r="AO356" s="473"/>
      <c r="AP356" s="473"/>
      <c r="AQ356" s="902"/>
      <c r="AR356" s="472">
        <v>31986</v>
      </c>
      <c r="AS356" s="472">
        <f t="shared" ref="AS356:AS376" si="209">AR356*1.12</f>
        <v>35824.320000000007</v>
      </c>
      <c r="AT356" s="472">
        <v>18</v>
      </c>
      <c r="AU356" s="539"/>
      <c r="AV356" s="472"/>
      <c r="AW356" s="472"/>
      <c r="AX356" s="472"/>
      <c r="AY356" s="472"/>
      <c r="AZ356" s="472"/>
      <c r="BA356" s="472"/>
      <c r="BB356" s="542"/>
      <c r="BC356" s="472"/>
      <c r="BD356" s="472"/>
      <c r="BE356" s="472"/>
      <c r="BF356" s="472"/>
      <c r="BG356" s="472"/>
      <c r="BH356" s="539"/>
      <c r="BI356" s="496"/>
      <c r="BJ356" s="496"/>
      <c r="BK356" s="496"/>
      <c r="BL356" s="496"/>
      <c r="BM356" s="496"/>
      <c r="BN356" s="496"/>
      <c r="BO356" s="496"/>
      <c r="BP356" s="496"/>
      <c r="BS356" s="459"/>
      <c r="BT356" s="497"/>
      <c r="BU356" s="496"/>
    </row>
    <row r="357" spans="1:73" s="495" customFormat="1" ht="21.75" customHeight="1" x14ac:dyDescent="0.35">
      <c r="A357" s="1000"/>
      <c r="B357" s="928"/>
      <c r="C357" s="471" t="s">
        <v>75</v>
      </c>
      <c r="D357" s="471" t="s">
        <v>76</v>
      </c>
      <c r="E357" s="542">
        <f>E356</f>
        <v>6194914</v>
      </c>
      <c r="F357" s="542">
        <f>E357*1.12</f>
        <v>6938303.6800000006</v>
      </c>
      <c r="G357" s="1002"/>
      <c r="H357" s="1005"/>
      <c r="I357" s="547">
        <v>860173</v>
      </c>
      <c r="J357" s="508">
        <f>I357*1.12</f>
        <v>963393.76000000013</v>
      </c>
      <c r="K357" s="925"/>
      <c r="L357" s="928"/>
      <c r="M357" s="976"/>
      <c r="N357" s="503">
        <f t="shared" si="206"/>
        <v>6194914790</v>
      </c>
      <c r="O357" s="493">
        <f t="shared" si="206"/>
        <v>6938304564.8000002</v>
      </c>
      <c r="P357" s="493">
        <f t="shared" ref="P357:P376" si="210">Q357/1.12</f>
        <v>6194914790</v>
      </c>
      <c r="Q357" s="493">
        <f>Q356</f>
        <v>6938304564.8000002</v>
      </c>
      <c r="R357" s="928"/>
      <c r="S357" s="993"/>
      <c r="T357" s="428"/>
      <c r="U357" s="428"/>
      <c r="V357" s="428"/>
      <c r="W357" s="428"/>
      <c r="X357" s="472">
        <f t="shared" si="207"/>
        <v>0</v>
      </c>
      <c r="Y357" s="428"/>
      <c r="Z357" s="428">
        <f t="shared" si="208"/>
        <v>0</v>
      </c>
      <c r="AA357" s="428">
        <f t="shared" si="208"/>
        <v>0</v>
      </c>
      <c r="AB357" s="428"/>
      <c r="AC357" s="499">
        <v>860173</v>
      </c>
      <c r="AD357" s="499">
        <f>AC357*1.12</f>
        <v>963393.76000000013</v>
      </c>
      <c r="AE357" s="428"/>
      <c r="AF357" s="428">
        <f>AF358</f>
        <v>2051511.5342857139</v>
      </c>
      <c r="AG357" s="472">
        <f>AG358</f>
        <v>2297692.9183999998</v>
      </c>
      <c r="AH357" s="428"/>
      <c r="AI357" s="472">
        <f>AF357+AF360+AF363+AF366+AF369+AF372+AF375-AC357</f>
        <v>1191338.5342857139</v>
      </c>
      <c r="AJ357" s="472">
        <f>AI357*1.12</f>
        <v>1334299.1583999996</v>
      </c>
      <c r="AK357" s="472"/>
      <c r="AL357" s="479">
        <f t="shared" si="202"/>
        <v>2.3849987552337888</v>
      </c>
      <c r="AM357" s="473"/>
      <c r="AN357" s="473">
        <f>AF357</f>
        <v>2051511.5342857139</v>
      </c>
      <c r="AO357" s="473"/>
      <c r="AP357" s="473"/>
      <c r="AQ357" s="902"/>
      <c r="AR357" s="472">
        <v>31986</v>
      </c>
      <c r="AS357" s="472">
        <f t="shared" si="209"/>
        <v>35824.320000000007</v>
      </c>
      <c r="AT357" s="472">
        <v>18</v>
      </c>
      <c r="AU357" s="472"/>
      <c r="AV357" s="472"/>
      <c r="AW357" s="472"/>
      <c r="AX357" s="472"/>
      <c r="AY357" s="472"/>
      <c r="AZ357" s="472"/>
      <c r="BA357" s="472"/>
      <c r="BB357" s="472"/>
      <c r="BC357" s="472"/>
      <c r="BD357" s="472"/>
      <c r="BE357" s="472"/>
      <c r="BF357" s="472"/>
      <c r="BG357" s="472"/>
      <c r="BH357" s="472"/>
      <c r="BI357" s="496"/>
      <c r="BJ357" s="496"/>
      <c r="BK357" s="496"/>
      <c r="BL357" s="496"/>
      <c r="BM357" s="496"/>
      <c r="BN357" s="496"/>
      <c r="BO357" s="496"/>
      <c r="BP357" s="496"/>
      <c r="BS357" s="459"/>
      <c r="BT357" s="497"/>
      <c r="BU357" s="496"/>
    </row>
    <row r="358" spans="1:73" ht="49" customHeight="1" x14ac:dyDescent="0.35">
      <c r="A358" s="1000"/>
      <c r="B358" s="928"/>
      <c r="C358" s="480" t="s">
        <v>75</v>
      </c>
      <c r="D358" s="480" t="s">
        <v>77</v>
      </c>
      <c r="E358" s="544">
        <f>E357</f>
        <v>6194914</v>
      </c>
      <c r="F358" s="544">
        <f>F357</f>
        <v>6938303.6800000006</v>
      </c>
      <c r="G358" s="1002"/>
      <c r="H358" s="1005"/>
      <c r="I358" s="547">
        <f>I357</f>
        <v>860173</v>
      </c>
      <c r="J358" s="547">
        <f>J357</f>
        <v>963393.76000000013</v>
      </c>
      <c r="K358" s="926"/>
      <c r="L358" s="929"/>
      <c r="M358" s="977"/>
      <c r="N358" s="503">
        <f t="shared" si="206"/>
        <v>6194914790</v>
      </c>
      <c r="O358" s="503">
        <f t="shared" si="206"/>
        <v>6938304564.8000002</v>
      </c>
      <c r="P358" s="503">
        <f t="shared" si="210"/>
        <v>6194914790</v>
      </c>
      <c r="Q358" s="503">
        <f>Q357</f>
        <v>6938304564.8000002</v>
      </c>
      <c r="R358" s="929"/>
      <c r="S358" s="970"/>
      <c r="T358" s="499"/>
      <c r="U358" s="499"/>
      <c r="V358" s="499"/>
      <c r="W358" s="499">
        <f>W357</f>
        <v>0</v>
      </c>
      <c r="X358" s="481">
        <f t="shared" si="207"/>
        <v>0</v>
      </c>
      <c r="Y358" s="499"/>
      <c r="Z358" s="499">
        <f t="shared" si="208"/>
        <v>0</v>
      </c>
      <c r="AA358" s="499">
        <f t="shared" si="208"/>
        <v>0</v>
      </c>
      <c r="AB358" s="499"/>
      <c r="AC358" s="499">
        <v>860173</v>
      </c>
      <c r="AD358" s="499">
        <f>AC358*1.12</f>
        <v>963393.76000000013</v>
      </c>
      <c r="AE358" s="499"/>
      <c r="AF358" s="499">
        <f>AG358/1.12</f>
        <v>2051511.5342857139</v>
      </c>
      <c r="AG358" s="481">
        <f>319382.36407+886295.77344+1092014.78089</f>
        <v>2297692.9183999998</v>
      </c>
      <c r="AH358" s="499"/>
      <c r="AI358" s="481">
        <f>AI357</f>
        <v>1191338.5342857139</v>
      </c>
      <c r="AJ358" s="481">
        <f>AJ357</f>
        <v>1334299.1583999996</v>
      </c>
      <c r="AK358" s="481"/>
      <c r="AL358" s="504">
        <f t="shared" si="202"/>
        <v>2.3849987552337888</v>
      </c>
      <c r="AM358" s="473"/>
      <c r="AN358" s="482">
        <f>AF358</f>
        <v>2051511.5342857139</v>
      </c>
      <c r="AO358" s="482"/>
      <c r="AP358" s="482"/>
      <c r="AQ358" s="903"/>
      <c r="AR358" s="481">
        <v>31986</v>
      </c>
      <c r="AS358" s="481">
        <f t="shared" si="209"/>
        <v>35824.320000000007</v>
      </c>
      <c r="AT358" s="481"/>
      <c r="AU358" s="481"/>
      <c r="AV358" s="481"/>
      <c r="AW358" s="481"/>
      <c r="AX358" s="481"/>
      <c r="AY358" s="481"/>
      <c r="AZ358" s="481"/>
      <c r="BA358" s="481"/>
      <c r="BB358" s="481"/>
      <c r="BC358" s="481"/>
      <c r="BD358" s="481"/>
      <c r="BE358" s="481"/>
      <c r="BF358" s="481"/>
      <c r="BG358" s="481"/>
      <c r="BH358" s="481"/>
      <c r="BI358" s="460"/>
      <c r="BJ358" s="460"/>
      <c r="BK358" s="460"/>
      <c r="BL358" s="460"/>
      <c r="BM358" s="460"/>
      <c r="BN358" s="460"/>
      <c r="BO358" s="460"/>
      <c r="BP358" s="460"/>
      <c r="BS358" s="457"/>
      <c r="BT358" s="458"/>
      <c r="BU358" s="460"/>
    </row>
    <row r="359" spans="1:73" s="495" customFormat="1" ht="13" hidden="1" customHeight="1" outlineLevel="1" x14ac:dyDescent="0.35">
      <c r="A359" s="1000"/>
      <c r="B359" s="928"/>
      <c r="C359" s="471" t="s">
        <v>73</v>
      </c>
      <c r="D359" s="471" t="s">
        <v>74</v>
      </c>
      <c r="E359" s="542"/>
      <c r="F359" s="542"/>
      <c r="G359" s="1002"/>
      <c r="H359" s="1005"/>
      <c r="I359" s="508"/>
      <c r="J359" s="508"/>
      <c r="K359" s="924"/>
      <c r="L359" s="927"/>
      <c r="M359" s="975" t="s">
        <v>98</v>
      </c>
      <c r="N359" s="493">
        <f t="shared" si="206"/>
        <v>0</v>
      </c>
      <c r="O359" s="493">
        <f t="shared" si="206"/>
        <v>0</v>
      </c>
      <c r="P359" s="493">
        <f t="shared" si="210"/>
        <v>0</v>
      </c>
      <c r="Q359" s="493"/>
      <c r="R359" s="927"/>
      <c r="S359" s="969"/>
      <c r="T359" s="428"/>
      <c r="U359" s="428"/>
      <c r="V359" s="428"/>
      <c r="W359" s="428"/>
      <c r="X359" s="472">
        <f t="shared" si="207"/>
        <v>0</v>
      </c>
      <c r="Y359" s="428"/>
      <c r="Z359" s="428">
        <f t="shared" si="208"/>
        <v>0</v>
      </c>
      <c r="AA359" s="428">
        <f t="shared" si="208"/>
        <v>0</v>
      </c>
      <c r="AB359" s="428">
        <f t="shared" si="208"/>
        <v>0</v>
      </c>
      <c r="AC359" s="428"/>
      <c r="AD359" s="428"/>
      <c r="AE359" s="428"/>
      <c r="AF359" s="428"/>
      <c r="AG359" s="472"/>
      <c r="AH359" s="428"/>
      <c r="AI359" s="472"/>
      <c r="AJ359" s="472">
        <f>AI359*1.12</f>
        <v>0</v>
      </c>
      <c r="AK359" s="542">
        <f>AH359-AE359</f>
        <v>0</v>
      </c>
      <c r="AL359" s="479" t="str">
        <f t="shared" si="202"/>
        <v/>
      </c>
      <c r="AM359" s="473"/>
      <c r="AN359" s="473"/>
      <c r="AO359" s="473"/>
      <c r="AP359" s="473"/>
      <c r="AQ359" s="473"/>
      <c r="AR359" s="472"/>
      <c r="AS359" s="472">
        <f t="shared" si="209"/>
        <v>0</v>
      </c>
      <c r="AT359" s="472"/>
      <c r="AU359" s="472"/>
      <c r="AV359" s="472"/>
      <c r="AW359" s="472"/>
      <c r="AX359" s="472"/>
      <c r="AY359" s="472"/>
      <c r="AZ359" s="472"/>
      <c r="BA359" s="472"/>
      <c r="BB359" s="539"/>
      <c r="BC359" s="472"/>
      <c r="BD359" s="472"/>
      <c r="BE359" s="472"/>
      <c r="BF359" s="472"/>
      <c r="BG359" s="472"/>
      <c r="BH359" s="472"/>
      <c r="BI359" s="496"/>
      <c r="BJ359" s="496"/>
      <c r="BK359" s="496"/>
      <c r="BL359" s="496"/>
      <c r="BM359" s="496"/>
      <c r="BN359" s="496"/>
      <c r="BO359" s="496"/>
      <c r="BP359" s="496"/>
      <c r="BS359" s="459"/>
      <c r="BT359" s="497"/>
      <c r="BU359" s="496"/>
    </row>
    <row r="360" spans="1:73" s="495" customFormat="1" ht="13" hidden="1" customHeight="1" outlineLevel="1" x14ac:dyDescent="0.35">
      <c r="A360" s="1000"/>
      <c r="B360" s="928"/>
      <c r="C360" s="471" t="s">
        <v>75</v>
      </c>
      <c r="D360" s="471" t="s">
        <v>76</v>
      </c>
      <c r="E360" s="542"/>
      <c r="F360" s="542"/>
      <c r="G360" s="1002"/>
      <c r="H360" s="1005"/>
      <c r="I360" s="508"/>
      <c r="J360" s="508"/>
      <c r="K360" s="925"/>
      <c r="L360" s="928"/>
      <c r="M360" s="976"/>
      <c r="N360" s="493">
        <f t="shared" si="206"/>
        <v>0</v>
      </c>
      <c r="O360" s="493">
        <f t="shared" si="206"/>
        <v>0</v>
      </c>
      <c r="P360" s="493">
        <f t="shared" si="210"/>
        <v>0</v>
      </c>
      <c r="Q360" s="493">
        <f>Q359</f>
        <v>0</v>
      </c>
      <c r="R360" s="928"/>
      <c r="S360" s="993"/>
      <c r="T360" s="428"/>
      <c r="U360" s="428"/>
      <c r="V360" s="428"/>
      <c r="W360" s="428"/>
      <c r="X360" s="472">
        <f t="shared" si="207"/>
        <v>0</v>
      </c>
      <c r="Y360" s="428"/>
      <c r="Z360" s="428">
        <f t="shared" si="208"/>
        <v>0</v>
      </c>
      <c r="AA360" s="428">
        <f t="shared" si="208"/>
        <v>0</v>
      </c>
      <c r="AB360" s="428"/>
      <c r="AC360" s="428"/>
      <c r="AD360" s="428"/>
      <c r="AE360" s="428"/>
      <c r="AF360" s="428"/>
      <c r="AG360" s="472"/>
      <c r="AH360" s="428"/>
      <c r="AI360" s="472"/>
      <c r="AJ360" s="472">
        <f>AI360*1.12</f>
        <v>0</v>
      </c>
      <c r="AK360" s="472"/>
      <c r="AL360" s="479" t="str">
        <f t="shared" si="202"/>
        <v/>
      </c>
      <c r="AM360" s="473"/>
      <c r="AN360" s="473">
        <f>AF360</f>
        <v>0</v>
      </c>
      <c r="AO360" s="473"/>
      <c r="AP360" s="473"/>
      <c r="AQ360" s="473"/>
      <c r="AR360" s="472">
        <f>AF360</f>
        <v>0</v>
      </c>
      <c r="AS360" s="472">
        <f t="shared" si="209"/>
        <v>0</v>
      </c>
      <c r="AT360" s="472"/>
      <c r="AU360" s="472"/>
      <c r="AV360" s="472"/>
      <c r="AW360" s="472"/>
      <c r="AX360" s="472"/>
      <c r="AY360" s="472"/>
      <c r="AZ360" s="472"/>
      <c r="BA360" s="472"/>
      <c r="BB360" s="472"/>
      <c r="BC360" s="472"/>
      <c r="BD360" s="472"/>
      <c r="BE360" s="472"/>
      <c r="BF360" s="472"/>
      <c r="BG360" s="472"/>
      <c r="BH360" s="472"/>
      <c r="BI360" s="496"/>
      <c r="BJ360" s="496"/>
      <c r="BK360" s="496"/>
      <c r="BL360" s="496"/>
      <c r="BM360" s="496"/>
      <c r="BN360" s="496"/>
      <c r="BO360" s="496"/>
      <c r="BP360" s="496"/>
      <c r="BS360" s="459"/>
      <c r="BT360" s="497"/>
      <c r="BU360" s="496"/>
    </row>
    <row r="361" spans="1:73" ht="14.5" hidden="1" customHeight="1" outlineLevel="1" x14ac:dyDescent="0.35">
      <c r="A361" s="1000"/>
      <c r="B361" s="928"/>
      <c r="C361" s="480" t="s">
        <v>75</v>
      </c>
      <c r="D361" s="480" t="s">
        <v>77</v>
      </c>
      <c r="E361" s="544"/>
      <c r="F361" s="544"/>
      <c r="G361" s="1002"/>
      <c r="H361" s="1005"/>
      <c r="I361" s="547"/>
      <c r="J361" s="547"/>
      <c r="K361" s="926"/>
      <c r="L361" s="929"/>
      <c r="M361" s="977"/>
      <c r="N361" s="503">
        <f t="shared" si="206"/>
        <v>0</v>
      </c>
      <c r="O361" s="503">
        <f t="shared" si="206"/>
        <v>0</v>
      </c>
      <c r="P361" s="503">
        <f t="shared" si="210"/>
        <v>0</v>
      </c>
      <c r="Q361" s="503">
        <f>Q360</f>
        <v>0</v>
      </c>
      <c r="R361" s="929"/>
      <c r="S361" s="970"/>
      <c r="T361" s="499"/>
      <c r="U361" s="499"/>
      <c r="V361" s="499"/>
      <c r="W361" s="499">
        <f>W360</f>
        <v>0</v>
      </c>
      <c r="X361" s="481">
        <f t="shared" si="207"/>
        <v>0</v>
      </c>
      <c r="Y361" s="499"/>
      <c r="Z361" s="499">
        <f t="shared" si="208"/>
        <v>0</v>
      </c>
      <c r="AA361" s="499">
        <f t="shared" si="208"/>
        <v>0</v>
      </c>
      <c r="AB361" s="499"/>
      <c r="AC361" s="499"/>
      <c r="AD361" s="499"/>
      <c r="AE361" s="499"/>
      <c r="AF361" s="499"/>
      <c r="AG361" s="481"/>
      <c r="AH361" s="499"/>
      <c r="AI361" s="481">
        <f>AI360</f>
        <v>0</v>
      </c>
      <c r="AJ361" s="481">
        <f>AJ360</f>
        <v>0</v>
      </c>
      <c r="AK361" s="481"/>
      <c r="AL361" s="504" t="str">
        <f t="shared" si="202"/>
        <v/>
      </c>
      <c r="AM361" s="482"/>
      <c r="AN361" s="482">
        <f>AF361</f>
        <v>0</v>
      </c>
      <c r="AO361" s="482"/>
      <c r="AP361" s="482"/>
      <c r="AQ361" s="482"/>
      <c r="AR361" s="481">
        <f>AF361</f>
        <v>0</v>
      </c>
      <c r="AS361" s="481">
        <f t="shared" si="209"/>
        <v>0</v>
      </c>
      <c r="AT361" s="481"/>
      <c r="AU361" s="481"/>
      <c r="AV361" s="481"/>
      <c r="AW361" s="481"/>
      <c r="AX361" s="481"/>
      <c r="AY361" s="481"/>
      <c r="AZ361" s="481"/>
      <c r="BA361" s="481"/>
      <c r="BB361" s="481"/>
      <c r="BC361" s="481"/>
      <c r="BD361" s="481"/>
      <c r="BE361" s="481"/>
      <c r="BF361" s="481"/>
      <c r="BG361" s="481"/>
      <c r="BH361" s="481"/>
      <c r="BI361" s="460"/>
      <c r="BJ361" s="460"/>
      <c r="BK361" s="460"/>
      <c r="BL361" s="460"/>
      <c r="BM361" s="460"/>
      <c r="BN361" s="460"/>
      <c r="BO361" s="460"/>
      <c r="BP361" s="460"/>
      <c r="BS361" s="457"/>
      <c r="BT361" s="458"/>
      <c r="BU361" s="460"/>
    </row>
    <row r="362" spans="1:73" s="495" customFormat="1" ht="13" hidden="1" customHeight="1" outlineLevel="1" x14ac:dyDescent="0.35">
      <c r="A362" s="1000"/>
      <c r="B362" s="928"/>
      <c r="C362" s="471" t="s">
        <v>73</v>
      </c>
      <c r="D362" s="471" t="s">
        <v>74</v>
      </c>
      <c r="E362" s="542"/>
      <c r="F362" s="542"/>
      <c r="G362" s="1002"/>
      <c r="H362" s="1005"/>
      <c r="I362" s="508"/>
      <c r="J362" s="508"/>
      <c r="K362" s="924"/>
      <c r="L362" s="927"/>
      <c r="M362" s="975" t="s">
        <v>98</v>
      </c>
      <c r="N362" s="493">
        <f t="shared" si="206"/>
        <v>0</v>
      </c>
      <c r="O362" s="493">
        <f t="shared" si="206"/>
        <v>0</v>
      </c>
      <c r="P362" s="493">
        <f t="shared" si="210"/>
        <v>0</v>
      </c>
      <c r="Q362" s="493"/>
      <c r="R362" s="927"/>
      <c r="S362" s="969"/>
      <c r="T362" s="428"/>
      <c r="U362" s="428"/>
      <c r="V362" s="428"/>
      <c r="W362" s="428"/>
      <c r="X362" s="472">
        <f t="shared" si="207"/>
        <v>0</v>
      </c>
      <c r="Y362" s="428"/>
      <c r="Z362" s="428">
        <f t="shared" si="208"/>
        <v>0</v>
      </c>
      <c r="AA362" s="428">
        <f t="shared" si="208"/>
        <v>0</v>
      </c>
      <c r="AB362" s="428">
        <f t="shared" si="208"/>
        <v>0</v>
      </c>
      <c r="AC362" s="428"/>
      <c r="AD362" s="428"/>
      <c r="AE362" s="428"/>
      <c r="AF362" s="428"/>
      <c r="AG362" s="472"/>
      <c r="AH362" s="428"/>
      <c r="AI362" s="472"/>
      <c r="AJ362" s="472">
        <f>AI362*1.12</f>
        <v>0</v>
      </c>
      <c r="AK362" s="542">
        <f>AH362-AE362</f>
        <v>0</v>
      </c>
      <c r="AL362" s="479" t="str">
        <f t="shared" si="202"/>
        <v/>
      </c>
      <c r="AM362" s="473"/>
      <c r="AN362" s="473"/>
      <c r="AO362" s="473"/>
      <c r="AP362" s="473"/>
      <c r="AQ362" s="473"/>
      <c r="AR362" s="472"/>
      <c r="AS362" s="472">
        <f t="shared" si="209"/>
        <v>0</v>
      </c>
      <c r="AT362" s="472"/>
      <c r="AU362" s="472"/>
      <c r="AV362" s="472"/>
      <c r="AW362" s="472"/>
      <c r="AX362" s="472"/>
      <c r="AY362" s="472"/>
      <c r="AZ362" s="472"/>
      <c r="BA362" s="472"/>
      <c r="BB362" s="542"/>
      <c r="BC362" s="472"/>
      <c r="BD362" s="472"/>
      <c r="BE362" s="472"/>
      <c r="BF362" s="472"/>
      <c r="BG362" s="472"/>
      <c r="BH362" s="472"/>
      <c r="BI362" s="496"/>
      <c r="BJ362" s="496"/>
      <c r="BK362" s="496"/>
      <c r="BL362" s="496"/>
      <c r="BM362" s="496"/>
      <c r="BN362" s="496"/>
      <c r="BO362" s="496"/>
      <c r="BP362" s="496"/>
      <c r="BS362" s="459"/>
      <c r="BT362" s="497"/>
      <c r="BU362" s="496"/>
    </row>
    <row r="363" spans="1:73" s="495" customFormat="1" ht="13" hidden="1" customHeight="1" outlineLevel="1" x14ac:dyDescent="0.35">
      <c r="A363" s="1000"/>
      <c r="B363" s="928"/>
      <c r="C363" s="471" t="s">
        <v>75</v>
      </c>
      <c r="D363" s="471" t="s">
        <v>76</v>
      </c>
      <c r="E363" s="542"/>
      <c r="F363" s="542"/>
      <c r="G363" s="1002"/>
      <c r="H363" s="1005"/>
      <c r="I363" s="508"/>
      <c r="J363" s="508"/>
      <c r="K363" s="925"/>
      <c r="L363" s="928"/>
      <c r="M363" s="976"/>
      <c r="N363" s="493">
        <f t="shared" si="206"/>
        <v>0</v>
      </c>
      <c r="O363" s="493">
        <f t="shared" si="206"/>
        <v>0</v>
      </c>
      <c r="P363" s="493">
        <f t="shared" si="210"/>
        <v>0</v>
      </c>
      <c r="Q363" s="493">
        <f>Q362</f>
        <v>0</v>
      </c>
      <c r="R363" s="928"/>
      <c r="S363" s="993"/>
      <c r="T363" s="428"/>
      <c r="U363" s="428"/>
      <c r="V363" s="428"/>
      <c r="W363" s="428"/>
      <c r="X363" s="472">
        <f t="shared" si="207"/>
        <v>0</v>
      </c>
      <c r="Y363" s="428"/>
      <c r="Z363" s="428">
        <f t="shared" si="208"/>
        <v>0</v>
      </c>
      <c r="AA363" s="428">
        <f t="shared" si="208"/>
        <v>0</v>
      </c>
      <c r="AB363" s="428"/>
      <c r="AC363" s="428"/>
      <c r="AD363" s="428"/>
      <c r="AE363" s="428"/>
      <c r="AF363" s="428"/>
      <c r="AG363" s="472"/>
      <c r="AH363" s="428"/>
      <c r="AI363" s="472"/>
      <c r="AJ363" s="472">
        <f>AI363*1.12</f>
        <v>0</v>
      </c>
      <c r="AK363" s="472"/>
      <c r="AL363" s="479" t="str">
        <f t="shared" si="202"/>
        <v/>
      </c>
      <c r="AM363" s="473"/>
      <c r="AN363" s="473">
        <f>AF363</f>
        <v>0</v>
      </c>
      <c r="AO363" s="473"/>
      <c r="AP363" s="473"/>
      <c r="AQ363" s="473"/>
      <c r="AR363" s="472">
        <f>AF363</f>
        <v>0</v>
      </c>
      <c r="AS363" s="472">
        <f t="shared" si="209"/>
        <v>0</v>
      </c>
      <c r="AT363" s="472"/>
      <c r="AU363" s="472"/>
      <c r="AV363" s="472"/>
      <c r="AW363" s="472"/>
      <c r="AX363" s="472"/>
      <c r="AY363" s="472"/>
      <c r="AZ363" s="472"/>
      <c r="BA363" s="472"/>
      <c r="BB363" s="472"/>
      <c r="BC363" s="472"/>
      <c r="BD363" s="472"/>
      <c r="BE363" s="472"/>
      <c r="BF363" s="472"/>
      <c r="BG363" s="472"/>
      <c r="BH363" s="472"/>
      <c r="BI363" s="496"/>
      <c r="BJ363" s="496"/>
      <c r="BK363" s="496"/>
      <c r="BL363" s="496"/>
      <c r="BM363" s="496"/>
      <c r="BN363" s="496"/>
      <c r="BO363" s="496"/>
      <c r="BP363" s="496"/>
      <c r="BS363" s="459"/>
      <c r="BT363" s="497"/>
      <c r="BU363" s="496"/>
    </row>
    <row r="364" spans="1:73" ht="14.5" hidden="1" customHeight="1" outlineLevel="1" x14ac:dyDescent="0.35">
      <c r="A364" s="1000"/>
      <c r="B364" s="928"/>
      <c r="C364" s="480" t="s">
        <v>75</v>
      </c>
      <c r="D364" s="480" t="s">
        <v>77</v>
      </c>
      <c r="E364" s="544"/>
      <c r="F364" s="544"/>
      <c r="G364" s="1002"/>
      <c r="H364" s="1005"/>
      <c r="I364" s="547"/>
      <c r="J364" s="547"/>
      <c r="K364" s="926"/>
      <c r="L364" s="929"/>
      <c r="M364" s="977"/>
      <c r="N364" s="503">
        <f t="shared" si="206"/>
        <v>0</v>
      </c>
      <c r="O364" s="503">
        <f t="shared" si="206"/>
        <v>0</v>
      </c>
      <c r="P364" s="503">
        <f t="shared" si="210"/>
        <v>0</v>
      </c>
      <c r="Q364" s="503">
        <f>Q363</f>
        <v>0</v>
      </c>
      <c r="R364" s="929"/>
      <c r="S364" s="970"/>
      <c r="T364" s="499"/>
      <c r="U364" s="499"/>
      <c r="V364" s="499"/>
      <c r="W364" s="499">
        <f>W363</f>
        <v>0</v>
      </c>
      <c r="X364" s="481">
        <f t="shared" si="207"/>
        <v>0</v>
      </c>
      <c r="Y364" s="499"/>
      <c r="Z364" s="499">
        <f t="shared" si="208"/>
        <v>0</v>
      </c>
      <c r="AA364" s="499">
        <f t="shared" si="208"/>
        <v>0</v>
      </c>
      <c r="AB364" s="499"/>
      <c r="AC364" s="499"/>
      <c r="AD364" s="499"/>
      <c r="AE364" s="499"/>
      <c r="AF364" s="499"/>
      <c r="AG364" s="481"/>
      <c r="AH364" s="499"/>
      <c r="AI364" s="481">
        <f>AI363</f>
        <v>0</v>
      </c>
      <c r="AJ364" s="481">
        <f>AJ363</f>
        <v>0</v>
      </c>
      <c r="AK364" s="481"/>
      <c r="AL364" s="504" t="str">
        <f t="shared" si="202"/>
        <v/>
      </c>
      <c r="AM364" s="482"/>
      <c r="AN364" s="482">
        <f>AF364</f>
        <v>0</v>
      </c>
      <c r="AO364" s="482"/>
      <c r="AP364" s="482"/>
      <c r="AQ364" s="482"/>
      <c r="AR364" s="481">
        <f>AF364</f>
        <v>0</v>
      </c>
      <c r="AS364" s="481">
        <f t="shared" si="209"/>
        <v>0</v>
      </c>
      <c r="AT364" s="481"/>
      <c r="AU364" s="481"/>
      <c r="AV364" s="481"/>
      <c r="AW364" s="481"/>
      <c r="AX364" s="481"/>
      <c r="AY364" s="481"/>
      <c r="AZ364" s="481"/>
      <c r="BA364" s="481"/>
      <c r="BB364" s="481"/>
      <c r="BC364" s="481"/>
      <c r="BD364" s="481"/>
      <c r="BE364" s="481"/>
      <c r="BF364" s="481"/>
      <c r="BG364" s="481"/>
      <c r="BH364" s="481"/>
      <c r="BI364" s="460"/>
      <c r="BJ364" s="460"/>
      <c r="BK364" s="460"/>
      <c r="BL364" s="460"/>
      <c r="BM364" s="460"/>
      <c r="BN364" s="460"/>
      <c r="BO364" s="460"/>
      <c r="BP364" s="460"/>
      <c r="BS364" s="457"/>
      <c r="BT364" s="458"/>
      <c r="BU364" s="460"/>
    </row>
    <row r="365" spans="1:73" s="495" customFormat="1" ht="13" hidden="1" customHeight="1" outlineLevel="1" x14ac:dyDescent="0.35">
      <c r="A365" s="1000"/>
      <c r="B365" s="928"/>
      <c r="C365" s="471" t="s">
        <v>73</v>
      </c>
      <c r="D365" s="471" t="s">
        <v>74</v>
      </c>
      <c r="E365" s="542"/>
      <c r="F365" s="542"/>
      <c r="G365" s="1002"/>
      <c r="H365" s="1005"/>
      <c r="I365" s="508"/>
      <c r="J365" s="508"/>
      <c r="K365" s="924"/>
      <c r="L365" s="927"/>
      <c r="M365" s="975" t="s">
        <v>98</v>
      </c>
      <c r="N365" s="493">
        <f t="shared" si="206"/>
        <v>0</v>
      </c>
      <c r="O365" s="493">
        <f t="shared" si="206"/>
        <v>0</v>
      </c>
      <c r="P365" s="493">
        <f t="shared" si="210"/>
        <v>0</v>
      </c>
      <c r="Q365" s="493"/>
      <c r="R365" s="927"/>
      <c r="S365" s="969"/>
      <c r="T365" s="428"/>
      <c r="U365" s="428"/>
      <c r="V365" s="428"/>
      <c r="W365" s="428"/>
      <c r="X365" s="472">
        <f t="shared" si="207"/>
        <v>0</v>
      </c>
      <c r="Y365" s="428"/>
      <c r="Z365" s="428">
        <f t="shared" si="208"/>
        <v>0</v>
      </c>
      <c r="AA365" s="428">
        <f t="shared" si="208"/>
        <v>0</v>
      </c>
      <c r="AB365" s="428">
        <f t="shared" si="208"/>
        <v>0</v>
      </c>
      <c r="AC365" s="428"/>
      <c r="AD365" s="428"/>
      <c r="AE365" s="428"/>
      <c r="AF365" s="428"/>
      <c r="AG365" s="472"/>
      <c r="AH365" s="428"/>
      <c r="AI365" s="472"/>
      <c r="AJ365" s="472">
        <f>AI365*1.12</f>
        <v>0</v>
      </c>
      <c r="AK365" s="542">
        <f>AH365-AE365</f>
        <v>0</v>
      </c>
      <c r="AL365" s="479" t="str">
        <f t="shared" si="202"/>
        <v/>
      </c>
      <c r="AM365" s="473"/>
      <c r="AN365" s="473"/>
      <c r="AO365" s="473"/>
      <c r="AP365" s="473"/>
      <c r="AQ365" s="473"/>
      <c r="AR365" s="472"/>
      <c r="AS365" s="472">
        <f t="shared" si="209"/>
        <v>0</v>
      </c>
      <c r="AT365" s="472"/>
      <c r="AU365" s="472"/>
      <c r="AV365" s="472"/>
      <c r="AW365" s="472"/>
      <c r="AX365" s="472"/>
      <c r="AY365" s="472"/>
      <c r="AZ365" s="472"/>
      <c r="BA365" s="472"/>
      <c r="BB365" s="539"/>
      <c r="BC365" s="472"/>
      <c r="BD365" s="472"/>
      <c r="BE365" s="472"/>
      <c r="BF365" s="472"/>
      <c r="BG365" s="472"/>
      <c r="BH365" s="472"/>
      <c r="BI365" s="496"/>
      <c r="BJ365" s="496"/>
      <c r="BK365" s="496"/>
      <c r="BL365" s="496"/>
      <c r="BM365" s="496"/>
      <c r="BN365" s="496"/>
      <c r="BO365" s="496"/>
      <c r="BP365" s="496"/>
      <c r="BS365" s="459"/>
      <c r="BT365" s="497"/>
      <c r="BU365" s="496"/>
    </row>
    <row r="366" spans="1:73" s="495" customFormat="1" ht="13" hidden="1" customHeight="1" outlineLevel="1" x14ac:dyDescent="0.35">
      <c r="A366" s="1000"/>
      <c r="B366" s="928"/>
      <c r="C366" s="471" t="s">
        <v>75</v>
      </c>
      <c r="D366" s="471" t="s">
        <v>76</v>
      </c>
      <c r="E366" s="542"/>
      <c r="F366" s="542"/>
      <c r="G366" s="1002"/>
      <c r="H366" s="1005"/>
      <c r="I366" s="508"/>
      <c r="J366" s="508"/>
      <c r="K366" s="925"/>
      <c r="L366" s="928"/>
      <c r="M366" s="976"/>
      <c r="N366" s="493">
        <f t="shared" si="206"/>
        <v>0</v>
      </c>
      <c r="O366" s="493">
        <f t="shared" si="206"/>
        <v>0</v>
      </c>
      <c r="P366" s="493">
        <f t="shared" si="210"/>
        <v>0</v>
      </c>
      <c r="Q366" s="493">
        <f>Q365</f>
        <v>0</v>
      </c>
      <c r="R366" s="928"/>
      <c r="S366" s="993"/>
      <c r="T366" s="428"/>
      <c r="U366" s="428"/>
      <c r="V366" s="428"/>
      <c r="W366" s="428"/>
      <c r="X366" s="472">
        <f t="shared" si="207"/>
        <v>0</v>
      </c>
      <c r="Y366" s="428"/>
      <c r="Z366" s="428">
        <f t="shared" si="208"/>
        <v>0</v>
      </c>
      <c r="AA366" s="428">
        <f t="shared" si="208"/>
        <v>0</v>
      </c>
      <c r="AB366" s="428"/>
      <c r="AC366" s="428"/>
      <c r="AD366" s="428"/>
      <c r="AE366" s="428"/>
      <c r="AF366" s="428"/>
      <c r="AG366" s="472"/>
      <c r="AH366" s="428"/>
      <c r="AI366" s="472"/>
      <c r="AJ366" s="472">
        <f>AI366*1.12</f>
        <v>0</v>
      </c>
      <c r="AK366" s="472"/>
      <c r="AL366" s="479" t="str">
        <f t="shared" si="202"/>
        <v/>
      </c>
      <c r="AM366" s="473"/>
      <c r="AN366" s="473">
        <f>AF366</f>
        <v>0</v>
      </c>
      <c r="AO366" s="473"/>
      <c r="AP366" s="473"/>
      <c r="AQ366" s="473"/>
      <c r="AR366" s="472">
        <f>AF366</f>
        <v>0</v>
      </c>
      <c r="AS366" s="472">
        <f t="shared" si="209"/>
        <v>0</v>
      </c>
      <c r="AT366" s="472"/>
      <c r="AU366" s="472"/>
      <c r="AV366" s="472"/>
      <c r="AW366" s="472"/>
      <c r="AX366" s="472"/>
      <c r="AY366" s="472"/>
      <c r="AZ366" s="472"/>
      <c r="BA366" s="472"/>
      <c r="BB366" s="472"/>
      <c r="BC366" s="472"/>
      <c r="BD366" s="472"/>
      <c r="BE366" s="472"/>
      <c r="BF366" s="472"/>
      <c r="BG366" s="472"/>
      <c r="BH366" s="472"/>
      <c r="BI366" s="496"/>
      <c r="BJ366" s="496"/>
      <c r="BK366" s="496"/>
      <c r="BL366" s="496"/>
      <c r="BM366" s="496"/>
      <c r="BN366" s="496"/>
      <c r="BO366" s="496"/>
      <c r="BP366" s="496"/>
      <c r="BS366" s="459"/>
      <c r="BT366" s="497"/>
      <c r="BU366" s="496"/>
    </row>
    <row r="367" spans="1:73" ht="14.5" hidden="1" customHeight="1" outlineLevel="1" x14ac:dyDescent="0.35">
      <c r="A367" s="1000"/>
      <c r="B367" s="928"/>
      <c r="C367" s="480" t="s">
        <v>75</v>
      </c>
      <c r="D367" s="480" t="s">
        <v>77</v>
      </c>
      <c r="E367" s="544"/>
      <c r="F367" s="544"/>
      <c r="G367" s="1002"/>
      <c r="H367" s="1005"/>
      <c r="I367" s="547"/>
      <c r="J367" s="547"/>
      <c r="K367" s="926"/>
      <c r="L367" s="929"/>
      <c r="M367" s="977"/>
      <c r="N367" s="503">
        <f t="shared" si="206"/>
        <v>0</v>
      </c>
      <c r="O367" s="503">
        <f t="shared" si="206"/>
        <v>0</v>
      </c>
      <c r="P367" s="503">
        <f t="shared" si="210"/>
        <v>0</v>
      </c>
      <c r="Q367" s="503">
        <f>Q366</f>
        <v>0</v>
      </c>
      <c r="R367" s="929"/>
      <c r="S367" s="970"/>
      <c r="T367" s="499"/>
      <c r="U367" s="499"/>
      <c r="V367" s="499"/>
      <c r="W367" s="499">
        <f>W366</f>
        <v>0</v>
      </c>
      <c r="X367" s="481">
        <f t="shared" si="207"/>
        <v>0</v>
      </c>
      <c r="Y367" s="499"/>
      <c r="Z367" s="499">
        <f t="shared" si="208"/>
        <v>0</v>
      </c>
      <c r="AA367" s="499">
        <f t="shared" si="208"/>
        <v>0</v>
      </c>
      <c r="AB367" s="499"/>
      <c r="AC367" s="499"/>
      <c r="AD367" s="499"/>
      <c r="AE367" s="499"/>
      <c r="AF367" s="499"/>
      <c r="AG367" s="481"/>
      <c r="AH367" s="499"/>
      <c r="AI367" s="481">
        <f>AI366</f>
        <v>0</v>
      </c>
      <c r="AJ367" s="481">
        <f>AJ366</f>
        <v>0</v>
      </c>
      <c r="AK367" s="481"/>
      <c r="AL367" s="504" t="str">
        <f t="shared" si="202"/>
        <v/>
      </c>
      <c r="AM367" s="482"/>
      <c r="AN367" s="482">
        <f>AF367</f>
        <v>0</v>
      </c>
      <c r="AO367" s="482"/>
      <c r="AP367" s="482"/>
      <c r="AQ367" s="482"/>
      <c r="AR367" s="481">
        <f>AF367</f>
        <v>0</v>
      </c>
      <c r="AS367" s="481">
        <f t="shared" si="209"/>
        <v>0</v>
      </c>
      <c r="AT367" s="481"/>
      <c r="AU367" s="481"/>
      <c r="AV367" s="481"/>
      <c r="AW367" s="481"/>
      <c r="AX367" s="481"/>
      <c r="AY367" s="481"/>
      <c r="AZ367" s="481"/>
      <c r="BA367" s="481"/>
      <c r="BB367" s="481"/>
      <c r="BC367" s="481"/>
      <c r="BD367" s="481"/>
      <c r="BE367" s="481"/>
      <c r="BF367" s="481"/>
      <c r="BG367" s="481"/>
      <c r="BH367" s="481"/>
      <c r="BI367" s="460"/>
      <c r="BJ367" s="460"/>
      <c r="BK367" s="460"/>
      <c r="BL367" s="460"/>
      <c r="BM367" s="460"/>
      <c r="BN367" s="460"/>
      <c r="BO367" s="460"/>
      <c r="BP367" s="460"/>
      <c r="BS367" s="457"/>
      <c r="BT367" s="458"/>
      <c r="BU367" s="460"/>
    </row>
    <row r="368" spans="1:73" s="495" customFormat="1" ht="13" hidden="1" customHeight="1" outlineLevel="1" x14ac:dyDescent="0.35">
      <c r="A368" s="1000"/>
      <c r="B368" s="928"/>
      <c r="C368" s="471" t="s">
        <v>73</v>
      </c>
      <c r="D368" s="471" t="s">
        <v>74</v>
      </c>
      <c r="E368" s="542"/>
      <c r="F368" s="542"/>
      <c r="G368" s="1002"/>
      <c r="H368" s="1005"/>
      <c r="I368" s="508"/>
      <c r="J368" s="508"/>
      <c r="K368" s="924"/>
      <c r="L368" s="927"/>
      <c r="M368" s="975" t="s">
        <v>98</v>
      </c>
      <c r="N368" s="493">
        <f t="shared" si="206"/>
        <v>0</v>
      </c>
      <c r="O368" s="493">
        <f t="shared" si="206"/>
        <v>0</v>
      </c>
      <c r="P368" s="493">
        <f t="shared" si="210"/>
        <v>0</v>
      </c>
      <c r="Q368" s="493"/>
      <c r="R368" s="927"/>
      <c r="S368" s="969"/>
      <c r="T368" s="428"/>
      <c r="U368" s="428"/>
      <c r="V368" s="428"/>
      <c r="W368" s="428"/>
      <c r="X368" s="472">
        <f t="shared" si="207"/>
        <v>0</v>
      </c>
      <c r="Y368" s="428"/>
      <c r="Z368" s="428">
        <f t="shared" si="208"/>
        <v>0</v>
      </c>
      <c r="AA368" s="428">
        <f t="shared" si="208"/>
        <v>0</v>
      </c>
      <c r="AB368" s="428">
        <f t="shared" si="208"/>
        <v>0</v>
      </c>
      <c r="AC368" s="428"/>
      <c r="AD368" s="428"/>
      <c r="AE368" s="428"/>
      <c r="AF368" s="428"/>
      <c r="AG368" s="472"/>
      <c r="AH368" s="428"/>
      <c r="AI368" s="472"/>
      <c r="AJ368" s="472">
        <f>AI368*1.12</f>
        <v>0</v>
      </c>
      <c r="AK368" s="542">
        <f>AH368-AE368</f>
        <v>0</v>
      </c>
      <c r="AL368" s="479" t="str">
        <f t="shared" si="202"/>
        <v/>
      </c>
      <c r="AM368" s="473"/>
      <c r="AN368" s="473"/>
      <c r="AO368" s="473"/>
      <c r="AP368" s="473"/>
      <c r="AQ368" s="473"/>
      <c r="AR368" s="472"/>
      <c r="AS368" s="472">
        <f t="shared" si="209"/>
        <v>0</v>
      </c>
      <c r="AT368" s="472"/>
      <c r="AU368" s="472"/>
      <c r="AV368" s="472"/>
      <c r="AW368" s="472"/>
      <c r="AX368" s="472"/>
      <c r="AY368" s="472"/>
      <c r="AZ368" s="472"/>
      <c r="BA368" s="472"/>
      <c r="BB368" s="539"/>
      <c r="BC368" s="472"/>
      <c r="BD368" s="472"/>
      <c r="BE368" s="472"/>
      <c r="BF368" s="472"/>
      <c r="BG368" s="472"/>
      <c r="BH368" s="472"/>
      <c r="BI368" s="496"/>
      <c r="BJ368" s="496"/>
      <c r="BK368" s="496"/>
      <c r="BL368" s="496"/>
      <c r="BM368" s="496"/>
      <c r="BN368" s="496"/>
      <c r="BO368" s="496"/>
      <c r="BP368" s="496"/>
      <c r="BS368" s="459"/>
      <c r="BT368" s="497"/>
      <c r="BU368" s="496"/>
    </row>
    <row r="369" spans="1:73" s="495" customFormat="1" ht="13" hidden="1" customHeight="1" outlineLevel="1" x14ac:dyDescent="0.35">
      <c r="A369" s="1000"/>
      <c r="B369" s="928"/>
      <c r="C369" s="471" t="s">
        <v>75</v>
      </c>
      <c r="D369" s="471" t="s">
        <v>76</v>
      </c>
      <c r="E369" s="542"/>
      <c r="F369" s="542"/>
      <c r="G369" s="1002"/>
      <c r="H369" s="1005"/>
      <c r="I369" s="508"/>
      <c r="J369" s="508"/>
      <c r="K369" s="925"/>
      <c r="L369" s="928"/>
      <c r="M369" s="976"/>
      <c r="N369" s="493">
        <f t="shared" si="206"/>
        <v>0</v>
      </c>
      <c r="O369" s="493">
        <f t="shared" si="206"/>
        <v>0</v>
      </c>
      <c r="P369" s="493">
        <f t="shared" si="210"/>
        <v>0</v>
      </c>
      <c r="Q369" s="493">
        <f>Q368</f>
        <v>0</v>
      </c>
      <c r="R369" s="928"/>
      <c r="S369" s="993"/>
      <c r="T369" s="428"/>
      <c r="U369" s="428"/>
      <c r="V369" s="428"/>
      <c r="W369" s="428"/>
      <c r="X369" s="472">
        <f t="shared" si="207"/>
        <v>0</v>
      </c>
      <c r="Y369" s="428"/>
      <c r="Z369" s="428">
        <f t="shared" si="208"/>
        <v>0</v>
      </c>
      <c r="AA369" s="428">
        <f t="shared" si="208"/>
        <v>0</v>
      </c>
      <c r="AB369" s="428"/>
      <c r="AC369" s="428"/>
      <c r="AD369" s="428"/>
      <c r="AE369" s="428"/>
      <c r="AF369" s="428"/>
      <c r="AG369" s="472"/>
      <c r="AH369" s="428"/>
      <c r="AI369" s="472"/>
      <c r="AJ369" s="472">
        <f>AI369*1.12</f>
        <v>0</v>
      </c>
      <c r="AK369" s="472"/>
      <c r="AL369" s="479" t="str">
        <f t="shared" si="202"/>
        <v/>
      </c>
      <c r="AM369" s="473"/>
      <c r="AN369" s="473">
        <f>AF369</f>
        <v>0</v>
      </c>
      <c r="AO369" s="473"/>
      <c r="AP369" s="473"/>
      <c r="AQ369" s="473"/>
      <c r="AR369" s="472">
        <f>AF369</f>
        <v>0</v>
      </c>
      <c r="AS369" s="472">
        <f t="shared" si="209"/>
        <v>0</v>
      </c>
      <c r="AT369" s="472"/>
      <c r="AU369" s="472"/>
      <c r="AV369" s="472"/>
      <c r="AW369" s="472"/>
      <c r="AX369" s="472"/>
      <c r="AY369" s="472"/>
      <c r="AZ369" s="472"/>
      <c r="BA369" s="472"/>
      <c r="BB369" s="472"/>
      <c r="BC369" s="472"/>
      <c r="BD369" s="472"/>
      <c r="BE369" s="472"/>
      <c r="BF369" s="472"/>
      <c r="BG369" s="472"/>
      <c r="BH369" s="472"/>
      <c r="BI369" s="496"/>
      <c r="BJ369" s="496"/>
      <c r="BK369" s="496"/>
      <c r="BL369" s="496"/>
      <c r="BM369" s="496"/>
      <c r="BN369" s="496"/>
      <c r="BO369" s="496"/>
      <c r="BP369" s="496"/>
      <c r="BS369" s="459"/>
      <c r="BT369" s="497"/>
      <c r="BU369" s="496"/>
    </row>
    <row r="370" spans="1:73" ht="14.5" hidden="1" customHeight="1" outlineLevel="1" x14ac:dyDescent="0.35">
      <c r="A370" s="1000"/>
      <c r="B370" s="928"/>
      <c r="C370" s="480" t="s">
        <v>75</v>
      </c>
      <c r="D370" s="480" t="s">
        <v>77</v>
      </c>
      <c r="E370" s="544"/>
      <c r="F370" s="544"/>
      <c r="G370" s="1002"/>
      <c r="H370" s="1005"/>
      <c r="I370" s="547"/>
      <c r="J370" s="547"/>
      <c r="K370" s="926"/>
      <c r="L370" s="929"/>
      <c r="M370" s="977"/>
      <c r="N370" s="503">
        <f t="shared" si="206"/>
        <v>0</v>
      </c>
      <c r="O370" s="503">
        <f t="shared" si="206"/>
        <v>0</v>
      </c>
      <c r="P370" s="503">
        <f t="shared" si="210"/>
        <v>0</v>
      </c>
      <c r="Q370" s="503">
        <f>Q369</f>
        <v>0</v>
      </c>
      <c r="R370" s="929"/>
      <c r="S370" s="970"/>
      <c r="T370" s="499"/>
      <c r="U370" s="499"/>
      <c r="V370" s="499"/>
      <c r="W370" s="499">
        <f>W369</f>
        <v>0</v>
      </c>
      <c r="X370" s="481">
        <f t="shared" si="207"/>
        <v>0</v>
      </c>
      <c r="Y370" s="499"/>
      <c r="Z370" s="499">
        <f t="shared" si="208"/>
        <v>0</v>
      </c>
      <c r="AA370" s="499">
        <f t="shared" si="208"/>
        <v>0</v>
      </c>
      <c r="AB370" s="499"/>
      <c r="AC370" s="499"/>
      <c r="AD370" s="499"/>
      <c r="AE370" s="499"/>
      <c r="AF370" s="499"/>
      <c r="AG370" s="481"/>
      <c r="AH370" s="499"/>
      <c r="AI370" s="481">
        <f>AI369</f>
        <v>0</v>
      </c>
      <c r="AJ370" s="481">
        <f>AJ369</f>
        <v>0</v>
      </c>
      <c r="AK370" s="481"/>
      <c r="AL370" s="504" t="str">
        <f t="shared" si="202"/>
        <v/>
      </c>
      <c r="AM370" s="482"/>
      <c r="AN370" s="482">
        <f>AF370</f>
        <v>0</v>
      </c>
      <c r="AO370" s="482"/>
      <c r="AP370" s="482"/>
      <c r="AQ370" s="482"/>
      <c r="AR370" s="481">
        <f>AF370</f>
        <v>0</v>
      </c>
      <c r="AS370" s="481">
        <f t="shared" si="209"/>
        <v>0</v>
      </c>
      <c r="AT370" s="481"/>
      <c r="AU370" s="481"/>
      <c r="AV370" s="481"/>
      <c r="AW370" s="481"/>
      <c r="AX370" s="481"/>
      <c r="AY370" s="481"/>
      <c r="AZ370" s="481"/>
      <c r="BA370" s="481"/>
      <c r="BB370" s="481"/>
      <c r="BC370" s="481"/>
      <c r="BD370" s="481"/>
      <c r="BE370" s="481"/>
      <c r="BF370" s="481"/>
      <c r="BG370" s="481"/>
      <c r="BH370" s="481"/>
      <c r="BI370" s="460"/>
      <c r="BJ370" s="460"/>
      <c r="BK370" s="460"/>
      <c r="BL370" s="460"/>
      <c r="BM370" s="460"/>
      <c r="BN370" s="460"/>
      <c r="BO370" s="460"/>
      <c r="BP370" s="460"/>
      <c r="BS370" s="457"/>
      <c r="BT370" s="458"/>
      <c r="BU370" s="460"/>
    </row>
    <row r="371" spans="1:73" s="495" customFormat="1" ht="13" hidden="1" customHeight="1" outlineLevel="1" x14ac:dyDescent="0.35">
      <c r="A371" s="1000"/>
      <c r="B371" s="928"/>
      <c r="C371" s="471" t="s">
        <v>73</v>
      </c>
      <c r="D371" s="471" t="s">
        <v>74</v>
      </c>
      <c r="E371" s="542"/>
      <c r="F371" s="542"/>
      <c r="G371" s="1002"/>
      <c r="H371" s="1005"/>
      <c r="I371" s="508"/>
      <c r="J371" s="508"/>
      <c r="K371" s="924"/>
      <c r="L371" s="927"/>
      <c r="M371" s="975" t="s">
        <v>98</v>
      </c>
      <c r="N371" s="493">
        <f t="shared" si="206"/>
        <v>0</v>
      </c>
      <c r="O371" s="493">
        <f t="shared" si="206"/>
        <v>0</v>
      </c>
      <c r="P371" s="493">
        <f t="shared" si="210"/>
        <v>0</v>
      </c>
      <c r="Q371" s="493"/>
      <c r="R371" s="927"/>
      <c r="S371" s="969"/>
      <c r="T371" s="428"/>
      <c r="U371" s="428"/>
      <c r="V371" s="428"/>
      <c r="W371" s="428"/>
      <c r="X371" s="472">
        <f t="shared" si="207"/>
        <v>0</v>
      </c>
      <c r="Y371" s="428"/>
      <c r="Z371" s="428">
        <f t="shared" si="208"/>
        <v>0</v>
      </c>
      <c r="AA371" s="428">
        <f t="shared" si="208"/>
        <v>0</v>
      </c>
      <c r="AB371" s="428">
        <f t="shared" si="208"/>
        <v>0</v>
      </c>
      <c r="AC371" s="428"/>
      <c r="AD371" s="428"/>
      <c r="AE371" s="428"/>
      <c r="AF371" s="428"/>
      <c r="AG371" s="472"/>
      <c r="AH371" s="428"/>
      <c r="AI371" s="472"/>
      <c r="AJ371" s="472">
        <f>AI371*1.12</f>
        <v>0</v>
      </c>
      <c r="AK371" s="542">
        <f>AH371-AE371</f>
        <v>0</v>
      </c>
      <c r="AL371" s="479" t="str">
        <f t="shared" si="202"/>
        <v/>
      </c>
      <c r="AM371" s="473"/>
      <c r="AN371" s="473"/>
      <c r="AO371" s="473"/>
      <c r="AP371" s="473"/>
      <c r="AQ371" s="473"/>
      <c r="AR371" s="472"/>
      <c r="AS371" s="472">
        <f t="shared" si="209"/>
        <v>0</v>
      </c>
      <c r="AT371" s="472"/>
      <c r="AU371" s="472"/>
      <c r="AV371" s="472"/>
      <c r="AW371" s="472"/>
      <c r="AX371" s="472"/>
      <c r="AY371" s="472"/>
      <c r="AZ371" s="472"/>
      <c r="BA371" s="472"/>
      <c r="BB371" s="539"/>
      <c r="BC371" s="472"/>
      <c r="BD371" s="472"/>
      <c r="BE371" s="472"/>
      <c r="BF371" s="472"/>
      <c r="BG371" s="472"/>
      <c r="BH371" s="472"/>
      <c r="BI371" s="496"/>
      <c r="BJ371" s="496"/>
      <c r="BK371" s="496"/>
      <c r="BL371" s="496"/>
      <c r="BM371" s="496"/>
      <c r="BN371" s="496"/>
      <c r="BO371" s="496"/>
      <c r="BP371" s="496"/>
      <c r="BS371" s="459"/>
      <c r="BT371" s="497"/>
      <c r="BU371" s="496"/>
    </row>
    <row r="372" spans="1:73" s="495" customFormat="1" ht="13" hidden="1" customHeight="1" outlineLevel="1" x14ac:dyDescent="0.35">
      <c r="A372" s="1000"/>
      <c r="B372" s="928"/>
      <c r="C372" s="471" t="s">
        <v>75</v>
      </c>
      <c r="D372" s="471" t="s">
        <v>76</v>
      </c>
      <c r="E372" s="542"/>
      <c r="F372" s="542"/>
      <c r="G372" s="1002"/>
      <c r="H372" s="1005"/>
      <c r="I372" s="508"/>
      <c r="J372" s="508"/>
      <c r="K372" s="925"/>
      <c r="L372" s="928"/>
      <c r="M372" s="976"/>
      <c r="N372" s="493">
        <f t="shared" ref="N372:O376" si="211">P372</f>
        <v>0</v>
      </c>
      <c r="O372" s="493">
        <f t="shared" si="211"/>
        <v>0</v>
      </c>
      <c r="P372" s="493">
        <f t="shared" si="210"/>
        <v>0</v>
      </c>
      <c r="Q372" s="493">
        <f>Q371</f>
        <v>0</v>
      </c>
      <c r="R372" s="928"/>
      <c r="S372" s="993"/>
      <c r="T372" s="428"/>
      <c r="U372" s="428"/>
      <c r="V372" s="428"/>
      <c r="W372" s="428"/>
      <c r="X372" s="472">
        <f t="shared" si="207"/>
        <v>0</v>
      </c>
      <c r="Y372" s="428"/>
      <c r="Z372" s="428">
        <f t="shared" si="208"/>
        <v>0</v>
      </c>
      <c r="AA372" s="428">
        <f t="shared" si="208"/>
        <v>0</v>
      </c>
      <c r="AB372" s="428"/>
      <c r="AC372" s="428"/>
      <c r="AD372" s="428"/>
      <c r="AE372" s="428"/>
      <c r="AF372" s="428"/>
      <c r="AG372" s="472"/>
      <c r="AH372" s="428"/>
      <c r="AI372" s="472"/>
      <c r="AJ372" s="472">
        <f>AI372*1.12</f>
        <v>0</v>
      </c>
      <c r="AK372" s="472"/>
      <c r="AL372" s="479" t="str">
        <f t="shared" si="202"/>
        <v/>
      </c>
      <c r="AM372" s="473"/>
      <c r="AN372" s="473">
        <f>AF372</f>
        <v>0</v>
      </c>
      <c r="AO372" s="473"/>
      <c r="AP372" s="473"/>
      <c r="AQ372" s="473"/>
      <c r="AR372" s="472">
        <f>AF372</f>
        <v>0</v>
      </c>
      <c r="AS372" s="472">
        <f t="shared" si="209"/>
        <v>0</v>
      </c>
      <c r="AT372" s="472"/>
      <c r="AU372" s="472"/>
      <c r="AV372" s="472"/>
      <c r="AW372" s="472"/>
      <c r="AX372" s="472"/>
      <c r="AY372" s="472"/>
      <c r="AZ372" s="472"/>
      <c r="BA372" s="472"/>
      <c r="BB372" s="472"/>
      <c r="BC372" s="472"/>
      <c r="BD372" s="472"/>
      <c r="BE372" s="472"/>
      <c r="BF372" s="472"/>
      <c r="BG372" s="472"/>
      <c r="BH372" s="472"/>
      <c r="BI372" s="496"/>
      <c r="BJ372" s="496"/>
      <c r="BK372" s="496"/>
      <c r="BL372" s="496"/>
      <c r="BM372" s="496"/>
      <c r="BN372" s="496"/>
      <c r="BO372" s="496"/>
      <c r="BP372" s="496"/>
      <c r="BS372" s="459"/>
      <c r="BT372" s="497"/>
      <c r="BU372" s="496"/>
    </row>
    <row r="373" spans="1:73" ht="14.5" hidden="1" customHeight="1" outlineLevel="1" x14ac:dyDescent="0.35">
      <c r="A373" s="1000"/>
      <c r="B373" s="928"/>
      <c r="C373" s="480" t="s">
        <v>75</v>
      </c>
      <c r="D373" s="480" t="s">
        <v>77</v>
      </c>
      <c r="E373" s="544"/>
      <c r="F373" s="544"/>
      <c r="G373" s="1002"/>
      <c r="H373" s="1005"/>
      <c r="I373" s="547"/>
      <c r="J373" s="547"/>
      <c r="K373" s="926"/>
      <c r="L373" s="929"/>
      <c r="M373" s="977"/>
      <c r="N373" s="503">
        <f t="shared" si="211"/>
        <v>0</v>
      </c>
      <c r="O373" s="503">
        <f t="shared" si="211"/>
        <v>0</v>
      </c>
      <c r="P373" s="503">
        <f t="shared" si="210"/>
        <v>0</v>
      </c>
      <c r="Q373" s="503">
        <f>Q372</f>
        <v>0</v>
      </c>
      <c r="R373" s="929"/>
      <c r="S373" s="970"/>
      <c r="T373" s="499"/>
      <c r="U373" s="499"/>
      <c r="V373" s="499"/>
      <c r="W373" s="499">
        <f>W372</f>
        <v>0</v>
      </c>
      <c r="X373" s="481">
        <f t="shared" si="207"/>
        <v>0</v>
      </c>
      <c r="Y373" s="499"/>
      <c r="Z373" s="499">
        <f t="shared" si="208"/>
        <v>0</v>
      </c>
      <c r="AA373" s="499">
        <f t="shared" si="208"/>
        <v>0</v>
      </c>
      <c r="AB373" s="499"/>
      <c r="AC373" s="499"/>
      <c r="AD373" s="499"/>
      <c r="AE373" s="499"/>
      <c r="AF373" s="499"/>
      <c r="AG373" s="481"/>
      <c r="AH373" s="499"/>
      <c r="AI373" s="481">
        <f>AI372</f>
        <v>0</v>
      </c>
      <c r="AJ373" s="481">
        <f>AJ372</f>
        <v>0</v>
      </c>
      <c r="AK373" s="481"/>
      <c r="AL373" s="504" t="str">
        <f t="shared" si="202"/>
        <v/>
      </c>
      <c r="AM373" s="482"/>
      <c r="AN373" s="482">
        <f>AF373</f>
        <v>0</v>
      </c>
      <c r="AO373" s="482"/>
      <c r="AP373" s="482"/>
      <c r="AQ373" s="482"/>
      <c r="AR373" s="481">
        <f>AF373</f>
        <v>0</v>
      </c>
      <c r="AS373" s="481">
        <f t="shared" si="209"/>
        <v>0</v>
      </c>
      <c r="AT373" s="481"/>
      <c r="AU373" s="481"/>
      <c r="AV373" s="481"/>
      <c r="AW373" s="481"/>
      <c r="AX373" s="481"/>
      <c r="AY373" s="481"/>
      <c r="AZ373" s="481"/>
      <c r="BA373" s="481"/>
      <c r="BB373" s="481"/>
      <c r="BC373" s="481"/>
      <c r="BD373" s="481"/>
      <c r="BE373" s="481"/>
      <c r="BF373" s="481"/>
      <c r="BG373" s="481"/>
      <c r="BH373" s="481"/>
      <c r="BI373" s="460"/>
      <c r="BJ373" s="460"/>
      <c r="BK373" s="460"/>
      <c r="BL373" s="460"/>
      <c r="BM373" s="460"/>
      <c r="BN373" s="460"/>
      <c r="BO373" s="460"/>
      <c r="BP373" s="460"/>
      <c r="BS373" s="457"/>
      <c r="BT373" s="458"/>
      <c r="BU373" s="460"/>
    </row>
    <row r="374" spans="1:73" s="495" customFormat="1" ht="13" hidden="1" customHeight="1" outlineLevel="1" x14ac:dyDescent="0.35">
      <c r="A374" s="1000"/>
      <c r="B374" s="928"/>
      <c r="C374" s="471" t="s">
        <v>73</v>
      </c>
      <c r="D374" s="471" t="s">
        <v>74</v>
      </c>
      <c r="E374" s="542"/>
      <c r="F374" s="542"/>
      <c r="G374" s="1002"/>
      <c r="H374" s="1005"/>
      <c r="I374" s="508"/>
      <c r="J374" s="508"/>
      <c r="K374" s="924"/>
      <c r="L374" s="927"/>
      <c r="M374" s="975" t="s">
        <v>98</v>
      </c>
      <c r="N374" s="493">
        <f t="shared" si="211"/>
        <v>0</v>
      </c>
      <c r="O374" s="493">
        <f t="shared" si="211"/>
        <v>0</v>
      </c>
      <c r="P374" s="493">
        <f t="shared" si="210"/>
        <v>0</v>
      </c>
      <c r="Q374" s="493"/>
      <c r="R374" s="927"/>
      <c r="S374" s="969"/>
      <c r="T374" s="428"/>
      <c r="U374" s="428"/>
      <c r="V374" s="428"/>
      <c r="W374" s="428"/>
      <c r="X374" s="472">
        <f t="shared" si="207"/>
        <v>0</v>
      </c>
      <c r="Y374" s="428"/>
      <c r="Z374" s="428">
        <f t="shared" si="208"/>
        <v>0</v>
      </c>
      <c r="AA374" s="428">
        <f t="shared" si="208"/>
        <v>0</v>
      </c>
      <c r="AB374" s="428">
        <f t="shared" si="208"/>
        <v>0</v>
      </c>
      <c r="AC374" s="428"/>
      <c r="AD374" s="428"/>
      <c r="AE374" s="428"/>
      <c r="AF374" s="428"/>
      <c r="AG374" s="472"/>
      <c r="AH374" s="428"/>
      <c r="AI374" s="472"/>
      <c r="AJ374" s="472">
        <f>AI374*1.12</f>
        <v>0</v>
      </c>
      <c r="AK374" s="542">
        <f>AH374-AE374</f>
        <v>0</v>
      </c>
      <c r="AL374" s="479" t="str">
        <f t="shared" si="202"/>
        <v/>
      </c>
      <c r="AM374" s="473"/>
      <c r="AN374" s="473"/>
      <c r="AO374" s="473"/>
      <c r="AP374" s="473"/>
      <c r="AQ374" s="473"/>
      <c r="AR374" s="472"/>
      <c r="AS374" s="472">
        <f t="shared" si="209"/>
        <v>0</v>
      </c>
      <c r="AT374" s="472"/>
      <c r="AU374" s="472"/>
      <c r="AV374" s="472"/>
      <c r="AW374" s="472"/>
      <c r="AX374" s="472"/>
      <c r="AY374" s="472"/>
      <c r="AZ374" s="472"/>
      <c r="BA374" s="472"/>
      <c r="BB374" s="539"/>
      <c r="BC374" s="472"/>
      <c r="BD374" s="472"/>
      <c r="BE374" s="472"/>
      <c r="BF374" s="472"/>
      <c r="BG374" s="472"/>
      <c r="BH374" s="472"/>
      <c r="BI374" s="496"/>
      <c r="BJ374" s="496"/>
      <c r="BK374" s="496"/>
      <c r="BL374" s="496"/>
      <c r="BM374" s="496"/>
      <c r="BN374" s="496"/>
      <c r="BO374" s="496"/>
      <c r="BP374" s="496"/>
      <c r="BS374" s="459"/>
      <c r="BT374" s="497"/>
      <c r="BU374" s="496"/>
    </row>
    <row r="375" spans="1:73" s="495" customFormat="1" ht="13" hidden="1" customHeight="1" outlineLevel="1" x14ac:dyDescent="0.35">
      <c r="A375" s="1000"/>
      <c r="B375" s="928"/>
      <c r="C375" s="471" t="s">
        <v>75</v>
      </c>
      <c r="D375" s="471" t="s">
        <v>76</v>
      </c>
      <c r="E375" s="542"/>
      <c r="F375" s="542"/>
      <c r="G375" s="1002"/>
      <c r="H375" s="1005"/>
      <c r="I375" s="508"/>
      <c r="J375" s="508"/>
      <c r="K375" s="925"/>
      <c r="L375" s="928"/>
      <c r="M375" s="976"/>
      <c r="N375" s="493">
        <f t="shared" si="211"/>
        <v>0</v>
      </c>
      <c r="O375" s="493">
        <f t="shared" si="211"/>
        <v>0</v>
      </c>
      <c r="P375" s="493">
        <f t="shared" si="210"/>
        <v>0</v>
      </c>
      <c r="Q375" s="493">
        <f>Q374</f>
        <v>0</v>
      </c>
      <c r="R375" s="928"/>
      <c r="S375" s="993"/>
      <c r="T375" s="428"/>
      <c r="U375" s="428"/>
      <c r="V375" s="428"/>
      <c r="W375" s="428"/>
      <c r="X375" s="472">
        <f t="shared" si="207"/>
        <v>0</v>
      </c>
      <c r="Y375" s="428"/>
      <c r="Z375" s="428">
        <f t="shared" si="208"/>
        <v>0</v>
      </c>
      <c r="AA375" s="428">
        <f t="shared" si="208"/>
        <v>0</v>
      </c>
      <c r="AB375" s="428"/>
      <c r="AC375" s="428"/>
      <c r="AD375" s="428"/>
      <c r="AE375" s="428"/>
      <c r="AF375" s="428"/>
      <c r="AG375" s="472"/>
      <c r="AH375" s="428"/>
      <c r="AI375" s="472"/>
      <c r="AJ375" s="472">
        <f>AI375*1.12</f>
        <v>0</v>
      </c>
      <c r="AK375" s="472"/>
      <c r="AL375" s="479" t="str">
        <f t="shared" si="202"/>
        <v/>
      </c>
      <c r="AM375" s="473"/>
      <c r="AN375" s="473">
        <f>AF375</f>
        <v>0</v>
      </c>
      <c r="AO375" s="473"/>
      <c r="AP375" s="473"/>
      <c r="AQ375" s="473"/>
      <c r="AR375" s="472">
        <f>AF375</f>
        <v>0</v>
      </c>
      <c r="AS375" s="472">
        <f t="shared" si="209"/>
        <v>0</v>
      </c>
      <c r="AT375" s="472"/>
      <c r="AU375" s="472"/>
      <c r="AV375" s="472"/>
      <c r="AW375" s="472"/>
      <c r="AX375" s="472"/>
      <c r="AY375" s="472"/>
      <c r="AZ375" s="472"/>
      <c r="BA375" s="472"/>
      <c r="BB375" s="472"/>
      <c r="BC375" s="472"/>
      <c r="BD375" s="472"/>
      <c r="BE375" s="472"/>
      <c r="BF375" s="472"/>
      <c r="BG375" s="472"/>
      <c r="BH375" s="472"/>
      <c r="BI375" s="496"/>
      <c r="BJ375" s="496"/>
      <c r="BK375" s="496"/>
      <c r="BL375" s="496"/>
      <c r="BM375" s="496"/>
      <c r="BN375" s="496"/>
      <c r="BO375" s="496"/>
      <c r="BP375" s="496"/>
      <c r="BS375" s="459"/>
      <c r="BT375" s="497"/>
      <c r="BU375" s="496"/>
    </row>
    <row r="376" spans="1:73" ht="14.5" hidden="1" customHeight="1" outlineLevel="1" x14ac:dyDescent="0.35">
      <c r="A376" s="962"/>
      <c r="B376" s="929"/>
      <c r="C376" s="480" t="s">
        <v>75</v>
      </c>
      <c r="D376" s="480" t="s">
        <v>77</v>
      </c>
      <c r="E376" s="544"/>
      <c r="F376" s="544"/>
      <c r="G376" s="1003"/>
      <c r="H376" s="1006"/>
      <c r="I376" s="547"/>
      <c r="J376" s="547"/>
      <c r="K376" s="926"/>
      <c r="L376" s="929"/>
      <c r="M376" s="977"/>
      <c r="N376" s="503">
        <f t="shared" si="211"/>
        <v>0</v>
      </c>
      <c r="O376" s="503">
        <f t="shared" si="211"/>
        <v>0</v>
      </c>
      <c r="P376" s="503">
        <f t="shared" si="210"/>
        <v>0</v>
      </c>
      <c r="Q376" s="503">
        <f>Q375</f>
        <v>0</v>
      </c>
      <c r="R376" s="929"/>
      <c r="S376" s="970"/>
      <c r="T376" s="499"/>
      <c r="U376" s="499"/>
      <c r="V376" s="499"/>
      <c r="W376" s="499">
        <f>W375</f>
        <v>0</v>
      </c>
      <c r="X376" s="481">
        <f t="shared" si="207"/>
        <v>0</v>
      </c>
      <c r="Y376" s="499"/>
      <c r="Z376" s="499">
        <f t="shared" si="208"/>
        <v>0</v>
      </c>
      <c r="AA376" s="499">
        <f t="shared" si="208"/>
        <v>0</v>
      </c>
      <c r="AB376" s="499"/>
      <c r="AC376" s="499"/>
      <c r="AD376" s="499"/>
      <c r="AE376" s="499"/>
      <c r="AF376" s="499"/>
      <c r="AG376" s="481"/>
      <c r="AH376" s="499"/>
      <c r="AI376" s="481">
        <f>AI375</f>
        <v>0</v>
      </c>
      <c r="AJ376" s="481">
        <f>AJ375</f>
        <v>0</v>
      </c>
      <c r="AK376" s="481"/>
      <c r="AL376" s="504" t="str">
        <f t="shared" si="202"/>
        <v/>
      </c>
      <c r="AM376" s="482"/>
      <c r="AN376" s="482">
        <f>AF376</f>
        <v>0</v>
      </c>
      <c r="AO376" s="482"/>
      <c r="AP376" s="482"/>
      <c r="AQ376" s="482"/>
      <c r="AR376" s="481">
        <f>AF376</f>
        <v>0</v>
      </c>
      <c r="AS376" s="481">
        <f t="shared" si="209"/>
        <v>0</v>
      </c>
      <c r="AT376" s="481"/>
      <c r="AU376" s="481"/>
      <c r="AV376" s="481"/>
      <c r="AW376" s="481"/>
      <c r="AX376" s="481"/>
      <c r="AY376" s="481"/>
      <c r="AZ376" s="481"/>
      <c r="BA376" s="481"/>
      <c r="BB376" s="481"/>
      <c r="BC376" s="481"/>
      <c r="BD376" s="481"/>
      <c r="BE376" s="481"/>
      <c r="BF376" s="481"/>
      <c r="BG376" s="481"/>
      <c r="BH376" s="481"/>
      <c r="BI376" s="460"/>
      <c r="BJ376" s="460"/>
      <c r="BK376" s="460"/>
      <c r="BL376" s="460"/>
      <c r="BM376" s="460"/>
      <c r="BN376" s="460"/>
      <c r="BO376" s="460"/>
      <c r="BP376" s="460"/>
      <c r="BS376" s="457"/>
      <c r="BT376" s="458"/>
      <c r="BU376" s="460"/>
    </row>
    <row r="377" spans="1:73" s="495" customFormat="1" ht="12.75" customHeight="1" collapsed="1" x14ac:dyDescent="0.35">
      <c r="A377" s="961"/>
      <c r="B377" s="927" t="s">
        <v>139</v>
      </c>
      <c r="C377" s="471"/>
      <c r="D377" s="471"/>
      <c r="E377" s="556">
        <f>E379+E382+E397</f>
        <v>9091420.2758375462</v>
      </c>
      <c r="F377" s="556">
        <f>F379+F382+F397</f>
        <v>10182390.708938053</v>
      </c>
      <c r="G377" s="557"/>
      <c r="H377" s="556">
        <f>H379+H382+H397</f>
        <v>815</v>
      </c>
      <c r="I377" s="556">
        <f>I379+I382+I397</f>
        <v>9091420</v>
      </c>
      <c r="J377" s="556">
        <f>J379+J382+J397</f>
        <v>10182390.4</v>
      </c>
      <c r="K377" s="914"/>
      <c r="L377" s="915"/>
      <c r="M377" s="998" t="s">
        <v>98</v>
      </c>
      <c r="N377" s="558">
        <f t="shared" ref="N377:Q378" si="212">N379+N382+N397+N385+N388+N391+N394</f>
        <v>0</v>
      </c>
      <c r="O377" s="558">
        <f t="shared" si="212"/>
        <v>0</v>
      </c>
      <c r="P377" s="558">
        <f t="shared" si="212"/>
        <v>0</v>
      </c>
      <c r="Q377" s="558">
        <f t="shared" si="212"/>
        <v>0</v>
      </c>
      <c r="R377" s="488"/>
      <c r="S377" s="991">
        <f t="shared" ref="S377:AK377" si="213">S379+S382+S397+S385+S388+S391+S394</f>
        <v>0</v>
      </c>
      <c r="T377" s="556">
        <f t="shared" si="213"/>
        <v>0</v>
      </c>
      <c r="U377" s="556">
        <f t="shared" si="213"/>
        <v>0</v>
      </c>
      <c r="V377" s="556">
        <f t="shared" si="213"/>
        <v>0</v>
      </c>
      <c r="W377" s="556">
        <f t="shared" si="213"/>
        <v>0</v>
      </c>
      <c r="X377" s="556">
        <f t="shared" si="213"/>
        <v>0</v>
      </c>
      <c r="Y377" s="556">
        <f t="shared" si="213"/>
        <v>0</v>
      </c>
      <c r="Z377" s="556">
        <f t="shared" si="213"/>
        <v>0</v>
      </c>
      <c r="AA377" s="556">
        <f t="shared" si="213"/>
        <v>0</v>
      </c>
      <c r="AB377" s="556">
        <f t="shared" si="213"/>
        <v>0</v>
      </c>
      <c r="AC377" s="556">
        <f t="shared" si="213"/>
        <v>7116964</v>
      </c>
      <c r="AD377" s="428">
        <f>AC377*1.12</f>
        <v>7970999.6800000006</v>
      </c>
      <c r="AE377" s="556">
        <f t="shared" si="213"/>
        <v>638</v>
      </c>
      <c r="AF377" s="556"/>
      <c r="AG377" s="556"/>
      <c r="AH377" s="556"/>
      <c r="AI377" s="556">
        <f t="shared" si="213"/>
        <v>-7116964</v>
      </c>
      <c r="AJ377" s="556">
        <f t="shared" si="213"/>
        <v>-7970999.6800000006</v>
      </c>
      <c r="AK377" s="556">
        <f t="shared" si="213"/>
        <v>-638</v>
      </c>
      <c r="AL377" s="479">
        <f t="shared" si="202"/>
        <v>0</v>
      </c>
      <c r="AM377" s="556">
        <f>AM379+AM382+AM397+AM385+AM388+AM391+AM394</f>
        <v>0</v>
      </c>
      <c r="AN377" s="556">
        <f t="shared" ref="AN377:BH378" si="214">AN379+AN382+AN397+AN385+AN388+AN391+AN394</f>
        <v>0</v>
      </c>
      <c r="AO377" s="556">
        <f t="shared" si="214"/>
        <v>0</v>
      </c>
      <c r="AP377" s="556"/>
      <c r="AQ377" s="556"/>
      <c r="AR377" s="556">
        <f t="shared" si="214"/>
        <v>0</v>
      </c>
      <c r="AS377" s="556">
        <f t="shared" si="214"/>
        <v>0</v>
      </c>
      <c r="AT377" s="556">
        <f t="shared" si="214"/>
        <v>0</v>
      </c>
      <c r="AU377" s="556">
        <f t="shared" si="214"/>
        <v>0</v>
      </c>
      <c r="AV377" s="556">
        <f t="shared" si="214"/>
        <v>0</v>
      </c>
      <c r="AW377" s="556">
        <f t="shared" si="214"/>
        <v>0</v>
      </c>
      <c r="AX377" s="556">
        <f t="shared" si="214"/>
        <v>0</v>
      </c>
      <c r="AY377" s="556">
        <f t="shared" si="214"/>
        <v>0</v>
      </c>
      <c r="AZ377" s="556">
        <f t="shared" si="214"/>
        <v>0</v>
      </c>
      <c r="BA377" s="556">
        <f t="shared" si="214"/>
        <v>0</v>
      </c>
      <c r="BB377" s="556">
        <f t="shared" si="214"/>
        <v>0</v>
      </c>
      <c r="BC377" s="556">
        <f t="shared" si="214"/>
        <v>0</v>
      </c>
      <c r="BD377" s="556">
        <f t="shared" si="214"/>
        <v>0</v>
      </c>
      <c r="BE377" s="556">
        <f t="shared" si="214"/>
        <v>0</v>
      </c>
      <c r="BF377" s="556">
        <f t="shared" si="214"/>
        <v>0</v>
      </c>
      <c r="BG377" s="556">
        <f t="shared" si="214"/>
        <v>0</v>
      </c>
      <c r="BH377" s="556">
        <f t="shared" si="214"/>
        <v>0</v>
      </c>
      <c r="BI377" s="501" t="s">
        <v>83</v>
      </c>
      <c r="BJ377" s="496"/>
      <c r="BK377" s="472">
        <f>BK379+BK382+BK652+BK657+BK661</f>
        <v>0</v>
      </c>
      <c r="BL377" s="472">
        <f>BL379+BL382+BL652+BL657+BL661</f>
        <v>0</v>
      </c>
      <c r="BM377" s="472">
        <f>BM379+BM382+BM652+BM657+BM661</f>
        <v>0</v>
      </c>
      <c r="BN377" s="559"/>
      <c r="BO377" s="559"/>
      <c r="BP377" s="496"/>
      <c r="BS377" s="459"/>
      <c r="BT377" s="497"/>
      <c r="BU377" s="496"/>
    </row>
    <row r="378" spans="1:73" s="495" customFormat="1" x14ac:dyDescent="0.35">
      <c r="A378" s="1000"/>
      <c r="B378" s="928"/>
      <c r="C378" s="471"/>
      <c r="D378" s="471"/>
      <c r="E378" s="556">
        <f>E380+E383+E398</f>
        <v>9091420.2758375462</v>
      </c>
      <c r="F378" s="556">
        <f>F380+F383+F398</f>
        <v>10182390.708938053</v>
      </c>
      <c r="G378" s="557"/>
      <c r="H378" s="556"/>
      <c r="I378" s="556">
        <f>I380+I383+I398</f>
        <v>8466733</v>
      </c>
      <c r="J378" s="556">
        <f>J380+J383+J398</f>
        <v>9482740.9600000009</v>
      </c>
      <c r="K378" s="916"/>
      <c r="L378" s="917"/>
      <c r="M378" s="999"/>
      <c r="N378" s="558">
        <f t="shared" si="212"/>
        <v>0</v>
      </c>
      <c r="O378" s="558">
        <f t="shared" si="212"/>
        <v>0</v>
      </c>
      <c r="P378" s="558">
        <f t="shared" si="212"/>
        <v>0</v>
      </c>
      <c r="Q378" s="558">
        <f t="shared" si="212"/>
        <v>0</v>
      </c>
      <c r="R378" s="488"/>
      <c r="S378" s="992"/>
      <c r="T378" s="556">
        <f>T380+T383+T398+T386+T389+T392+T395</f>
        <v>0</v>
      </c>
      <c r="U378" s="556">
        <f>U380+U383+U398+U386+U389+U392+U395</f>
        <v>0</v>
      </c>
      <c r="V378" s="428"/>
      <c r="W378" s="556">
        <f>W380+W383+W398+W386+W389+W392+W395</f>
        <v>0</v>
      </c>
      <c r="X378" s="556">
        <f>X380+X383+X398+X386+X389+X392+X395</f>
        <v>0</v>
      </c>
      <c r="Y378" s="428"/>
      <c r="Z378" s="556">
        <f>Z380+Z383+Z398+Z386+Z389+Z392+Z395</f>
        <v>0</v>
      </c>
      <c r="AA378" s="556">
        <f>AA380+AA383+AA398+AA386+AA389+AA392+AA395</f>
        <v>0</v>
      </c>
      <c r="AB378" s="428"/>
      <c r="AC378" s="556">
        <f>AC380+AC383+AC398+AC386+AC389+AC392+AC395</f>
        <v>6012607</v>
      </c>
      <c r="AD378" s="428">
        <f>AC378*1.12</f>
        <v>6734119.8400000008</v>
      </c>
      <c r="AE378" s="428"/>
      <c r="AF378" s="556"/>
      <c r="AG378" s="556"/>
      <c r="AH378" s="428"/>
      <c r="AI378" s="556">
        <f>AI380+AI383+AI398+AI386+AI389+AI392+AI395</f>
        <v>-6012607</v>
      </c>
      <c r="AJ378" s="556">
        <f>AJ380+AJ383+AJ398+AJ386+AJ389+AJ392+AJ395</f>
        <v>-6734119.8400000008</v>
      </c>
      <c r="AK378" s="428"/>
      <c r="AL378" s="479">
        <f t="shared" si="202"/>
        <v>0</v>
      </c>
      <c r="AM378" s="556">
        <f>AM380+AM383+AM398+AM386+AM389+AM392+AM395</f>
        <v>0</v>
      </c>
      <c r="AN378" s="556">
        <f t="shared" si="214"/>
        <v>0</v>
      </c>
      <c r="AO378" s="556">
        <f t="shared" si="214"/>
        <v>0</v>
      </c>
      <c r="AP378" s="556"/>
      <c r="AQ378" s="556"/>
      <c r="AR378" s="556">
        <f t="shared" si="214"/>
        <v>0</v>
      </c>
      <c r="AS378" s="556">
        <f t="shared" si="214"/>
        <v>0</v>
      </c>
      <c r="AT378" s="556">
        <f t="shared" si="214"/>
        <v>0</v>
      </c>
      <c r="AU378" s="556">
        <f t="shared" si="214"/>
        <v>0</v>
      </c>
      <c r="AV378" s="556">
        <f t="shared" si="214"/>
        <v>0</v>
      </c>
      <c r="AW378" s="556">
        <f t="shared" si="214"/>
        <v>0</v>
      </c>
      <c r="AX378" s="556">
        <f t="shared" si="214"/>
        <v>0</v>
      </c>
      <c r="AY378" s="556">
        <f t="shared" si="214"/>
        <v>0</v>
      </c>
      <c r="AZ378" s="556">
        <f t="shared" si="214"/>
        <v>0</v>
      </c>
      <c r="BA378" s="556">
        <f t="shared" si="214"/>
        <v>0</v>
      </c>
      <c r="BB378" s="556">
        <f t="shared" si="214"/>
        <v>0</v>
      </c>
      <c r="BC378" s="556">
        <f t="shared" si="214"/>
        <v>0</v>
      </c>
      <c r="BD378" s="556">
        <f t="shared" si="214"/>
        <v>0</v>
      </c>
      <c r="BE378" s="556">
        <f t="shared" si="214"/>
        <v>0</v>
      </c>
      <c r="BF378" s="556">
        <f t="shared" si="214"/>
        <v>0</v>
      </c>
      <c r="BG378" s="556">
        <f t="shared" si="214"/>
        <v>0</v>
      </c>
      <c r="BH378" s="556">
        <f t="shared" si="214"/>
        <v>0</v>
      </c>
      <c r="BI378" s="496"/>
      <c r="BJ378" s="496"/>
      <c r="BK378" s="472">
        <f>BK380+BK383+BK646+BK649+BK652+BK655</f>
        <v>0</v>
      </c>
      <c r="BL378" s="472">
        <f>BL380+BL383+BL646+BL649+BL652+BL655</f>
        <v>0</v>
      </c>
      <c r="BM378" s="472">
        <f>BM380+BM383+BM646+BM649+BM652+BM655</f>
        <v>0</v>
      </c>
      <c r="BN378" s="559"/>
      <c r="BO378" s="559"/>
      <c r="BP378" s="496"/>
      <c r="BS378" s="459"/>
      <c r="BT378" s="497"/>
      <c r="BU378" s="496"/>
    </row>
    <row r="379" spans="1:73" s="495" customFormat="1" ht="22.5" customHeight="1" x14ac:dyDescent="0.35">
      <c r="A379" s="1000"/>
      <c r="B379" s="928"/>
      <c r="C379" s="471" t="s">
        <v>73</v>
      </c>
      <c r="D379" s="471" t="s">
        <v>74</v>
      </c>
      <c r="E379" s="542">
        <v>9091420.2758375462</v>
      </c>
      <c r="F379" s="542">
        <f>E379*1.12</f>
        <v>10182390.708938053</v>
      </c>
      <c r="G379" s="1001">
        <v>2023</v>
      </c>
      <c r="H379" s="1004">
        <v>815</v>
      </c>
      <c r="I379" s="508">
        <v>9091420</v>
      </c>
      <c r="J379" s="508">
        <f>I379*1.12</f>
        <v>10182390.4</v>
      </c>
      <c r="K379" s="924"/>
      <c r="L379" s="927"/>
      <c r="M379" s="975" t="s">
        <v>98</v>
      </c>
      <c r="N379" s="493">
        <f t="shared" ref="N379:O399" si="215">P379</f>
        <v>0</v>
      </c>
      <c r="O379" s="493">
        <f t="shared" si="215"/>
        <v>0</v>
      </c>
      <c r="P379" s="493">
        <v>0</v>
      </c>
      <c r="Q379" s="493">
        <f>P379*1.12</f>
        <v>0</v>
      </c>
      <c r="R379" s="927" t="s">
        <v>132</v>
      </c>
      <c r="S379" s="969"/>
      <c r="T379" s="428"/>
      <c r="U379" s="428"/>
      <c r="V379" s="428"/>
      <c r="W379" s="428"/>
      <c r="X379" s="472">
        <f t="shared" ref="X379:X399" si="216">W379*1.12</f>
        <v>0</v>
      </c>
      <c r="Y379" s="428"/>
      <c r="Z379" s="428">
        <f t="shared" ref="Z379:AB399" si="217">T379+W379</f>
        <v>0</v>
      </c>
      <c r="AA379" s="428">
        <f t="shared" si="217"/>
        <v>0</v>
      </c>
      <c r="AB379" s="428">
        <f t="shared" si="217"/>
        <v>0</v>
      </c>
      <c r="AC379" s="428">
        <v>7116964</v>
      </c>
      <c r="AD379" s="499">
        <f>AC379*1.12</f>
        <v>7970999.6800000006</v>
      </c>
      <c r="AE379" s="428">
        <v>638</v>
      </c>
      <c r="AF379" s="428"/>
      <c r="AG379" s="472"/>
      <c r="AH379" s="428"/>
      <c r="AI379" s="472">
        <f>AF379+AF382+AF385+AF388+AF391+AF394+AF397-AC379</f>
        <v>-7116964</v>
      </c>
      <c r="AJ379" s="472">
        <f>AI379*1.12</f>
        <v>-7970999.6800000006</v>
      </c>
      <c r="AK379" s="542">
        <f>AH379-AE379</f>
        <v>-638</v>
      </c>
      <c r="AL379" s="479">
        <f t="shared" si="202"/>
        <v>0</v>
      </c>
      <c r="AM379" s="473"/>
      <c r="AN379" s="473"/>
      <c r="AO379" s="473"/>
      <c r="AP379" s="473"/>
      <c r="AQ379" s="473"/>
      <c r="AR379" s="472"/>
      <c r="AS379" s="472">
        <f t="shared" ref="AS379:AS399" si="218">AR379*1.12</f>
        <v>0</v>
      </c>
      <c r="AT379" s="472"/>
      <c r="AU379" s="539"/>
      <c r="AV379" s="472"/>
      <c r="AW379" s="472"/>
      <c r="AX379" s="472"/>
      <c r="AY379" s="472"/>
      <c r="AZ379" s="472"/>
      <c r="BA379" s="472"/>
      <c r="BB379" s="542"/>
      <c r="BC379" s="472"/>
      <c r="BD379" s="472"/>
      <c r="BE379" s="472"/>
      <c r="BF379" s="472"/>
      <c r="BG379" s="472"/>
      <c r="BH379" s="539"/>
      <c r="BI379" s="496"/>
      <c r="BJ379" s="496"/>
      <c r="BK379" s="496"/>
      <c r="BL379" s="496"/>
      <c r="BM379" s="496"/>
      <c r="BN379" s="496"/>
      <c r="BO379" s="496"/>
      <c r="BP379" s="496"/>
      <c r="BS379" s="459"/>
      <c r="BT379" s="497"/>
      <c r="BU379" s="496"/>
    </row>
    <row r="380" spans="1:73" s="495" customFormat="1" ht="22.5" customHeight="1" x14ac:dyDescent="0.35">
      <c r="A380" s="1000"/>
      <c r="B380" s="928"/>
      <c r="C380" s="471" t="s">
        <v>75</v>
      </c>
      <c r="D380" s="471" t="s">
        <v>76</v>
      </c>
      <c r="E380" s="542">
        <f>E379</f>
        <v>9091420.2758375462</v>
      </c>
      <c r="F380" s="542">
        <f>E380*1.12</f>
        <v>10182390.708938053</v>
      </c>
      <c r="G380" s="1002"/>
      <c r="H380" s="1005"/>
      <c r="I380" s="508">
        <v>8466733</v>
      </c>
      <c r="J380" s="508">
        <f>I380*1.12</f>
        <v>9482740.9600000009</v>
      </c>
      <c r="K380" s="925"/>
      <c r="L380" s="928"/>
      <c r="M380" s="976"/>
      <c r="N380" s="493">
        <f t="shared" si="215"/>
        <v>0</v>
      </c>
      <c r="O380" s="493">
        <f t="shared" si="215"/>
        <v>0</v>
      </c>
      <c r="P380" s="493">
        <f t="shared" ref="P380:P399" si="219">Q380/1.12</f>
        <v>0</v>
      </c>
      <c r="Q380" s="493">
        <f>Q379</f>
        <v>0</v>
      </c>
      <c r="R380" s="928"/>
      <c r="S380" s="993"/>
      <c r="T380" s="428"/>
      <c r="U380" s="428"/>
      <c r="V380" s="428"/>
      <c r="W380" s="428"/>
      <c r="X380" s="472">
        <f t="shared" si="216"/>
        <v>0</v>
      </c>
      <c r="Y380" s="428"/>
      <c r="Z380" s="428">
        <f t="shared" si="217"/>
        <v>0</v>
      </c>
      <c r="AA380" s="428">
        <f t="shared" si="217"/>
        <v>0</v>
      </c>
      <c r="AB380" s="428"/>
      <c r="AC380" s="428">
        <f>AC381</f>
        <v>6012607</v>
      </c>
      <c r="AD380" s="499">
        <f>AC380*1.12</f>
        <v>6734119.8400000008</v>
      </c>
      <c r="AE380" s="428"/>
      <c r="AF380" s="428"/>
      <c r="AG380" s="472"/>
      <c r="AH380" s="428"/>
      <c r="AI380" s="472">
        <f>AF380+AF383+AF386+AF389+AF392+AF395+AF398-AC380</f>
        <v>-6012607</v>
      </c>
      <c r="AJ380" s="472">
        <f>AI380*1.12</f>
        <v>-6734119.8400000008</v>
      </c>
      <c r="AK380" s="472"/>
      <c r="AL380" s="479">
        <f t="shared" si="202"/>
        <v>0</v>
      </c>
      <c r="AM380" s="473">
        <f>AF380</f>
        <v>0</v>
      </c>
      <c r="AN380" s="473"/>
      <c r="AO380" s="473"/>
      <c r="AP380" s="473"/>
      <c r="AQ380" s="473"/>
      <c r="AR380" s="472"/>
      <c r="AS380" s="472">
        <f t="shared" si="218"/>
        <v>0</v>
      </c>
      <c r="AT380" s="472"/>
      <c r="AU380" s="472"/>
      <c r="AV380" s="472"/>
      <c r="AW380" s="472"/>
      <c r="AX380" s="472"/>
      <c r="AY380" s="472"/>
      <c r="AZ380" s="472"/>
      <c r="BA380" s="472"/>
      <c r="BB380" s="472"/>
      <c r="BC380" s="472"/>
      <c r="BD380" s="472"/>
      <c r="BE380" s="472"/>
      <c r="BF380" s="472"/>
      <c r="BG380" s="472"/>
      <c r="BH380" s="472"/>
      <c r="BI380" s="496"/>
      <c r="BJ380" s="496"/>
      <c r="BK380" s="496"/>
      <c r="BL380" s="496"/>
      <c r="BM380" s="496"/>
      <c r="BN380" s="496"/>
      <c r="BO380" s="496"/>
      <c r="BP380" s="496"/>
      <c r="BS380" s="459"/>
      <c r="BT380" s="497"/>
      <c r="BU380" s="496"/>
    </row>
    <row r="381" spans="1:73" ht="22.5" customHeight="1" x14ac:dyDescent="0.35">
      <c r="A381" s="1000"/>
      <c r="B381" s="928"/>
      <c r="C381" s="480" t="s">
        <v>75</v>
      </c>
      <c r="D381" s="480" t="s">
        <v>77</v>
      </c>
      <c r="E381" s="544">
        <f>E380</f>
        <v>9091420.2758375462</v>
      </c>
      <c r="F381" s="544">
        <f>F380</f>
        <v>10182390.708938053</v>
      </c>
      <c r="G381" s="1002"/>
      <c r="H381" s="1005"/>
      <c r="I381" s="547">
        <f>I380</f>
        <v>8466733</v>
      </c>
      <c r="J381" s="547">
        <f>J380</f>
        <v>9482740.9600000009</v>
      </c>
      <c r="K381" s="926"/>
      <c r="L381" s="929"/>
      <c r="M381" s="977"/>
      <c r="N381" s="503">
        <f t="shared" si="215"/>
        <v>0</v>
      </c>
      <c r="O381" s="503">
        <f t="shared" si="215"/>
        <v>0</v>
      </c>
      <c r="P381" s="503">
        <f t="shared" si="219"/>
        <v>0</v>
      </c>
      <c r="Q381" s="503">
        <f>Q380</f>
        <v>0</v>
      </c>
      <c r="R381" s="929"/>
      <c r="S381" s="970"/>
      <c r="T381" s="499"/>
      <c r="U381" s="499"/>
      <c r="V381" s="499"/>
      <c r="W381" s="499">
        <f>W380</f>
        <v>0</v>
      </c>
      <c r="X381" s="481">
        <f t="shared" si="216"/>
        <v>0</v>
      </c>
      <c r="Y381" s="499"/>
      <c r="Z381" s="499">
        <f t="shared" si="217"/>
        <v>0</v>
      </c>
      <c r="AA381" s="499">
        <f t="shared" si="217"/>
        <v>0</v>
      </c>
      <c r="AB381" s="499"/>
      <c r="AC381" s="428">
        <v>6012607</v>
      </c>
      <c r="AD381" s="499">
        <f>AC381*1.12</f>
        <v>6734119.8400000008</v>
      </c>
      <c r="AE381" s="499"/>
      <c r="AF381" s="499"/>
      <c r="AG381" s="481"/>
      <c r="AH381" s="499"/>
      <c r="AI381" s="481">
        <f>AI380</f>
        <v>-6012607</v>
      </c>
      <c r="AJ381" s="481">
        <f>AJ380</f>
        <v>-6734119.8400000008</v>
      </c>
      <c r="AK381" s="481"/>
      <c r="AL381" s="504">
        <f t="shared" si="202"/>
        <v>0</v>
      </c>
      <c r="AM381" s="473">
        <f>AF381</f>
        <v>0</v>
      </c>
      <c r="AN381" s="482"/>
      <c r="AO381" s="482"/>
      <c r="AP381" s="482"/>
      <c r="AQ381" s="482"/>
      <c r="AR381" s="481"/>
      <c r="AS381" s="481">
        <f t="shared" si="218"/>
        <v>0</v>
      </c>
      <c r="AT381" s="481"/>
      <c r="AU381" s="481"/>
      <c r="AV381" s="481"/>
      <c r="AW381" s="481"/>
      <c r="AX381" s="481"/>
      <c r="AY381" s="481"/>
      <c r="AZ381" s="481"/>
      <c r="BA381" s="481"/>
      <c r="BB381" s="481"/>
      <c r="BC381" s="481"/>
      <c r="BD381" s="481"/>
      <c r="BE381" s="481"/>
      <c r="BF381" s="481"/>
      <c r="BG381" s="481"/>
      <c r="BH381" s="481"/>
      <c r="BI381" s="460"/>
      <c r="BJ381" s="460"/>
      <c r="BK381" s="460"/>
      <c r="BL381" s="460"/>
      <c r="BM381" s="460"/>
      <c r="BN381" s="460"/>
      <c r="BO381" s="460"/>
      <c r="BP381" s="460"/>
      <c r="BS381" s="457"/>
      <c r="BT381" s="458"/>
      <c r="BU381" s="460"/>
    </row>
    <row r="382" spans="1:73" s="495" customFormat="1" ht="13" hidden="1" customHeight="1" outlineLevel="1" x14ac:dyDescent="0.35">
      <c r="A382" s="1000"/>
      <c r="B382" s="928"/>
      <c r="C382" s="471" t="s">
        <v>73</v>
      </c>
      <c r="D382" s="471" t="s">
        <v>74</v>
      </c>
      <c r="E382" s="542"/>
      <c r="F382" s="542"/>
      <c r="G382" s="1002"/>
      <c r="H382" s="1005"/>
      <c r="I382" s="508"/>
      <c r="J382" s="508"/>
      <c r="K382" s="924"/>
      <c r="L382" s="927"/>
      <c r="M382" s="975" t="s">
        <v>98</v>
      </c>
      <c r="N382" s="493">
        <f t="shared" si="215"/>
        <v>0</v>
      </c>
      <c r="O382" s="493">
        <f t="shared" si="215"/>
        <v>0</v>
      </c>
      <c r="P382" s="493">
        <f t="shared" si="219"/>
        <v>0</v>
      </c>
      <c r="Q382" s="493"/>
      <c r="R382" s="927"/>
      <c r="S382" s="969"/>
      <c r="T382" s="428"/>
      <c r="U382" s="428"/>
      <c r="V382" s="428"/>
      <c r="W382" s="428"/>
      <c r="X382" s="472">
        <f t="shared" si="216"/>
        <v>0</v>
      </c>
      <c r="Y382" s="428"/>
      <c r="Z382" s="428">
        <f t="shared" si="217"/>
        <v>0</v>
      </c>
      <c r="AA382" s="428">
        <f t="shared" si="217"/>
        <v>0</v>
      </c>
      <c r="AB382" s="428">
        <f t="shared" si="217"/>
        <v>0</v>
      </c>
      <c r="AC382" s="428"/>
      <c r="AD382" s="428"/>
      <c r="AE382" s="428"/>
      <c r="AF382" s="428"/>
      <c r="AG382" s="472">
        <f t="shared" ref="AG382:AG399" si="220">AF382*1.12</f>
        <v>0</v>
      </c>
      <c r="AH382" s="428"/>
      <c r="AI382" s="472"/>
      <c r="AJ382" s="472">
        <f>AI382*1.12</f>
        <v>0</v>
      </c>
      <c r="AK382" s="542">
        <f>AH382-AE382</f>
        <v>0</v>
      </c>
      <c r="AL382" s="479" t="str">
        <f t="shared" si="202"/>
        <v/>
      </c>
      <c r="AM382" s="473"/>
      <c r="AN382" s="473"/>
      <c r="AO382" s="473"/>
      <c r="AP382" s="473"/>
      <c r="AQ382" s="473"/>
      <c r="AR382" s="472"/>
      <c r="AS382" s="472">
        <f t="shared" si="218"/>
        <v>0</v>
      </c>
      <c r="AT382" s="472"/>
      <c r="AU382" s="472"/>
      <c r="AV382" s="472"/>
      <c r="AW382" s="472"/>
      <c r="AX382" s="472"/>
      <c r="AY382" s="472"/>
      <c r="AZ382" s="472"/>
      <c r="BA382" s="472"/>
      <c r="BB382" s="539"/>
      <c r="BC382" s="472"/>
      <c r="BD382" s="472"/>
      <c r="BE382" s="472"/>
      <c r="BF382" s="472"/>
      <c r="BG382" s="472"/>
      <c r="BH382" s="472"/>
      <c r="BI382" s="496"/>
      <c r="BJ382" s="496"/>
      <c r="BK382" s="496"/>
      <c r="BL382" s="496"/>
      <c r="BM382" s="496"/>
      <c r="BN382" s="496"/>
      <c r="BO382" s="496"/>
      <c r="BP382" s="496"/>
      <c r="BS382" s="459"/>
      <c r="BT382" s="497"/>
      <c r="BU382" s="496"/>
    </row>
    <row r="383" spans="1:73" s="495" customFormat="1" ht="13" hidden="1" customHeight="1" outlineLevel="1" x14ac:dyDescent="0.35">
      <c r="A383" s="1000"/>
      <c r="B383" s="928"/>
      <c r="C383" s="471" t="s">
        <v>75</v>
      </c>
      <c r="D383" s="471" t="s">
        <v>76</v>
      </c>
      <c r="E383" s="542"/>
      <c r="F383" s="542"/>
      <c r="G383" s="1002"/>
      <c r="H383" s="1005"/>
      <c r="I383" s="508"/>
      <c r="J383" s="508"/>
      <c r="K383" s="925"/>
      <c r="L383" s="928"/>
      <c r="M383" s="976"/>
      <c r="N383" s="493">
        <f t="shared" si="215"/>
        <v>0</v>
      </c>
      <c r="O383" s="493">
        <f t="shared" si="215"/>
        <v>0</v>
      </c>
      <c r="P383" s="493">
        <f t="shared" si="219"/>
        <v>0</v>
      </c>
      <c r="Q383" s="493">
        <f>Q382</f>
        <v>0</v>
      </c>
      <c r="R383" s="928"/>
      <c r="S383" s="993"/>
      <c r="T383" s="428"/>
      <c r="U383" s="428"/>
      <c r="V383" s="428"/>
      <c r="W383" s="428"/>
      <c r="X383" s="472">
        <f t="shared" si="216"/>
        <v>0</v>
      </c>
      <c r="Y383" s="428"/>
      <c r="Z383" s="428">
        <f t="shared" si="217"/>
        <v>0</v>
      </c>
      <c r="AA383" s="428">
        <f t="shared" si="217"/>
        <v>0</v>
      </c>
      <c r="AB383" s="428"/>
      <c r="AC383" s="428"/>
      <c r="AD383" s="428"/>
      <c r="AE383" s="428"/>
      <c r="AF383" s="428"/>
      <c r="AG383" s="472">
        <f t="shared" si="220"/>
        <v>0</v>
      </c>
      <c r="AH383" s="428"/>
      <c r="AI383" s="472"/>
      <c r="AJ383" s="472">
        <f>AI383*1.12</f>
        <v>0</v>
      </c>
      <c r="AK383" s="472"/>
      <c r="AL383" s="479" t="str">
        <f t="shared" si="202"/>
        <v/>
      </c>
      <c r="AM383" s="473"/>
      <c r="AN383" s="473">
        <f>AF383</f>
        <v>0</v>
      </c>
      <c r="AO383" s="473"/>
      <c r="AP383" s="473"/>
      <c r="AQ383" s="473"/>
      <c r="AR383" s="472">
        <f>AF383</f>
        <v>0</v>
      </c>
      <c r="AS383" s="472">
        <f t="shared" si="218"/>
        <v>0</v>
      </c>
      <c r="AT383" s="472"/>
      <c r="AU383" s="472"/>
      <c r="AV383" s="472"/>
      <c r="AW383" s="472"/>
      <c r="AX383" s="472"/>
      <c r="AY383" s="472"/>
      <c r="AZ383" s="472"/>
      <c r="BA383" s="472"/>
      <c r="BB383" s="472"/>
      <c r="BC383" s="472"/>
      <c r="BD383" s="472"/>
      <c r="BE383" s="472"/>
      <c r="BF383" s="472"/>
      <c r="BG383" s="472"/>
      <c r="BH383" s="472"/>
      <c r="BI383" s="496"/>
      <c r="BJ383" s="496"/>
      <c r="BK383" s="496"/>
      <c r="BL383" s="496"/>
      <c r="BM383" s="496"/>
      <c r="BN383" s="496"/>
      <c r="BO383" s="496"/>
      <c r="BP383" s="496"/>
      <c r="BS383" s="459"/>
      <c r="BT383" s="497"/>
      <c r="BU383" s="496"/>
    </row>
    <row r="384" spans="1:73" ht="14.5" hidden="1" customHeight="1" outlineLevel="1" x14ac:dyDescent="0.35">
      <c r="A384" s="1000"/>
      <c r="B384" s="928"/>
      <c r="C384" s="480" t="s">
        <v>75</v>
      </c>
      <c r="D384" s="480" t="s">
        <v>77</v>
      </c>
      <c r="E384" s="544"/>
      <c r="F384" s="544"/>
      <c r="G384" s="1002"/>
      <c r="H384" s="1005"/>
      <c r="I384" s="547"/>
      <c r="J384" s="547"/>
      <c r="K384" s="926"/>
      <c r="L384" s="929"/>
      <c r="M384" s="977"/>
      <c r="N384" s="503">
        <f t="shared" si="215"/>
        <v>0</v>
      </c>
      <c r="O384" s="503">
        <f t="shared" si="215"/>
        <v>0</v>
      </c>
      <c r="P384" s="503">
        <f t="shared" si="219"/>
        <v>0</v>
      </c>
      <c r="Q384" s="503">
        <f>Q383</f>
        <v>0</v>
      </c>
      <c r="R384" s="929"/>
      <c r="S384" s="970"/>
      <c r="T384" s="499"/>
      <c r="U384" s="499"/>
      <c r="V384" s="499"/>
      <c r="W384" s="499">
        <f>W383</f>
        <v>0</v>
      </c>
      <c r="X384" s="481">
        <f t="shared" si="216"/>
        <v>0</v>
      </c>
      <c r="Y384" s="499"/>
      <c r="Z384" s="499">
        <f t="shared" si="217"/>
        <v>0</v>
      </c>
      <c r="AA384" s="499">
        <f t="shared" si="217"/>
        <v>0</v>
      </c>
      <c r="AB384" s="499"/>
      <c r="AC384" s="499"/>
      <c r="AD384" s="499"/>
      <c r="AE384" s="499"/>
      <c r="AF384" s="499">
        <f>AF383</f>
        <v>0</v>
      </c>
      <c r="AG384" s="481">
        <f t="shared" si="220"/>
        <v>0</v>
      </c>
      <c r="AH384" s="499"/>
      <c r="AI384" s="481">
        <f>AI383</f>
        <v>0</v>
      </c>
      <c r="AJ384" s="481">
        <f>AJ383</f>
        <v>0</v>
      </c>
      <c r="AK384" s="481"/>
      <c r="AL384" s="504" t="str">
        <f t="shared" si="202"/>
        <v/>
      </c>
      <c r="AM384" s="482"/>
      <c r="AN384" s="482">
        <f>AF384</f>
        <v>0</v>
      </c>
      <c r="AO384" s="482"/>
      <c r="AP384" s="482"/>
      <c r="AQ384" s="482"/>
      <c r="AR384" s="481">
        <f>AF384</f>
        <v>0</v>
      </c>
      <c r="AS384" s="481">
        <f t="shared" si="218"/>
        <v>0</v>
      </c>
      <c r="AT384" s="481"/>
      <c r="AU384" s="481"/>
      <c r="AV384" s="481"/>
      <c r="AW384" s="481"/>
      <c r="AX384" s="481"/>
      <c r="AY384" s="481"/>
      <c r="AZ384" s="481"/>
      <c r="BA384" s="481"/>
      <c r="BB384" s="481"/>
      <c r="BC384" s="481"/>
      <c r="BD384" s="481"/>
      <c r="BE384" s="481"/>
      <c r="BF384" s="481"/>
      <c r="BG384" s="481"/>
      <c r="BH384" s="481"/>
      <c r="BI384" s="460"/>
      <c r="BJ384" s="460"/>
      <c r="BK384" s="460"/>
      <c r="BL384" s="460"/>
      <c r="BM384" s="460"/>
      <c r="BN384" s="460"/>
      <c r="BO384" s="460"/>
      <c r="BP384" s="460"/>
      <c r="BS384" s="457"/>
      <c r="BT384" s="458"/>
      <c r="BU384" s="460"/>
    </row>
    <row r="385" spans="1:73" s="495" customFormat="1" ht="13" hidden="1" customHeight="1" outlineLevel="1" x14ac:dyDescent="0.35">
      <c r="A385" s="1000"/>
      <c r="B385" s="928"/>
      <c r="C385" s="471" t="s">
        <v>73</v>
      </c>
      <c r="D385" s="471" t="s">
        <v>74</v>
      </c>
      <c r="E385" s="542"/>
      <c r="F385" s="542"/>
      <c r="G385" s="1002"/>
      <c r="H385" s="1005"/>
      <c r="I385" s="508"/>
      <c r="J385" s="508"/>
      <c r="K385" s="924"/>
      <c r="L385" s="927"/>
      <c r="M385" s="975" t="s">
        <v>98</v>
      </c>
      <c r="N385" s="493">
        <f t="shared" si="215"/>
        <v>0</v>
      </c>
      <c r="O385" s="493">
        <f t="shared" si="215"/>
        <v>0</v>
      </c>
      <c r="P385" s="493">
        <f t="shared" si="219"/>
        <v>0</v>
      </c>
      <c r="Q385" s="493"/>
      <c r="R385" s="927"/>
      <c r="S385" s="969"/>
      <c r="T385" s="428"/>
      <c r="U385" s="428"/>
      <c r="V385" s="428"/>
      <c r="W385" s="428"/>
      <c r="X385" s="472">
        <f t="shared" si="216"/>
        <v>0</v>
      </c>
      <c r="Y385" s="428"/>
      <c r="Z385" s="428">
        <f t="shared" si="217"/>
        <v>0</v>
      </c>
      <c r="AA385" s="428">
        <f t="shared" si="217"/>
        <v>0</v>
      </c>
      <c r="AB385" s="428">
        <f t="shared" si="217"/>
        <v>0</v>
      </c>
      <c r="AC385" s="428"/>
      <c r="AD385" s="428"/>
      <c r="AE385" s="428"/>
      <c r="AF385" s="428"/>
      <c r="AG385" s="472">
        <f t="shared" si="220"/>
        <v>0</v>
      </c>
      <c r="AH385" s="428"/>
      <c r="AI385" s="472"/>
      <c r="AJ385" s="472">
        <f>AI385*1.12</f>
        <v>0</v>
      </c>
      <c r="AK385" s="542">
        <f>AH385-AE385</f>
        <v>0</v>
      </c>
      <c r="AL385" s="479" t="str">
        <f t="shared" si="202"/>
        <v/>
      </c>
      <c r="AM385" s="473"/>
      <c r="AN385" s="473"/>
      <c r="AO385" s="473"/>
      <c r="AP385" s="473"/>
      <c r="AQ385" s="473"/>
      <c r="AR385" s="472"/>
      <c r="AS385" s="472">
        <f t="shared" si="218"/>
        <v>0</v>
      </c>
      <c r="AT385" s="472"/>
      <c r="AU385" s="472"/>
      <c r="AV385" s="472"/>
      <c r="AW385" s="472"/>
      <c r="AX385" s="472"/>
      <c r="AY385" s="472"/>
      <c r="AZ385" s="472"/>
      <c r="BA385" s="472"/>
      <c r="BB385" s="542"/>
      <c r="BC385" s="472"/>
      <c r="BD385" s="472"/>
      <c r="BE385" s="472"/>
      <c r="BF385" s="472"/>
      <c r="BG385" s="472"/>
      <c r="BH385" s="472"/>
      <c r="BI385" s="496"/>
      <c r="BJ385" s="496"/>
      <c r="BK385" s="496"/>
      <c r="BL385" s="496"/>
      <c r="BM385" s="496"/>
      <c r="BN385" s="496"/>
      <c r="BO385" s="496"/>
      <c r="BP385" s="496"/>
      <c r="BS385" s="459"/>
      <c r="BT385" s="497"/>
      <c r="BU385" s="496"/>
    </row>
    <row r="386" spans="1:73" s="495" customFormat="1" ht="13" hidden="1" customHeight="1" outlineLevel="1" x14ac:dyDescent="0.35">
      <c r="A386" s="1000"/>
      <c r="B386" s="928"/>
      <c r="C386" s="471" t="s">
        <v>75</v>
      </c>
      <c r="D386" s="471" t="s">
        <v>76</v>
      </c>
      <c r="E386" s="542"/>
      <c r="F386" s="542"/>
      <c r="G386" s="1002"/>
      <c r="H386" s="1005"/>
      <c r="I386" s="508"/>
      <c r="J386" s="508"/>
      <c r="K386" s="925"/>
      <c r="L386" s="928"/>
      <c r="M386" s="976"/>
      <c r="N386" s="493">
        <f t="shared" si="215"/>
        <v>0</v>
      </c>
      <c r="O386" s="493">
        <f t="shared" si="215"/>
        <v>0</v>
      </c>
      <c r="P386" s="493">
        <f t="shared" si="219"/>
        <v>0</v>
      </c>
      <c r="Q386" s="493">
        <f>Q385</f>
        <v>0</v>
      </c>
      <c r="R386" s="928"/>
      <c r="S386" s="993"/>
      <c r="T386" s="428"/>
      <c r="U386" s="428"/>
      <c r="V386" s="428"/>
      <c r="W386" s="428"/>
      <c r="X386" s="472">
        <f t="shared" si="216"/>
        <v>0</v>
      </c>
      <c r="Y386" s="428"/>
      <c r="Z386" s="428">
        <f t="shared" si="217"/>
        <v>0</v>
      </c>
      <c r="AA386" s="428">
        <f t="shared" si="217"/>
        <v>0</v>
      </c>
      <c r="AB386" s="428"/>
      <c r="AC386" s="428"/>
      <c r="AD386" s="428"/>
      <c r="AE386" s="428"/>
      <c r="AF386" s="428"/>
      <c r="AG386" s="472">
        <f t="shared" si="220"/>
        <v>0</v>
      </c>
      <c r="AH386" s="428"/>
      <c r="AI386" s="472"/>
      <c r="AJ386" s="472">
        <f>AI386*1.12</f>
        <v>0</v>
      </c>
      <c r="AK386" s="472"/>
      <c r="AL386" s="479" t="str">
        <f t="shared" si="202"/>
        <v/>
      </c>
      <c r="AM386" s="473"/>
      <c r="AN386" s="473">
        <f>AF386</f>
        <v>0</v>
      </c>
      <c r="AO386" s="473"/>
      <c r="AP386" s="473"/>
      <c r="AQ386" s="473"/>
      <c r="AR386" s="472">
        <f>AF386</f>
        <v>0</v>
      </c>
      <c r="AS386" s="472">
        <f t="shared" si="218"/>
        <v>0</v>
      </c>
      <c r="AT386" s="472"/>
      <c r="AU386" s="472"/>
      <c r="AV386" s="472"/>
      <c r="AW386" s="472"/>
      <c r="AX386" s="472"/>
      <c r="AY386" s="472"/>
      <c r="AZ386" s="472"/>
      <c r="BA386" s="472"/>
      <c r="BB386" s="472"/>
      <c r="BC386" s="472"/>
      <c r="BD386" s="472"/>
      <c r="BE386" s="472"/>
      <c r="BF386" s="472"/>
      <c r="BG386" s="472"/>
      <c r="BH386" s="472"/>
      <c r="BI386" s="496"/>
      <c r="BJ386" s="496"/>
      <c r="BK386" s="496"/>
      <c r="BL386" s="496"/>
      <c r="BM386" s="496"/>
      <c r="BN386" s="496"/>
      <c r="BO386" s="496"/>
      <c r="BP386" s="496"/>
      <c r="BS386" s="459"/>
      <c r="BT386" s="497"/>
      <c r="BU386" s="496"/>
    </row>
    <row r="387" spans="1:73" ht="14.5" hidden="1" customHeight="1" outlineLevel="1" x14ac:dyDescent="0.35">
      <c r="A387" s="1000"/>
      <c r="B387" s="928"/>
      <c r="C387" s="480" t="s">
        <v>75</v>
      </c>
      <c r="D387" s="480" t="s">
        <v>77</v>
      </c>
      <c r="E387" s="544"/>
      <c r="F387" s="544"/>
      <c r="G387" s="1002"/>
      <c r="H387" s="1005"/>
      <c r="I387" s="547"/>
      <c r="J387" s="547"/>
      <c r="K387" s="926"/>
      <c r="L387" s="929"/>
      <c r="M387" s="977"/>
      <c r="N387" s="503">
        <f t="shared" si="215"/>
        <v>0</v>
      </c>
      <c r="O387" s="503">
        <f t="shared" si="215"/>
        <v>0</v>
      </c>
      <c r="P387" s="503">
        <f t="shared" si="219"/>
        <v>0</v>
      </c>
      <c r="Q387" s="503">
        <f>Q386</f>
        <v>0</v>
      </c>
      <c r="R387" s="929"/>
      <c r="S387" s="970"/>
      <c r="T387" s="499"/>
      <c r="U387" s="499"/>
      <c r="V387" s="499"/>
      <c r="W387" s="499">
        <f>W386</f>
        <v>0</v>
      </c>
      <c r="X387" s="481">
        <f t="shared" si="216"/>
        <v>0</v>
      </c>
      <c r="Y387" s="499"/>
      <c r="Z387" s="499">
        <f t="shared" si="217"/>
        <v>0</v>
      </c>
      <c r="AA387" s="499">
        <f t="shared" si="217"/>
        <v>0</v>
      </c>
      <c r="AB387" s="499"/>
      <c r="AC387" s="499"/>
      <c r="AD387" s="499"/>
      <c r="AE387" s="499"/>
      <c r="AF387" s="499">
        <f>AF386</f>
        <v>0</v>
      </c>
      <c r="AG387" s="481">
        <f t="shared" si="220"/>
        <v>0</v>
      </c>
      <c r="AH387" s="499"/>
      <c r="AI387" s="481">
        <f>AI386</f>
        <v>0</v>
      </c>
      <c r="AJ387" s="481">
        <f>AJ386</f>
        <v>0</v>
      </c>
      <c r="AK387" s="481"/>
      <c r="AL387" s="504" t="str">
        <f t="shared" si="202"/>
        <v/>
      </c>
      <c r="AM387" s="482"/>
      <c r="AN387" s="482">
        <f>AF387</f>
        <v>0</v>
      </c>
      <c r="AO387" s="482"/>
      <c r="AP387" s="482"/>
      <c r="AQ387" s="482"/>
      <c r="AR387" s="481">
        <f>AF387</f>
        <v>0</v>
      </c>
      <c r="AS387" s="481">
        <f t="shared" si="218"/>
        <v>0</v>
      </c>
      <c r="AT387" s="481"/>
      <c r="AU387" s="481"/>
      <c r="AV387" s="481"/>
      <c r="AW387" s="481"/>
      <c r="AX387" s="481"/>
      <c r="AY387" s="481"/>
      <c r="AZ387" s="481"/>
      <c r="BA387" s="481"/>
      <c r="BB387" s="481"/>
      <c r="BC387" s="481"/>
      <c r="BD387" s="481"/>
      <c r="BE387" s="481"/>
      <c r="BF387" s="481"/>
      <c r="BG387" s="481"/>
      <c r="BH387" s="481"/>
      <c r="BI387" s="460"/>
      <c r="BJ387" s="460"/>
      <c r="BK387" s="460"/>
      <c r="BL387" s="460"/>
      <c r="BM387" s="460"/>
      <c r="BN387" s="460"/>
      <c r="BO387" s="460"/>
      <c r="BP387" s="460"/>
      <c r="BS387" s="457"/>
      <c r="BT387" s="458"/>
      <c r="BU387" s="460"/>
    </row>
    <row r="388" spans="1:73" s="495" customFormat="1" ht="13" hidden="1" customHeight="1" outlineLevel="1" x14ac:dyDescent="0.35">
      <c r="A388" s="1000"/>
      <c r="B388" s="928"/>
      <c r="C388" s="471" t="s">
        <v>73</v>
      </c>
      <c r="D388" s="471" t="s">
        <v>74</v>
      </c>
      <c r="E388" s="542"/>
      <c r="F388" s="542"/>
      <c r="G388" s="1002"/>
      <c r="H388" s="1005"/>
      <c r="I388" s="508"/>
      <c r="J388" s="508"/>
      <c r="K388" s="924"/>
      <c r="L388" s="927"/>
      <c r="M388" s="975" t="s">
        <v>98</v>
      </c>
      <c r="N388" s="493">
        <f t="shared" si="215"/>
        <v>0</v>
      </c>
      <c r="O388" s="493">
        <f t="shared" si="215"/>
        <v>0</v>
      </c>
      <c r="P388" s="493">
        <f t="shared" si="219"/>
        <v>0</v>
      </c>
      <c r="Q388" s="493"/>
      <c r="R388" s="927"/>
      <c r="S388" s="969"/>
      <c r="T388" s="428"/>
      <c r="U388" s="428"/>
      <c r="V388" s="428"/>
      <c r="W388" s="428"/>
      <c r="X388" s="472">
        <f t="shared" si="216"/>
        <v>0</v>
      </c>
      <c r="Y388" s="428"/>
      <c r="Z388" s="428">
        <f t="shared" si="217"/>
        <v>0</v>
      </c>
      <c r="AA388" s="428">
        <f t="shared" si="217"/>
        <v>0</v>
      </c>
      <c r="AB388" s="428">
        <f t="shared" si="217"/>
        <v>0</v>
      </c>
      <c r="AC388" s="428"/>
      <c r="AD388" s="428"/>
      <c r="AE388" s="428"/>
      <c r="AF388" s="428"/>
      <c r="AG388" s="472">
        <f t="shared" si="220"/>
        <v>0</v>
      </c>
      <c r="AH388" s="428"/>
      <c r="AI388" s="472"/>
      <c r="AJ388" s="472">
        <f>AI388*1.12</f>
        <v>0</v>
      </c>
      <c r="AK388" s="542">
        <f>AH388-AE388</f>
        <v>0</v>
      </c>
      <c r="AL388" s="479" t="str">
        <f t="shared" si="202"/>
        <v/>
      </c>
      <c r="AM388" s="473"/>
      <c r="AN388" s="473"/>
      <c r="AO388" s="473"/>
      <c r="AP388" s="473"/>
      <c r="AQ388" s="473"/>
      <c r="AR388" s="472"/>
      <c r="AS388" s="472">
        <f t="shared" si="218"/>
        <v>0</v>
      </c>
      <c r="AT388" s="472"/>
      <c r="AU388" s="472"/>
      <c r="AV388" s="472"/>
      <c r="AW388" s="472"/>
      <c r="AX388" s="472"/>
      <c r="AY388" s="472"/>
      <c r="AZ388" s="472"/>
      <c r="BA388" s="472"/>
      <c r="BB388" s="539"/>
      <c r="BC388" s="472"/>
      <c r="BD388" s="472"/>
      <c r="BE388" s="472"/>
      <c r="BF388" s="472"/>
      <c r="BG388" s="472"/>
      <c r="BH388" s="472"/>
      <c r="BI388" s="496"/>
      <c r="BJ388" s="496"/>
      <c r="BK388" s="496"/>
      <c r="BL388" s="496"/>
      <c r="BM388" s="496"/>
      <c r="BN388" s="496"/>
      <c r="BO388" s="496"/>
      <c r="BP388" s="496"/>
      <c r="BS388" s="459"/>
      <c r="BT388" s="497"/>
      <c r="BU388" s="496"/>
    </row>
    <row r="389" spans="1:73" s="495" customFormat="1" ht="13" hidden="1" customHeight="1" outlineLevel="1" x14ac:dyDescent="0.35">
      <c r="A389" s="1000"/>
      <c r="B389" s="928"/>
      <c r="C389" s="471" t="s">
        <v>75</v>
      </c>
      <c r="D389" s="471" t="s">
        <v>76</v>
      </c>
      <c r="E389" s="542"/>
      <c r="F389" s="542"/>
      <c r="G389" s="1002"/>
      <c r="H389" s="1005"/>
      <c r="I389" s="508"/>
      <c r="J389" s="508"/>
      <c r="K389" s="925"/>
      <c r="L389" s="928"/>
      <c r="M389" s="976"/>
      <c r="N389" s="493">
        <f t="shared" si="215"/>
        <v>0</v>
      </c>
      <c r="O389" s="493">
        <f t="shared" si="215"/>
        <v>0</v>
      </c>
      <c r="P389" s="493">
        <f t="shared" si="219"/>
        <v>0</v>
      </c>
      <c r="Q389" s="493">
        <f>Q388</f>
        <v>0</v>
      </c>
      <c r="R389" s="928"/>
      <c r="S389" s="993"/>
      <c r="T389" s="428"/>
      <c r="U389" s="428"/>
      <c r="V389" s="428"/>
      <c r="W389" s="428"/>
      <c r="X389" s="472">
        <f t="shared" si="216"/>
        <v>0</v>
      </c>
      <c r="Y389" s="428"/>
      <c r="Z389" s="428">
        <f t="shared" si="217"/>
        <v>0</v>
      </c>
      <c r="AA389" s="428">
        <f t="shared" si="217"/>
        <v>0</v>
      </c>
      <c r="AB389" s="428"/>
      <c r="AC389" s="428"/>
      <c r="AD389" s="428"/>
      <c r="AE389" s="428"/>
      <c r="AF389" s="428"/>
      <c r="AG389" s="472">
        <f t="shared" si="220"/>
        <v>0</v>
      </c>
      <c r="AH389" s="428"/>
      <c r="AI389" s="472"/>
      <c r="AJ389" s="472">
        <f>AI389*1.12</f>
        <v>0</v>
      </c>
      <c r="AK389" s="472"/>
      <c r="AL389" s="479" t="str">
        <f t="shared" si="202"/>
        <v/>
      </c>
      <c r="AM389" s="473"/>
      <c r="AN389" s="473">
        <f>AF389</f>
        <v>0</v>
      </c>
      <c r="AO389" s="473"/>
      <c r="AP389" s="473"/>
      <c r="AQ389" s="473"/>
      <c r="AR389" s="472">
        <f>AF389</f>
        <v>0</v>
      </c>
      <c r="AS389" s="472">
        <f t="shared" si="218"/>
        <v>0</v>
      </c>
      <c r="AT389" s="472"/>
      <c r="AU389" s="472"/>
      <c r="AV389" s="472"/>
      <c r="AW389" s="472"/>
      <c r="AX389" s="472"/>
      <c r="AY389" s="472"/>
      <c r="AZ389" s="472"/>
      <c r="BA389" s="472"/>
      <c r="BB389" s="472"/>
      <c r="BC389" s="472"/>
      <c r="BD389" s="472"/>
      <c r="BE389" s="472"/>
      <c r="BF389" s="472"/>
      <c r="BG389" s="472"/>
      <c r="BH389" s="472"/>
      <c r="BI389" s="496"/>
      <c r="BJ389" s="496"/>
      <c r="BK389" s="496"/>
      <c r="BL389" s="496"/>
      <c r="BM389" s="496"/>
      <c r="BN389" s="496"/>
      <c r="BO389" s="496"/>
      <c r="BP389" s="496"/>
      <c r="BS389" s="459"/>
      <c r="BT389" s="497"/>
      <c r="BU389" s="496"/>
    </row>
    <row r="390" spans="1:73" ht="14.5" hidden="1" customHeight="1" outlineLevel="1" x14ac:dyDescent="0.35">
      <c r="A390" s="1000"/>
      <c r="B390" s="928"/>
      <c r="C390" s="480" t="s">
        <v>75</v>
      </c>
      <c r="D390" s="480" t="s">
        <v>77</v>
      </c>
      <c r="E390" s="544"/>
      <c r="F390" s="544"/>
      <c r="G390" s="1002"/>
      <c r="H390" s="1005"/>
      <c r="I390" s="547"/>
      <c r="J390" s="547"/>
      <c r="K390" s="926"/>
      <c r="L390" s="929"/>
      <c r="M390" s="977"/>
      <c r="N390" s="503">
        <f t="shared" si="215"/>
        <v>0</v>
      </c>
      <c r="O390" s="503">
        <f t="shared" si="215"/>
        <v>0</v>
      </c>
      <c r="P390" s="503">
        <f t="shared" si="219"/>
        <v>0</v>
      </c>
      <c r="Q390" s="503">
        <f>Q389</f>
        <v>0</v>
      </c>
      <c r="R390" s="929"/>
      <c r="S390" s="970"/>
      <c r="T390" s="499"/>
      <c r="U390" s="499"/>
      <c r="V390" s="499"/>
      <c r="W390" s="499">
        <f>W389</f>
        <v>0</v>
      </c>
      <c r="X390" s="481">
        <f t="shared" si="216"/>
        <v>0</v>
      </c>
      <c r="Y390" s="499"/>
      <c r="Z390" s="499">
        <f t="shared" si="217"/>
        <v>0</v>
      </c>
      <c r="AA390" s="499">
        <f t="shared" si="217"/>
        <v>0</v>
      </c>
      <c r="AB390" s="499"/>
      <c r="AC390" s="499"/>
      <c r="AD390" s="499"/>
      <c r="AE390" s="499"/>
      <c r="AF390" s="499">
        <f>AF389</f>
        <v>0</v>
      </c>
      <c r="AG390" s="481">
        <f t="shared" si="220"/>
        <v>0</v>
      </c>
      <c r="AH390" s="499"/>
      <c r="AI390" s="481">
        <f>AI389</f>
        <v>0</v>
      </c>
      <c r="AJ390" s="481">
        <f>AJ389</f>
        <v>0</v>
      </c>
      <c r="AK390" s="481"/>
      <c r="AL390" s="504" t="str">
        <f t="shared" si="202"/>
        <v/>
      </c>
      <c r="AM390" s="482"/>
      <c r="AN390" s="482">
        <f>AF390</f>
        <v>0</v>
      </c>
      <c r="AO390" s="482"/>
      <c r="AP390" s="482"/>
      <c r="AQ390" s="482"/>
      <c r="AR390" s="481">
        <f>AF390</f>
        <v>0</v>
      </c>
      <c r="AS390" s="481">
        <f t="shared" si="218"/>
        <v>0</v>
      </c>
      <c r="AT390" s="481"/>
      <c r="AU390" s="481"/>
      <c r="AV390" s="481"/>
      <c r="AW390" s="481"/>
      <c r="AX390" s="481"/>
      <c r="AY390" s="481"/>
      <c r="AZ390" s="481"/>
      <c r="BA390" s="481"/>
      <c r="BB390" s="481"/>
      <c r="BC390" s="481"/>
      <c r="BD390" s="481"/>
      <c r="BE390" s="481"/>
      <c r="BF390" s="481"/>
      <c r="BG390" s="481"/>
      <c r="BH390" s="481"/>
      <c r="BI390" s="460"/>
      <c r="BJ390" s="460"/>
      <c r="BK390" s="460"/>
      <c r="BL390" s="460"/>
      <c r="BM390" s="460"/>
      <c r="BN390" s="460"/>
      <c r="BO390" s="460"/>
      <c r="BP390" s="460"/>
      <c r="BS390" s="457"/>
      <c r="BT390" s="458"/>
      <c r="BU390" s="460"/>
    </row>
    <row r="391" spans="1:73" s="495" customFormat="1" ht="13" hidden="1" customHeight="1" outlineLevel="1" x14ac:dyDescent="0.35">
      <c r="A391" s="1000"/>
      <c r="B391" s="928"/>
      <c r="C391" s="471" t="s">
        <v>73</v>
      </c>
      <c r="D391" s="471" t="s">
        <v>74</v>
      </c>
      <c r="E391" s="542"/>
      <c r="F391" s="542"/>
      <c r="G391" s="1002"/>
      <c r="H391" s="1005"/>
      <c r="I391" s="508"/>
      <c r="J391" s="508"/>
      <c r="K391" s="924"/>
      <c r="L391" s="927"/>
      <c r="M391" s="975" t="s">
        <v>98</v>
      </c>
      <c r="N391" s="493">
        <f t="shared" si="215"/>
        <v>0</v>
      </c>
      <c r="O391" s="493">
        <f t="shared" si="215"/>
        <v>0</v>
      </c>
      <c r="P391" s="493">
        <f t="shared" si="219"/>
        <v>0</v>
      </c>
      <c r="Q391" s="493"/>
      <c r="R391" s="927"/>
      <c r="S391" s="969"/>
      <c r="T391" s="428"/>
      <c r="U391" s="428"/>
      <c r="V391" s="428"/>
      <c r="W391" s="428"/>
      <c r="X391" s="472">
        <f t="shared" si="216"/>
        <v>0</v>
      </c>
      <c r="Y391" s="428"/>
      <c r="Z391" s="428">
        <f t="shared" si="217"/>
        <v>0</v>
      </c>
      <c r="AA391" s="428">
        <f t="shared" si="217"/>
        <v>0</v>
      </c>
      <c r="AB391" s="428">
        <f t="shared" si="217"/>
        <v>0</v>
      </c>
      <c r="AC391" s="428"/>
      <c r="AD391" s="428"/>
      <c r="AE391" s="428"/>
      <c r="AF391" s="428"/>
      <c r="AG391" s="472">
        <f t="shared" si="220"/>
        <v>0</v>
      </c>
      <c r="AH391" s="428"/>
      <c r="AI391" s="472"/>
      <c r="AJ391" s="472">
        <f>AI391*1.12</f>
        <v>0</v>
      </c>
      <c r="AK391" s="542">
        <f>AH391-AE391</f>
        <v>0</v>
      </c>
      <c r="AL391" s="479" t="str">
        <f t="shared" si="202"/>
        <v/>
      </c>
      <c r="AM391" s="473"/>
      <c r="AN391" s="473"/>
      <c r="AO391" s="473"/>
      <c r="AP391" s="473"/>
      <c r="AQ391" s="473"/>
      <c r="AR391" s="472"/>
      <c r="AS391" s="472">
        <f t="shared" si="218"/>
        <v>0</v>
      </c>
      <c r="AT391" s="472"/>
      <c r="AU391" s="472"/>
      <c r="AV391" s="472"/>
      <c r="AW391" s="472"/>
      <c r="AX391" s="472"/>
      <c r="AY391" s="472"/>
      <c r="AZ391" s="472"/>
      <c r="BA391" s="472"/>
      <c r="BB391" s="539"/>
      <c r="BC391" s="472"/>
      <c r="BD391" s="472"/>
      <c r="BE391" s="472"/>
      <c r="BF391" s="472"/>
      <c r="BG391" s="472"/>
      <c r="BH391" s="472"/>
      <c r="BI391" s="496"/>
      <c r="BJ391" s="496"/>
      <c r="BK391" s="496"/>
      <c r="BL391" s="496"/>
      <c r="BM391" s="496"/>
      <c r="BN391" s="496"/>
      <c r="BO391" s="496"/>
      <c r="BP391" s="496"/>
      <c r="BS391" s="459"/>
      <c r="BT391" s="497"/>
      <c r="BU391" s="496"/>
    </row>
    <row r="392" spans="1:73" s="495" customFormat="1" ht="13" hidden="1" customHeight="1" outlineLevel="1" x14ac:dyDescent="0.35">
      <c r="A392" s="1000"/>
      <c r="B392" s="928"/>
      <c r="C392" s="471" t="s">
        <v>75</v>
      </c>
      <c r="D392" s="471" t="s">
        <v>76</v>
      </c>
      <c r="E392" s="542"/>
      <c r="F392" s="542"/>
      <c r="G392" s="1002"/>
      <c r="H392" s="1005"/>
      <c r="I392" s="508"/>
      <c r="J392" s="508"/>
      <c r="K392" s="925"/>
      <c r="L392" s="928"/>
      <c r="M392" s="976"/>
      <c r="N392" s="493">
        <f t="shared" si="215"/>
        <v>0</v>
      </c>
      <c r="O392" s="493">
        <f t="shared" si="215"/>
        <v>0</v>
      </c>
      <c r="P392" s="493">
        <f t="shared" si="219"/>
        <v>0</v>
      </c>
      <c r="Q392" s="493">
        <f>Q391</f>
        <v>0</v>
      </c>
      <c r="R392" s="928"/>
      <c r="S392" s="993"/>
      <c r="T392" s="428"/>
      <c r="U392" s="428"/>
      <c r="V392" s="428"/>
      <c r="W392" s="428"/>
      <c r="X392" s="472">
        <f t="shared" si="216"/>
        <v>0</v>
      </c>
      <c r="Y392" s="428"/>
      <c r="Z392" s="428">
        <f t="shared" si="217"/>
        <v>0</v>
      </c>
      <c r="AA392" s="428">
        <f t="shared" si="217"/>
        <v>0</v>
      </c>
      <c r="AB392" s="428"/>
      <c r="AC392" s="428"/>
      <c r="AD392" s="428"/>
      <c r="AE392" s="428"/>
      <c r="AF392" s="428"/>
      <c r="AG392" s="472">
        <f t="shared" si="220"/>
        <v>0</v>
      </c>
      <c r="AH392" s="428"/>
      <c r="AI392" s="472"/>
      <c r="AJ392" s="472">
        <f>AI392*1.12</f>
        <v>0</v>
      </c>
      <c r="AK392" s="472"/>
      <c r="AL392" s="479" t="str">
        <f t="shared" si="202"/>
        <v/>
      </c>
      <c r="AM392" s="473"/>
      <c r="AN392" s="473">
        <f>AF392</f>
        <v>0</v>
      </c>
      <c r="AO392" s="473"/>
      <c r="AP392" s="473"/>
      <c r="AQ392" s="473"/>
      <c r="AR392" s="472">
        <f>AF392</f>
        <v>0</v>
      </c>
      <c r="AS392" s="472">
        <f t="shared" si="218"/>
        <v>0</v>
      </c>
      <c r="AT392" s="472"/>
      <c r="AU392" s="472"/>
      <c r="AV392" s="472"/>
      <c r="AW392" s="472"/>
      <c r="AX392" s="472"/>
      <c r="AY392" s="472"/>
      <c r="AZ392" s="472"/>
      <c r="BA392" s="472"/>
      <c r="BB392" s="472"/>
      <c r="BC392" s="472"/>
      <c r="BD392" s="472"/>
      <c r="BE392" s="472"/>
      <c r="BF392" s="472"/>
      <c r="BG392" s="472"/>
      <c r="BH392" s="472"/>
      <c r="BI392" s="496"/>
      <c r="BJ392" s="496"/>
      <c r="BK392" s="496"/>
      <c r="BL392" s="496"/>
      <c r="BM392" s="496"/>
      <c r="BN392" s="496"/>
      <c r="BO392" s="496"/>
      <c r="BP392" s="496"/>
      <c r="BS392" s="459"/>
      <c r="BT392" s="497"/>
      <c r="BU392" s="496"/>
    </row>
    <row r="393" spans="1:73" ht="14.5" hidden="1" customHeight="1" outlineLevel="1" x14ac:dyDescent="0.35">
      <c r="A393" s="1000"/>
      <c r="B393" s="928"/>
      <c r="C393" s="480" t="s">
        <v>75</v>
      </c>
      <c r="D393" s="480" t="s">
        <v>77</v>
      </c>
      <c r="E393" s="544"/>
      <c r="F393" s="544"/>
      <c r="G393" s="1002"/>
      <c r="H393" s="1005"/>
      <c r="I393" s="547"/>
      <c r="J393" s="547"/>
      <c r="K393" s="926"/>
      <c r="L393" s="929"/>
      <c r="M393" s="977"/>
      <c r="N393" s="503">
        <f t="shared" si="215"/>
        <v>0</v>
      </c>
      <c r="O393" s="503">
        <f t="shared" si="215"/>
        <v>0</v>
      </c>
      <c r="P393" s="503">
        <f t="shared" si="219"/>
        <v>0</v>
      </c>
      <c r="Q393" s="503">
        <f>Q392</f>
        <v>0</v>
      </c>
      <c r="R393" s="929"/>
      <c r="S393" s="970"/>
      <c r="T393" s="499"/>
      <c r="U393" s="499"/>
      <c r="V393" s="499"/>
      <c r="W393" s="499">
        <f>W392</f>
        <v>0</v>
      </c>
      <c r="X393" s="481">
        <f t="shared" si="216"/>
        <v>0</v>
      </c>
      <c r="Y393" s="499"/>
      <c r="Z393" s="499">
        <f t="shared" si="217"/>
        <v>0</v>
      </c>
      <c r="AA393" s="499">
        <f t="shared" si="217"/>
        <v>0</v>
      </c>
      <c r="AB393" s="499"/>
      <c r="AC393" s="499"/>
      <c r="AD393" s="499"/>
      <c r="AE393" s="499"/>
      <c r="AF393" s="499">
        <f>AF392</f>
        <v>0</v>
      </c>
      <c r="AG393" s="481">
        <f t="shared" si="220"/>
        <v>0</v>
      </c>
      <c r="AH393" s="499"/>
      <c r="AI393" s="481">
        <f>AI392</f>
        <v>0</v>
      </c>
      <c r="AJ393" s="481">
        <f>AJ392</f>
        <v>0</v>
      </c>
      <c r="AK393" s="481"/>
      <c r="AL393" s="504" t="str">
        <f t="shared" si="202"/>
        <v/>
      </c>
      <c r="AM393" s="482"/>
      <c r="AN393" s="482">
        <f>AF393</f>
        <v>0</v>
      </c>
      <c r="AO393" s="482"/>
      <c r="AP393" s="482"/>
      <c r="AQ393" s="482"/>
      <c r="AR393" s="481">
        <f>AF393</f>
        <v>0</v>
      </c>
      <c r="AS393" s="481">
        <f t="shared" si="218"/>
        <v>0</v>
      </c>
      <c r="AT393" s="481"/>
      <c r="AU393" s="481"/>
      <c r="AV393" s="481"/>
      <c r="AW393" s="481"/>
      <c r="AX393" s="481"/>
      <c r="AY393" s="481"/>
      <c r="AZ393" s="481"/>
      <c r="BA393" s="481"/>
      <c r="BB393" s="481"/>
      <c r="BC393" s="481"/>
      <c r="BD393" s="481"/>
      <c r="BE393" s="481"/>
      <c r="BF393" s="481"/>
      <c r="BG393" s="481"/>
      <c r="BH393" s="481"/>
      <c r="BI393" s="460"/>
      <c r="BJ393" s="460"/>
      <c r="BK393" s="460"/>
      <c r="BL393" s="460"/>
      <c r="BM393" s="460"/>
      <c r="BN393" s="460"/>
      <c r="BO393" s="460"/>
      <c r="BP393" s="460"/>
      <c r="BS393" s="457"/>
      <c r="BT393" s="458"/>
      <c r="BU393" s="460"/>
    </row>
    <row r="394" spans="1:73" s="495" customFormat="1" ht="13" hidden="1" customHeight="1" outlineLevel="1" x14ac:dyDescent="0.35">
      <c r="A394" s="1000"/>
      <c r="B394" s="928"/>
      <c r="C394" s="471" t="s">
        <v>73</v>
      </c>
      <c r="D394" s="471" t="s">
        <v>74</v>
      </c>
      <c r="E394" s="542"/>
      <c r="F394" s="542"/>
      <c r="G394" s="1002"/>
      <c r="H394" s="1005"/>
      <c r="I394" s="508"/>
      <c r="J394" s="508"/>
      <c r="K394" s="924"/>
      <c r="L394" s="927"/>
      <c r="M394" s="975" t="s">
        <v>98</v>
      </c>
      <c r="N394" s="493">
        <f t="shared" si="215"/>
        <v>0</v>
      </c>
      <c r="O394" s="493">
        <f t="shared" si="215"/>
        <v>0</v>
      </c>
      <c r="P394" s="493">
        <f t="shared" si="219"/>
        <v>0</v>
      </c>
      <c r="Q394" s="493"/>
      <c r="R394" s="927"/>
      <c r="S394" s="969"/>
      <c r="T394" s="428"/>
      <c r="U394" s="428"/>
      <c r="V394" s="428"/>
      <c r="W394" s="428"/>
      <c r="X394" s="472">
        <f t="shared" si="216"/>
        <v>0</v>
      </c>
      <c r="Y394" s="428"/>
      <c r="Z394" s="428">
        <f t="shared" si="217"/>
        <v>0</v>
      </c>
      <c r="AA394" s="428">
        <f t="shared" si="217"/>
        <v>0</v>
      </c>
      <c r="AB394" s="428">
        <f t="shared" si="217"/>
        <v>0</v>
      </c>
      <c r="AC394" s="428"/>
      <c r="AD394" s="428"/>
      <c r="AE394" s="428"/>
      <c r="AF394" s="428"/>
      <c r="AG394" s="472">
        <f t="shared" si="220"/>
        <v>0</v>
      </c>
      <c r="AH394" s="428"/>
      <c r="AI394" s="472"/>
      <c r="AJ394" s="472">
        <f>AI394*1.12</f>
        <v>0</v>
      </c>
      <c r="AK394" s="542">
        <f>AH394-AE394</f>
        <v>0</v>
      </c>
      <c r="AL394" s="479" t="str">
        <f t="shared" si="202"/>
        <v/>
      </c>
      <c r="AM394" s="473"/>
      <c r="AN394" s="473"/>
      <c r="AO394" s="473"/>
      <c r="AP394" s="473"/>
      <c r="AQ394" s="473"/>
      <c r="AR394" s="472"/>
      <c r="AS394" s="472">
        <f t="shared" si="218"/>
        <v>0</v>
      </c>
      <c r="AT394" s="472"/>
      <c r="AU394" s="472"/>
      <c r="AV394" s="472"/>
      <c r="AW394" s="472"/>
      <c r="AX394" s="472"/>
      <c r="AY394" s="472"/>
      <c r="AZ394" s="472"/>
      <c r="BA394" s="472"/>
      <c r="BB394" s="539"/>
      <c r="BC394" s="472"/>
      <c r="BD394" s="472"/>
      <c r="BE394" s="472"/>
      <c r="BF394" s="472"/>
      <c r="BG394" s="472"/>
      <c r="BH394" s="472"/>
      <c r="BI394" s="496"/>
      <c r="BJ394" s="496"/>
      <c r="BK394" s="496"/>
      <c r="BL394" s="496"/>
      <c r="BM394" s="496"/>
      <c r="BN394" s="496"/>
      <c r="BO394" s="496"/>
      <c r="BP394" s="496"/>
      <c r="BS394" s="459"/>
      <c r="BT394" s="497"/>
      <c r="BU394" s="496"/>
    </row>
    <row r="395" spans="1:73" s="495" customFormat="1" ht="13" hidden="1" customHeight="1" outlineLevel="1" x14ac:dyDescent="0.35">
      <c r="A395" s="1000"/>
      <c r="B395" s="928"/>
      <c r="C395" s="471" t="s">
        <v>75</v>
      </c>
      <c r="D395" s="471" t="s">
        <v>76</v>
      </c>
      <c r="E395" s="542"/>
      <c r="F395" s="542"/>
      <c r="G395" s="1002"/>
      <c r="H395" s="1005"/>
      <c r="I395" s="508"/>
      <c r="J395" s="508"/>
      <c r="K395" s="925"/>
      <c r="L395" s="928"/>
      <c r="M395" s="976"/>
      <c r="N395" s="493">
        <f t="shared" si="215"/>
        <v>0</v>
      </c>
      <c r="O395" s="493">
        <f t="shared" si="215"/>
        <v>0</v>
      </c>
      <c r="P395" s="493">
        <f t="shared" si="219"/>
        <v>0</v>
      </c>
      <c r="Q395" s="493">
        <f>Q394</f>
        <v>0</v>
      </c>
      <c r="R395" s="928"/>
      <c r="S395" s="993"/>
      <c r="T395" s="428"/>
      <c r="U395" s="428"/>
      <c r="V395" s="428"/>
      <c r="W395" s="428"/>
      <c r="X395" s="472">
        <f t="shared" si="216"/>
        <v>0</v>
      </c>
      <c r="Y395" s="428"/>
      <c r="Z395" s="428">
        <f t="shared" si="217"/>
        <v>0</v>
      </c>
      <c r="AA395" s="428">
        <f t="shared" si="217"/>
        <v>0</v>
      </c>
      <c r="AB395" s="428"/>
      <c r="AC395" s="428"/>
      <c r="AD395" s="428"/>
      <c r="AE395" s="428"/>
      <c r="AF395" s="428"/>
      <c r="AG395" s="472">
        <f t="shared" si="220"/>
        <v>0</v>
      </c>
      <c r="AH395" s="428"/>
      <c r="AI395" s="472"/>
      <c r="AJ395" s="472">
        <f>AI395*1.12</f>
        <v>0</v>
      </c>
      <c r="AK395" s="472"/>
      <c r="AL395" s="479" t="str">
        <f t="shared" si="202"/>
        <v/>
      </c>
      <c r="AM395" s="473"/>
      <c r="AN395" s="473">
        <f>AF395</f>
        <v>0</v>
      </c>
      <c r="AO395" s="473"/>
      <c r="AP395" s="473"/>
      <c r="AQ395" s="473"/>
      <c r="AR395" s="472">
        <f>AF395</f>
        <v>0</v>
      </c>
      <c r="AS395" s="472">
        <f t="shared" si="218"/>
        <v>0</v>
      </c>
      <c r="AT395" s="472"/>
      <c r="AU395" s="472"/>
      <c r="AV395" s="472"/>
      <c r="AW395" s="472"/>
      <c r="AX395" s="472"/>
      <c r="AY395" s="472"/>
      <c r="AZ395" s="472"/>
      <c r="BA395" s="472"/>
      <c r="BB395" s="472"/>
      <c r="BC395" s="472"/>
      <c r="BD395" s="472"/>
      <c r="BE395" s="472"/>
      <c r="BF395" s="472"/>
      <c r="BG395" s="472"/>
      <c r="BH395" s="472"/>
      <c r="BI395" s="496"/>
      <c r="BJ395" s="496"/>
      <c r="BK395" s="496"/>
      <c r="BL395" s="496"/>
      <c r="BM395" s="496"/>
      <c r="BN395" s="496"/>
      <c r="BO395" s="496"/>
      <c r="BP395" s="496"/>
      <c r="BS395" s="459"/>
      <c r="BT395" s="497"/>
      <c r="BU395" s="496"/>
    </row>
    <row r="396" spans="1:73" ht="14.5" hidden="1" customHeight="1" outlineLevel="1" x14ac:dyDescent="0.35">
      <c r="A396" s="1000"/>
      <c r="B396" s="928"/>
      <c r="C396" s="480" t="s">
        <v>75</v>
      </c>
      <c r="D396" s="480" t="s">
        <v>77</v>
      </c>
      <c r="E396" s="544"/>
      <c r="F396" s="544"/>
      <c r="G396" s="1002"/>
      <c r="H396" s="1005"/>
      <c r="I396" s="547"/>
      <c r="J396" s="547"/>
      <c r="K396" s="926"/>
      <c r="L396" s="929"/>
      <c r="M396" s="977"/>
      <c r="N396" s="503">
        <f t="shared" si="215"/>
        <v>0</v>
      </c>
      <c r="O396" s="503">
        <f t="shared" si="215"/>
        <v>0</v>
      </c>
      <c r="P396" s="503">
        <f t="shared" si="219"/>
        <v>0</v>
      </c>
      <c r="Q396" s="503">
        <f>Q395</f>
        <v>0</v>
      </c>
      <c r="R396" s="929"/>
      <c r="S396" s="970"/>
      <c r="T396" s="499"/>
      <c r="U396" s="499"/>
      <c r="V396" s="499"/>
      <c r="W396" s="499">
        <f>W395</f>
        <v>0</v>
      </c>
      <c r="X396" s="481">
        <f t="shared" si="216"/>
        <v>0</v>
      </c>
      <c r="Y396" s="499"/>
      <c r="Z396" s="499">
        <f t="shared" si="217"/>
        <v>0</v>
      </c>
      <c r="AA396" s="499">
        <f t="shared" si="217"/>
        <v>0</v>
      </c>
      <c r="AB396" s="499"/>
      <c r="AC396" s="499"/>
      <c r="AD396" s="499"/>
      <c r="AE396" s="499"/>
      <c r="AF396" s="499">
        <f>AF395</f>
        <v>0</v>
      </c>
      <c r="AG396" s="481">
        <f t="shared" si="220"/>
        <v>0</v>
      </c>
      <c r="AH396" s="499"/>
      <c r="AI396" s="481">
        <f>AI395</f>
        <v>0</v>
      </c>
      <c r="AJ396" s="481">
        <f>AJ395</f>
        <v>0</v>
      </c>
      <c r="AK396" s="481"/>
      <c r="AL396" s="504" t="str">
        <f t="shared" si="202"/>
        <v/>
      </c>
      <c r="AM396" s="482"/>
      <c r="AN396" s="482">
        <f>AF396</f>
        <v>0</v>
      </c>
      <c r="AO396" s="482"/>
      <c r="AP396" s="482"/>
      <c r="AQ396" s="482"/>
      <c r="AR396" s="481">
        <f>AF396</f>
        <v>0</v>
      </c>
      <c r="AS396" s="481">
        <f t="shared" si="218"/>
        <v>0</v>
      </c>
      <c r="AT396" s="481"/>
      <c r="AU396" s="481"/>
      <c r="AV396" s="481"/>
      <c r="AW396" s="481"/>
      <c r="AX396" s="481"/>
      <c r="AY396" s="481"/>
      <c r="AZ396" s="481"/>
      <c r="BA396" s="481"/>
      <c r="BB396" s="481"/>
      <c r="BC396" s="481"/>
      <c r="BD396" s="481"/>
      <c r="BE396" s="481"/>
      <c r="BF396" s="481"/>
      <c r="BG396" s="481"/>
      <c r="BH396" s="481"/>
      <c r="BI396" s="460"/>
      <c r="BJ396" s="460"/>
      <c r="BK396" s="460"/>
      <c r="BL396" s="460"/>
      <c r="BM396" s="460"/>
      <c r="BN396" s="460"/>
      <c r="BO396" s="460"/>
      <c r="BP396" s="460"/>
      <c r="BS396" s="457"/>
      <c r="BT396" s="458"/>
      <c r="BU396" s="460"/>
    </row>
    <row r="397" spans="1:73" s="495" customFormat="1" ht="13" hidden="1" customHeight="1" outlineLevel="1" x14ac:dyDescent="0.35">
      <c r="A397" s="1000"/>
      <c r="B397" s="928"/>
      <c r="C397" s="471" t="s">
        <v>73</v>
      </c>
      <c r="D397" s="471" t="s">
        <v>74</v>
      </c>
      <c r="E397" s="542"/>
      <c r="F397" s="542"/>
      <c r="G397" s="1002"/>
      <c r="H397" s="1005"/>
      <c r="I397" s="508"/>
      <c r="J397" s="508"/>
      <c r="K397" s="924"/>
      <c r="L397" s="927"/>
      <c r="M397" s="975" t="s">
        <v>98</v>
      </c>
      <c r="N397" s="493">
        <f t="shared" si="215"/>
        <v>0</v>
      </c>
      <c r="O397" s="493">
        <f t="shared" si="215"/>
        <v>0</v>
      </c>
      <c r="P397" s="493">
        <f t="shared" si="219"/>
        <v>0</v>
      </c>
      <c r="Q397" s="493"/>
      <c r="R397" s="927"/>
      <c r="S397" s="969"/>
      <c r="T397" s="428"/>
      <c r="U397" s="428"/>
      <c r="V397" s="428"/>
      <c r="W397" s="428"/>
      <c r="X397" s="472">
        <f t="shared" si="216"/>
        <v>0</v>
      </c>
      <c r="Y397" s="428"/>
      <c r="Z397" s="428">
        <f t="shared" si="217"/>
        <v>0</v>
      </c>
      <c r="AA397" s="428">
        <f t="shared" si="217"/>
        <v>0</v>
      </c>
      <c r="AB397" s="428">
        <f t="shared" si="217"/>
        <v>0</v>
      </c>
      <c r="AC397" s="428"/>
      <c r="AD397" s="428"/>
      <c r="AE397" s="428"/>
      <c r="AF397" s="428"/>
      <c r="AG397" s="472">
        <f t="shared" si="220"/>
        <v>0</v>
      </c>
      <c r="AH397" s="428"/>
      <c r="AI397" s="472"/>
      <c r="AJ397" s="472">
        <f>AI397*1.12</f>
        <v>0</v>
      </c>
      <c r="AK397" s="542">
        <f>AH397-AE397</f>
        <v>0</v>
      </c>
      <c r="AL397" s="479" t="str">
        <f t="shared" si="202"/>
        <v/>
      </c>
      <c r="AM397" s="473"/>
      <c r="AN397" s="473"/>
      <c r="AO397" s="473"/>
      <c r="AP397" s="473"/>
      <c r="AQ397" s="473"/>
      <c r="AR397" s="472"/>
      <c r="AS397" s="472">
        <f t="shared" si="218"/>
        <v>0</v>
      </c>
      <c r="AT397" s="472"/>
      <c r="AU397" s="472"/>
      <c r="AV397" s="472"/>
      <c r="AW397" s="472"/>
      <c r="AX397" s="472"/>
      <c r="AY397" s="472"/>
      <c r="AZ397" s="472"/>
      <c r="BA397" s="472"/>
      <c r="BB397" s="539"/>
      <c r="BC397" s="472"/>
      <c r="BD397" s="472"/>
      <c r="BE397" s="472"/>
      <c r="BF397" s="472"/>
      <c r="BG397" s="472"/>
      <c r="BH397" s="472"/>
      <c r="BI397" s="496"/>
      <c r="BJ397" s="496"/>
      <c r="BK397" s="496"/>
      <c r="BL397" s="496"/>
      <c r="BM397" s="496"/>
      <c r="BN397" s="496"/>
      <c r="BO397" s="496"/>
      <c r="BP397" s="496"/>
      <c r="BS397" s="459"/>
      <c r="BT397" s="497"/>
      <c r="BU397" s="496"/>
    </row>
    <row r="398" spans="1:73" s="495" customFormat="1" ht="13" hidden="1" customHeight="1" outlineLevel="1" x14ac:dyDescent="0.35">
      <c r="A398" s="1000"/>
      <c r="B398" s="928"/>
      <c r="C398" s="471" t="s">
        <v>75</v>
      </c>
      <c r="D398" s="471" t="s">
        <v>76</v>
      </c>
      <c r="E398" s="542"/>
      <c r="F398" s="542"/>
      <c r="G398" s="1002"/>
      <c r="H398" s="1005"/>
      <c r="I398" s="508"/>
      <c r="J398" s="508"/>
      <c r="K398" s="925"/>
      <c r="L398" s="928"/>
      <c r="M398" s="976"/>
      <c r="N398" s="493">
        <f t="shared" si="215"/>
        <v>0</v>
      </c>
      <c r="O398" s="493">
        <f t="shared" si="215"/>
        <v>0</v>
      </c>
      <c r="P398" s="493">
        <f t="shared" si="219"/>
        <v>0</v>
      </c>
      <c r="Q398" s="493">
        <f>Q397</f>
        <v>0</v>
      </c>
      <c r="R398" s="928"/>
      <c r="S398" s="993"/>
      <c r="T398" s="428"/>
      <c r="U398" s="428"/>
      <c r="V398" s="428"/>
      <c r="W398" s="428"/>
      <c r="X398" s="472">
        <f t="shared" si="216"/>
        <v>0</v>
      </c>
      <c r="Y398" s="428"/>
      <c r="Z398" s="428">
        <f t="shared" si="217"/>
        <v>0</v>
      </c>
      <c r="AA398" s="428">
        <f t="shared" si="217"/>
        <v>0</v>
      </c>
      <c r="AB398" s="428"/>
      <c r="AC398" s="428"/>
      <c r="AD398" s="428"/>
      <c r="AE398" s="428"/>
      <c r="AF398" s="428"/>
      <c r="AG398" s="472">
        <f t="shared" si="220"/>
        <v>0</v>
      </c>
      <c r="AH398" s="428"/>
      <c r="AI398" s="472"/>
      <c r="AJ398" s="472">
        <f>AI398*1.12</f>
        <v>0</v>
      </c>
      <c r="AK398" s="472"/>
      <c r="AL398" s="479" t="str">
        <f t="shared" si="202"/>
        <v/>
      </c>
      <c r="AM398" s="473"/>
      <c r="AN398" s="473">
        <f>AF398</f>
        <v>0</v>
      </c>
      <c r="AO398" s="473"/>
      <c r="AP398" s="473"/>
      <c r="AQ398" s="473"/>
      <c r="AR398" s="472">
        <f>AF398</f>
        <v>0</v>
      </c>
      <c r="AS398" s="472">
        <f t="shared" si="218"/>
        <v>0</v>
      </c>
      <c r="AT398" s="472"/>
      <c r="AU398" s="472"/>
      <c r="AV398" s="472"/>
      <c r="AW398" s="472"/>
      <c r="AX398" s="472"/>
      <c r="AY398" s="472"/>
      <c r="AZ398" s="472"/>
      <c r="BA398" s="472"/>
      <c r="BB398" s="472"/>
      <c r="BC398" s="472"/>
      <c r="BD398" s="472"/>
      <c r="BE398" s="472"/>
      <c r="BF398" s="472"/>
      <c r="BG398" s="472"/>
      <c r="BH398" s="472"/>
      <c r="BI398" s="496"/>
      <c r="BJ398" s="496"/>
      <c r="BK398" s="496"/>
      <c r="BL398" s="496"/>
      <c r="BM398" s="496"/>
      <c r="BN398" s="496"/>
      <c r="BO398" s="496"/>
      <c r="BP398" s="496"/>
      <c r="BS398" s="459"/>
      <c r="BT398" s="497"/>
      <c r="BU398" s="496"/>
    </row>
    <row r="399" spans="1:73" ht="14.5" hidden="1" customHeight="1" outlineLevel="1" x14ac:dyDescent="0.35">
      <c r="A399" s="962"/>
      <c r="B399" s="929"/>
      <c r="C399" s="480" t="s">
        <v>75</v>
      </c>
      <c r="D399" s="480" t="s">
        <v>77</v>
      </c>
      <c r="E399" s="544"/>
      <c r="F399" s="544"/>
      <c r="G399" s="1003"/>
      <c r="H399" s="1006"/>
      <c r="I399" s="547"/>
      <c r="J399" s="547"/>
      <c r="K399" s="926"/>
      <c r="L399" s="929"/>
      <c r="M399" s="977"/>
      <c r="N399" s="503">
        <f t="shared" si="215"/>
        <v>0</v>
      </c>
      <c r="O399" s="503">
        <f t="shared" si="215"/>
        <v>0</v>
      </c>
      <c r="P399" s="503">
        <f t="shared" si="219"/>
        <v>0</v>
      </c>
      <c r="Q399" s="503">
        <f>Q398</f>
        <v>0</v>
      </c>
      <c r="R399" s="929"/>
      <c r="S399" s="970"/>
      <c r="T399" s="499"/>
      <c r="U399" s="499"/>
      <c r="V399" s="499"/>
      <c r="W399" s="499">
        <f>W398</f>
        <v>0</v>
      </c>
      <c r="X399" s="481">
        <f t="shared" si="216"/>
        <v>0</v>
      </c>
      <c r="Y399" s="499"/>
      <c r="Z399" s="499">
        <f t="shared" si="217"/>
        <v>0</v>
      </c>
      <c r="AA399" s="499">
        <f t="shared" si="217"/>
        <v>0</v>
      </c>
      <c r="AB399" s="499"/>
      <c r="AC399" s="499"/>
      <c r="AD399" s="499"/>
      <c r="AE399" s="499"/>
      <c r="AF399" s="499">
        <f>AF398</f>
        <v>0</v>
      </c>
      <c r="AG399" s="481">
        <f t="shared" si="220"/>
        <v>0</v>
      </c>
      <c r="AH399" s="499"/>
      <c r="AI399" s="481">
        <f>AI398</f>
        <v>0</v>
      </c>
      <c r="AJ399" s="481">
        <f>AJ398</f>
        <v>0</v>
      </c>
      <c r="AK399" s="481"/>
      <c r="AL399" s="504" t="str">
        <f t="shared" si="202"/>
        <v/>
      </c>
      <c r="AM399" s="482"/>
      <c r="AN399" s="482">
        <f>AF399</f>
        <v>0</v>
      </c>
      <c r="AO399" s="482"/>
      <c r="AP399" s="482"/>
      <c r="AQ399" s="482"/>
      <c r="AR399" s="481">
        <f>AF399</f>
        <v>0</v>
      </c>
      <c r="AS399" s="481">
        <f t="shared" si="218"/>
        <v>0</v>
      </c>
      <c r="AT399" s="481"/>
      <c r="AU399" s="481"/>
      <c r="AV399" s="481"/>
      <c r="AW399" s="481"/>
      <c r="AX399" s="481"/>
      <c r="AY399" s="481"/>
      <c r="AZ399" s="481"/>
      <c r="BA399" s="481"/>
      <c r="BB399" s="481"/>
      <c r="BC399" s="481"/>
      <c r="BD399" s="481"/>
      <c r="BE399" s="481"/>
      <c r="BF399" s="481"/>
      <c r="BG399" s="481"/>
      <c r="BH399" s="481"/>
      <c r="BI399" s="460"/>
      <c r="BJ399" s="460"/>
      <c r="BK399" s="460"/>
      <c r="BL399" s="460"/>
      <c r="BM399" s="460"/>
      <c r="BN399" s="460"/>
      <c r="BO399" s="460"/>
      <c r="BP399" s="460"/>
      <c r="BS399" s="457"/>
      <c r="BT399" s="458"/>
      <c r="BU399" s="460"/>
    </row>
    <row r="400" spans="1:73" ht="14.5" customHeight="1" outlineLevel="1" x14ac:dyDescent="0.35">
      <c r="A400" s="574"/>
      <c r="B400" s="975" t="s">
        <v>155</v>
      </c>
      <c r="C400" s="480"/>
      <c r="D400" s="480"/>
      <c r="E400" s="544"/>
      <c r="F400" s="544"/>
      <c r="G400" s="548"/>
      <c r="H400" s="575"/>
      <c r="I400" s="547"/>
      <c r="J400" s="547"/>
      <c r="K400" s="576"/>
      <c r="L400" s="577"/>
      <c r="M400" s="510"/>
      <c r="N400" s="503"/>
      <c r="O400" s="503"/>
      <c r="P400" s="503"/>
      <c r="Q400" s="503"/>
      <c r="R400" s="429"/>
      <c r="S400" s="505"/>
      <c r="T400" s="499"/>
      <c r="U400" s="499"/>
      <c r="V400" s="499"/>
      <c r="W400" s="499"/>
      <c r="X400" s="481"/>
      <c r="Y400" s="499"/>
      <c r="Z400" s="499"/>
      <c r="AA400" s="499"/>
      <c r="AB400" s="499"/>
      <c r="AC400" s="428">
        <f>AC402</f>
        <v>2083533</v>
      </c>
      <c r="AD400" s="428">
        <f t="shared" ref="AD400:AD409" si="221">AC400*1.12</f>
        <v>2333556.9600000004</v>
      </c>
      <c r="AE400" s="428">
        <v>183</v>
      </c>
      <c r="AF400" s="499"/>
      <c r="AG400" s="481"/>
      <c r="AH400" s="499"/>
      <c r="AI400" s="481">
        <f>AC400-AF400</f>
        <v>2083533</v>
      </c>
      <c r="AJ400" s="481">
        <f>AD400-AG400</f>
        <v>2333556.9600000004</v>
      </c>
      <c r="AK400" s="481">
        <f>AE400-AH400</f>
        <v>183</v>
      </c>
      <c r="AL400" s="504" t="e">
        <f>AC400/AF400</f>
        <v>#DIV/0!</v>
      </c>
      <c r="AM400" s="482"/>
      <c r="AN400" s="482"/>
      <c r="AO400" s="482"/>
      <c r="AP400" s="482"/>
      <c r="AQ400" s="482"/>
      <c r="AR400" s="481"/>
      <c r="AS400" s="481"/>
      <c r="AT400" s="481"/>
      <c r="AU400" s="481"/>
      <c r="AV400" s="481"/>
      <c r="AW400" s="481"/>
      <c r="AX400" s="481"/>
      <c r="AY400" s="481"/>
      <c r="AZ400" s="481"/>
      <c r="BA400" s="481"/>
      <c r="BB400" s="481"/>
      <c r="BC400" s="481"/>
      <c r="BD400" s="481"/>
      <c r="BE400" s="481"/>
      <c r="BF400" s="481"/>
      <c r="BG400" s="481"/>
      <c r="BH400" s="481"/>
      <c r="BI400" s="460"/>
      <c r="BJ400" s="460"/>
      <c r="BK400" s="460"/>
      <c r="BL400" s="460"/>
      <c r="BM400" s="460"/>
      <c r="BN400" s="460"/>
      <c r="BO400" s="460"/>
      <c r="BP400" s="460"/>
      <c r="BS400" s="457"/>
      <c r="BT400" s="458"/>
      <c r="BU400" s="460"/>
    </row>
    <row r="401" spans="1:73" ht="14.5" customHeight="1" outlineLevel="1" x14ac:dyDescent="0.35">
      <c r="A401" s="574"/>
      <c r="B401" s="976"/>
      <c r="C401" s="480"/>
      <c r="D401" s="480"/>
      <c r="E401" s="544"/>
      <c r="F401" s="544"/>
      <c r="G401" s="548"/>
      <c r="H401" s="575"/>
      <c r="I401" s="547"/>
      <c r="J401" s="547"/>
      <c r="K401" s="576"/>
      <c r="L401" s="577"/>
      <c r="M401" s="510"/>
      <c r="N401" s="503"/>
      <c r="O401" s="503"/>
      <c r="P401" s="503"/>
      <c r="Q401" s="503"/>
      <c r="R401" s="429"/>
      <c r="S401" s="505"/>
      <c r="T401" s="499"/>
      <c r="U401" s="499"/>
      <c r="V401" s="499"/>
      <c r="W401" s="499"/>
      <c r="X401" s="481"/>
      <c r="Y401" s="499"/>
      <c r="Z401" s="499"/>
      <c r="AA401" s="499"/>
      <c r="AB401" s="499"/>
      <c r="AC401" s="428">
        <f>AC404</f>
        <v>1571189</v>
      </c>
      <c r="AD401" s="428">
        <f t="shared" si="221"/>
        <v>1759731.6800000002</v>
      </c>
      <c r="AE401" s="499"/>
      <c r="AF401" s="499"/>
      <c r="AG401" s="481"/>
      <c r="AH401" s="499"/>
      <c r="AI401" s="481">
        <f t="shared" ref="AI401:AI409" si="222">AC401-AF401</f>
        <v>1571189</v>
      </c>
      <c r="AJ401" s="481">
        <f t="shared" ref="AJ401:AJ409" si="223">AD401-AG401</f>
        <v>1759731.6800000002</v>
      </c>
      <c r="AK401" s="481">
        <f t="shared" ref="AK401:AK409" si="224">AE401-AH401</f>
        <v>0</v>
      </c>
      <c r="AL401" s="504" t="e">
        <f t="shared" ref="AL401:AL409" si="225">AC401/AF401</f>
        <v>#DIV/0!</v>
      </c>
      <c r="AM401" s="482"/>
      <c r="AN401" s="482"/>
      <c r="AO401" s="482"/>
      <c r="AP401" s="482"/>
      <c r="AQ401" s="482"/>
      <c r="AR401" s="481"/>
      <c r="AS401" s="481"/>
      <c r="AT401" s="481"/>
      <c r="AU401" s="481"/>
      <c r="AV401" s="481"/>
      <c r="AW401" s="481"/>
      <c r="AX401" s="481"/>
      <c r="AY401" s="481"/>
      <c r="AZ401" s="481"/>
      <c r="BA401" s="481"/>
      <c r="BB401" s="481"/>
      <c r="BC401" s="481"/>
      <c r="BD401" s="481"/>
      <c r="BE401" s="481"/>
      <c r="BF401" s="481"/>
      <c r="BG401" s="481"/>
      <c r="BH401" s="481"/>
      <c r="BI401" s="460"/>
      <c r="BJ401" s="460"/>
      <c r="BK401" s="460"/>
      <c r="BL401" s="460"/>
      <c r="BM401" s="460"/>
      <c r="BN401" s="460"/>
      <c r="BO401" s="460"/>
      <c r="BP401" s="460"/>
      <c r="BS401" s="457"/>
      <c r="BT401" s="458"/>
      <c r="BU401" s="460"/>
    </row>
    <row r="402" spans="1:73" ht="14.5" customHeight="1" outlineLevel="1" x14ac:dyDescent="0.35">
      <c r="A402" s="574"/>
      <c r="B402" s="976"/>
      <c r="C402" s="471" t="s">
        <v>73</v>
      </c>
      <c r="D402" s="471" t="s">
        <v>74</v>
      </c>
      <c r="E402" s="544"/>
      <c r="F402" s="544"/>
      <c r="G402" s="548"/>
      <c r="H402" s="575"/>
      <c r="I402" s="547"/>
      <c r="J402" s="547"/>
      <c r="K402" s="576"/>
      <c r="L402" s="577"/>
      <c r="M402" s="510"/>
      <c r="N402" s="503"/>
      <c r="O402" s="503"/>
      <c r="P402" s="503"/>
      <c r="Q402" s="503"/>
      <c r="R402" s="429"/>
      <c r="S402" s="505"/>
      <c r="T402" s="499"/>
      <c r="U402" s="499"/>
      <c r="V402" s="499"/>
      <c r="W402" s="499"/>
      <c r="X402" s="481"/>
      <c r="Y402" s="499"/>
      <c r="Z402" s="499"/>
      <c r="AA402" s="499"/>
      <c r="AB402" s="499"/>
      <c r="AC402" s="499">
        <v>2083533</v>
      </c>
      <c r="AD402" s="499">
        <f t="shared" si="221"/>
        <v>2333556.9600000004</v>
      </c>
      <c r="AE402" s="499">
        <v>183</v>
      </c>
      <c r="AF402" s="499"/>
      <c r="AG402" s="481"/>
      <c r="AH402" s="499"/>
      <c r="AI402" s="481">
        <f t="shared" si="222"/>
        <v>2083533</v>
      </c>
      <c r="AJ402" s="481">
        <f t="shared" si="223"/>
        <v>2333556.9600000004</v>
      </c>
      <c r="AK402" s="481">
        <f t="shared" si="224"/>
        <v>183</v>
      </c>
      <c r="AL402" s="504" t="e">
        <f t="shared" si="225"/>
        <v>#DIV/0!</v>
      </c>
      <c r="AM402" s="482"/>
      <c r="AN402" s="482"/>
      <c r="AO402" s="482"/>
      <c r="AP402" s="482"/>
      <c r="AQ402" s="482"/>
      <c r="AR402" s="481"/>
      <c r="AS402" s="481"/>
      <c r="AT402" s="481"/>
      <c r="AU402" s="481"/>
      <c r="AV402" s="481"/>
      <c r="AW402" s="481"/>
      <c r="AX402" s="481"/>
      <c r="AY402" s="481"/>
      <c r="AZ402" s="481"/>
      <c r="BA402" s="481"/>
      <c r="BB402" s="481"/>
      <c r="BC402" s="481"/>
      <c r="BD402" s="481"/>
      <c r="BE402" s="481"/>
      <c r="BF402" s="481"/>
      <c r="BG402" s="481"/>
      <c r="BH402" s="481"/>
      <c r="BI402" s="460"/>
      <c r="BJ402" s="460"/>
      <c r="BK402" s="460"/>
      <c r="BL402" s="460"/>
      <c r="BM402" s="460"/>
      <c r="BN402" s="460"/>
      <c r="BO402" s="460"/>
      <c r="BP402" s="460"/>
      <c r="BS402" s="457"/>
      <c r="BT402" s="458"/>
      <c r="BU402" s="460"/>
    </row>
    <row r="403" spans="1:73" ht="14.5" customHeight="1" outlineLevel="1" x14ac:dyDescent="0.35">
      <c r="A403" s="574"/>
      <c r="B403" s="976"/>
      <c r="C403" s="471" t="s">
        <v>75</v>
      </c>
      <c r="D403" s="471" t="s">
        <v>76</v>
      </c>
      <c r="E403" s="544"/>
      <c r="F403" s="544"/>
      <c r="G403" s="548"/>
      <c r="H403" s="575"/>
      <c r="I403" s="547"/>
      <c r="J403" s="547"/>
      <c r="K403" s="576"/>
      <c r="L403" s="577"/>
      <c r="M403" s="510"/>
      <c r="N403" s="503"/>
      <c r="O403" s="503"/>
      <c r="P403" s="503"/>
      <c r="Q403" s="503"/>
      <c r="R403" s="429"/>
      <c r="S403" s="505"/>
      <c r="T403" s="499"/>
      <c r="U403" s="499"/>
      <c r="V403" s="499"/>
      <c r="W403" s="499"/>
      <c r="X403" s="481"/>
      <c r="Y403" s="499"/>
      <c r="Z403" s="499"/>
      <c r="AA403" s="499"/>
      <c r="AB403" s="499"/>
      <c r="AC403" s="499">
        <f>AC404</f>
        <v>1571189</v>
      </c>
      <c r="AD403" s="499">
        <f t="shared" si="221"/>
        <v>1759731.6800000002</v>
      </c>
      <c r="AE403" s="499"/>
      <c r="AF403" s="499"/>
      <c r="AG403" s="481"/>
      <c r="AH403" s="499"/>
      <c r="AI403" s="481">
        <f t="shared" si="222"/>
        <v>1571189</v>
      </c>
      <c r="AJ403" s="481">
        <f t="shared" si="223"/>
        <v>1759731.6800000002</v>
      </c>
      <c r="AK403" s="481">
        <f t="shared" si="224"/>
        <v>0</v>
      </c>
      <c r="AL403" s="504" t="e">
        <f t="shared" si="225"/>
        <v>#DIV/0!</v>
      </c>
      <c r="AM403" s="482"/>
      <c r="AN403" s="482"/>
      <c r="AO403" s="482"/>
      <c r="AP403" s="482"/>
      <c r="AQ403" s="482"/>
      <c r="AR403" s="481"/>
      <c r="AS403" s="481"/>
      <c r="AT403" s="481"/>
      <c r="AU403" s="481"/>
      <c r="AV403" s="481"/>
      <c r="AW403" s="481"/>
      <c r="AX403" s="481"/>
      <c r="AY403" s="481"/>
      <c r="AZ403" s="481"/>
      <c r="BA403" s="481"/>
      <c r="BB403" s="481"/>
      <c r="BC403" s="481"/>
      <c r="BD403" s="481"/>
      <c r="BE403" s="481"/>
      <c r="BF403" s="481"/>
      <c r="BG403" s="481"/>
      <c r="BH403" s="481"/>
      <c r="BI403" s="460"/>
      <c r="BJ403" s="460"/>
      <c r="BK403" s="460"/>
      <c r="BL403" s="460"/>
      <c r="BM403" s="460"/>
      <c r="BN403" s="460"/>
      <c r="BO403" s="460"/>
      <c r="BP403" s="460"/>
      <c r="BS403" s="457"/>
      <c r="BT403" s="458"/>
      <c r="BU403" s="460"/>
    </row>
    <row r="404" spans="1:73" ht="14.5" customHeight="1" outlineLevel="1" x14ac:dyDescent="0.35">
      <c r="A404" s="574"/>
      <c r="B404" s="977"/>
      <c r="C404" s="471" t="s">
        <v>75</v>
      </c>
      <c r="D404" s="471" t="s">
        <v>77</v>
      </c>
      <c r="E404" s="544"/>
      <c r="F404" s="544"/>
      <c r="G404" s="548"/>
      <c r="H404" s="575"/>
      <c r="I404" s="547"/>
      <c r="J404" s="547"/>
      <c r="K404" s="576"/>
      <c r="L404" s="577"/>
      <c r="M404" s="510"/>
      <c r="N404" s="503"/>
      <c r="O404" s="503"/>
      <c r="P404" s="503"/>
      <c r="Q404" s="503"/>
      <c r="R404" s="429"/>
      <c r="S404" s="505"/>
      <c r="T404" s="499"/>
      <c r="U404" s="499"/>
      <c r="V404" s="499"/>
      <c r="W404" s="499"/>
      <c r="X404" s="481"/>
      <c r="Y404" s="499"/>
      <c r="Z404" s="499"/>
      <c r="AA404" s="499"/>
      <c r="AB404" s="499"/>
      <c r="AC404" s="499">
        <v>1571189</v>
      </c>
      <c r="AD404" s="499">
        <f t="shared" si="221"/>
        <v>1759731.6800000002</v>
      </c>
      <c r="AE404" s="499"/>
      <c r="AF404" s="499"/>
      <c r="AG404" s="481"/>
      <c r="AH404" s="499"/>
      <c r="AI404" s="481">
        <f t="shared" si="222"/>
        <v>1571189</v>
      </c>
      <c r="AJ404" s="481">
        <f t="shared" si="223"/>
        <v>1759731.6800000002</v>
      </c>
      <c r="AK404" s="481">
        <f t="shared" si="224"/>
        <v>0</v>
      </c>
      <c r="AL404" s="504" t="e">
        <f t="shared" si="225"/>
        <v>#DIV/0!</v>
      </c>
      <c r="AM404" s="482"/>
      <c r="AN404" s="482"/>
      <c r="AO404" s="482"/>
      <c r="AP404" s="482"/>
      <c r="AQ404" s="482"/>
      <c r="AR404" s="481"/>
      <c r="AS404" s="481"/>
      <c r="AT404" s="481"/>
      <c r="AU404" s="481"/>
      <c r="AV404" s="481"/>
      <c r="AW404" s="481"/>
      <c r="AX404" s="481"/>
      <c r="AY404" s="481"/>
      <c r="AZ404" s="481"/>
      <c r="BA404" s="481"/>
      <c r="BB404" s="481"/>
      <c r="BC404" s="481"/>
      <c r="BD404" s="481"/>
      <c r="BE404" s="481"/>
      <c r="BF404" s="481"/>
      <c r="BG404" s="481"/>
      <c r="BH404" s="481"/>
      <c r="BI404" s="460"/>
      <c r="BJ404" s="460"/>
      <c r="BK404" s="460"/>
      <c r="BL404" s="460"/>
      <c r="BM404" s="460"/>
      <c r="BN404" s="460"/>
      <c r="BO404" s="460"/>
      <c r="BP404" s="460"/>
      <c r="BS404" s="457"/>
      <c r="BT404" s="458"/>
      <c r="BU404" s="460"/>
    </row>
    <row r="405" spans="1:73" ht="14.5" customHeight="1" outlineLevel="1" x14ac:dyDescent="0.35">
      <c r="A405" s="574"/>
      <c r="B405" s="975" t="s">
        <v>156</v>
      </c>
      <c r="C405" s="480"/>
      <c r="D405" s="480"/>
      <c r="E405" s="544"/>
      <c r="F405" s="544"/>
      <c r="G405" s="546"/>
      <c r="H405" s="575"/>
      <c r="I405" s="547"/>
      <c r="J405" s="547"/>
      <c r="K405" s="576"/>
      <c r="L405" s="577"/>
      <c r="M405" s="510"/>
      <c r="N405" s="503"/>
      <c r="O405" s="503"/>
      <c r="P405" s="503"/>
      <c r="Q405" s="503"/>
      <c r="R405" s="429"/>
      <c r="S405" s="505"/>
      <c r="T405" s="499"/>
      <c r="U405" s="499"/>
      <c r="V405" s="499"/>
      <c r="W405" s="499"/>
      <c r="X405" s="481"/>
      <c r="Y405" s="499"/>
      <c r="Z405" s="499"/>
      <c r="AA405" s="499"/>
      <c r="AB405" s="499"/>
      <c r="AC405" s="428">
        <f>AC407</f>
        <v>10223629</v>
      </c>
      <c r="AD405" s="428">
        <f t="shared" si="221"/>
        <v>11450464.48</v>
      </c>
      <c r="AE405" s="428">
        <v>1537</v>
      </c>
      <c r="AF405" s="428">
        <f>AF407</f>
        <v>267274.00458012486</v>
      </c>
      <c r="AG405" s="428">
        <f>AG407</f>
        <v>299346.88512973988</v>
      </c>
      <c r="AH405" s="428">
        <v>87</v>
      </c>
      <c r="AI405" s="481">
        <f t="shared" si="222"/>
        <v>9956354.9954198748</v>
      </c>
      <c r="AJ405" s="481">
        <f t="shared" si="223"/>
        <v>11151117.59487026</v>
      </c>
      <c r="AK405" s="481">
        <f t="shared" si="224"/>
        <v>1450</v>
      </c>
      <c r="AL405" s="504">
        <f t="shared" si="225"/>
        <v>38.25149032380029</v>
      </c>
      <c r="AM405" s="482"/>
      <c r="AN405" s="482"/>
      <c r="AO405" s="482"/>
      <c r="AP405" s="482"/>
      <c r="AQ405" s="482"/>
      <c r="AR405" s="481"/>
      <c r="AS405" s="481"/>
      <c r="AT405" s="481"/>
      <c r="AU405" s="481"/>
      <c r="AV405" s="481"/>
      <c r="AW405" s="481"/>
      <c r="AX405" s="481"/>
      <c r="AY405" s="481"/>
      <c r="AZ405" s="481"/>
      <c r="BA405" s="481"/>
      <c r="BB405" s="481"/>
      <c r="BC405" s="481"/>
      <c r="BD405" s="481"/>
      <c r="BE405" s="481"/>
      <c r="BF405" s="481"/>
      <c r="BG405" s="481"/>
      <c r="BH405" s="481"/>
      <c r="BI405" s="460"/>
      <c r="BJ405" s="460"/>
      <c r="BK405" s="460"/>
      <c r="BL405" s="460"/>
      <c r="BM405" s="460"/>
      <c r="BN405" s="460"/>
      <c r="BO405" s="460"/>
      <c r="BP405" s="460"/>
      <c r="BS405" s="457"/>
      <c r="BT405" s="458"/>
      <c r="BU405" s="460"/>
    </row>
    <row r="406" spans="1:73" ht="14.5" customHeight="1" outlineLevel="1" x14ac:dyDescent="0.35">
      <c r="A406" s="574"/>
      <c r="B406" s="976"/>
      <c r="C406" s="480"/>
      <c r="D406" s="480"/>
      <c r="E406" s="544"/>
      <c r="F406" s="544"/>
      <c r="G406" s="546"/>
      <c r="H406" s="575"/>
      <c r="I406" s="547"/>
      <c r="J406" s="547"/>
      <c r="K406" s="576"/>
      <c r="L406" s="577"/>
      <c r="M406" s="510"/>
      <c r="N406" s="503"/>
      <c r="O406" s="503"/>
      <c r="P406" s="503"/>
      <c r="Q406" s="503"/>
      <c r="R406" s="429"/>
      <c r="S406" s="505"/>
      <c r="T406" s="499"/>
      <c r="U406" s="499"/>
      <c r="V406" s="499"/>
      <c r="W406" s="499"/>
      <c r="X406" s="481"/>
      <c r="Y406" s="499"/>
      <c r="Z406" s="499"/>
      <c r="AA406" s="499"/>
      <c r="AB406" s="499"/>
      <c r="AC406" s="428">
        <f>AC409</f>
        <v>6595985</v>
      </c>
      <c r="AD406" s="428">
        <f t="shared" si="221"/>
        <v>7387503.2000000011</v>
      </c>
      <c r="AE406" s="499"/>
      <c r="AF406" s="428">
        <f>AF409</f>
        <v>267274.00458012486</v>
      </c>
      <c r="AG406" s="428">
        <f>AG409</f>
        <v>299346.88512973988</v>
      </c>
      <c r="AH406" s="499"/>
      <c r="AI406" s="481">
        <f t="shared" si="222"/>
        <v>6328710.9954198748</v>
      </c>
      <c r="AJ406" s="481">
        <f t="shared" si="223"/>
        <v>7088156.3148702616</v>
      </c>
      <c r="AK406" s="481">
        <f t="shared" si="224"/>
        <v>0</v>
      </c>
      <c r="AL406" s="504">
        <f t="shared" si="225"/>
        <v>24.678737501471527</v>
      </c>
      <c r="AM406" s="482"/>
      <c r="AN406" s="482"/>
      <c r="AO406" s="482"/>
      <c r="AP406" s="482"/>
      <c r="AQ406" s="482"/>
      <c r="AR406" s="481"/>
      <c r="AS406" s="481"/>
      <c r="AT406" s="481"/>
      <c r="AU406" s="481"/>
      <c r="AV406" s="481"/>
      <c r="AW406" s="481"/>
      <c r="AX406" s="481"/>
      <c r="AY406" s="481"/>
      <c r="AZ406" s="481"/>
      <c r="BA406" s="481"/>
      <c r="BB406" s="481"/>
      <c r="BC406" s="481"/>
      <c r="BD406" s="481"/>
      <c r="BE406" s="481"/>
      <c r="BF406" s="481"/>
      <c r="BG406" s="481"/>
      <c r="BH406" s="481"/>
      <c r="BI406" s="460"/>
      <c r="BJ406" s="460"/>
      <c r="BK406" s="460"/>
      <c r="BL406" s="460"/>
      <c r="BM406" s="460"/>
      <c r="BN406" s="460"/>
      <c r="BO406" s="460"/>
      <c r="BP406" s="460"/>
      <c r="BS406" s="457"/>
      <c r="BT406" s="458"/>
      <c r="BU406" s="460"/>
    </row>
    <row r="407" spans="1:73" ht="14.5" customHeight="1" outlineLevel="1" x14ac:dyDescent="0.35">
      <c r="A407" s="574"/>
      <c r="B407" s="976"/>
      <c r="C407" s="471" t="s">
        <v>73</v>
      </c>
      <c r="D407" s="471" t="s">
        <v>74</v>
      </c>
      <c r="E407" s="544"/>
      <c r="F407" s="544"/>
      <c r="G407" s="546"/>
      <c r="H407" s="575"/>
      <c r="I407" s="547"/>
      <c r="J407" s="547"/>
      <c r="K407" s="576"/>
      <c r="L407" s="577"/>
      <c r="M407" s="510"/>
      <c r="N407" s="503"/>
      <c r="O407" s="503"/>
      <c r="P407" s="503"/>
      <c r="Q407" s="503"/>
      <c r="R407" s="429"/>
      <c r="S407" s="505"/>
      <c r="T407" s="499"/>
      <c r="U407" s="499"/>
      <c r="V407" s="499"/>
      <c r="W407" s="499"/>
      <c r="X407" s="481"/>
      <c r="Y407" s="499"/>
      <c r="Z407" s="499"/>
      <c r="AA407" s="499"/>
      <c r="AB407" s="499"/>
      <c r="AC407" s="499">
        <v>10223629</v>
      </c>
      <c r="AD407" s="428">
        <f t="shared" si="221"/>
        <v>11450464.48</v>
      </c>
      <c r="AE407" s="499">
        <v>1537</v>
      </c>
      <c r="AF407" s="499">
        <v>267274.00458012486</v>
      </c>
      <c r="AG407" s="481">
        <f>AF407*1.12</f>
        <v>299346.88512973988</v>
      </c>
      <c r="AH407" s="499"/>
      <c r="AI407" s="481">
        <f t="shared" si="222"/>
        <v>9956354.9954198748</v>
      </c>
      <c r="AJ407" s="481">
        <f t="shared" si="223"/>
        <v>11151117.59487026</v>
      </c>
      <c r="AK407" s="481">
        <f t="shared" si="224"/>
        <v>1537</v>
      </c>
      <c r="AL407" s="504">
        <f t="shared" si="225"/>
        <v>38.25149032380029</v>
      </c>
      <c r="AM407" s="482"/>
      <c r="AN407" s="482"/>
      <c r="AO407" s="482"/>
      <c r="AP407" s="482"/>
      <c r="AQ407" s="482"/>
      <c r="AR407" s="481"/>
      <c r="AS407" s="481"/>
      <c r="AT407" s="481"/>
      <c r="AU407" s="481"/>
      <c r="AV407" s="481"/>
      <c r="AW407" s="481"/>
      <c r="AX407" s="481"/>
      <c r="AY407" s="481"/>
      <c r="AZ407" s="481"/>
      <c r="BA407" s="481"/>
      <c r="BB407" s="481"/>
      <c r="BC407" s="481"/>
      <c r="BD407" s="481"/>
      <c r="BE407" s="481"/>
      <c r="BF407" s="481"/>
      <c r="BG407" s="481"/>
      <c r="BH407" s="481"/>
      <c r="BI407" s="460"/>
      <c r="BJ407" s="460"/>
      <c r="BK407" s="460"/>
      <c r="BL407" s="460"/>
      <c r="BM407" s="460"/>
      <c r="BN407" s="460"/>
      <c r="BO407" s="460"/>
      <c r="BP407" s="460"/>
      <c r="BS407" s="457"/>
      <c r="BT407" s="458"/>
      <c r="BU407" s="460"/>
    </row>
    <row r="408" spans="1:73" ht="14.5" customHeight="1" outlineLevel="1" x14ac:dyDescent="0.35">
      <c r="A408" s="574"/>
      <c r="B408" s="976"/>
      <c r="C408" s="471" t="s">
        <v>75</v>
      </c>
      <c r="D408" s="471" t="s">
        <v>76</v>
      </c>
      <c r="E408" s="544"/>
      <c r="F408" s="544"/>
      <c r="G408" s="546"/>
      <c r="H408" s="575"/>
      <c r="I408" s="547"/>
      <c r="J408" s="547"/>
      <c r="K408" s="576"/>
      <c r="L408" s="577"/>
      <c r="M408" s="510"/>
      <c r="N408" s="503"/>
      <c r="O408" s="503"/>
      <c r="P408" s="503"/>
      <c r="Q408" s="503"/>
      <c r="R408" s="429"/>
      <c r="S408" s="505"/>
      <c r="T408" s="499"/>
      <c r="U408" s="499"/>
      <c r="V408" s="499"/>
      <c r="W408" s="499"/>
      <c r="X408" s="481"/>
      <c r="Y408" s="499"/>
      <c r="Z408" s="499"/>
      <c r="AA408" s="499"/>
      <c r="AB408" s="499"/>
      <c r="AC408" s="499">
        <f>AC409</f>
        <v>6595985</v>
      </c>
      <c r="AD408" s="499">
        <f t="shared" si="221"/>
        <v>7387503.2000000011</v>
      </c>
      <c r="AE408" s="499"/>
      <c r="AF408" s="499">
        <v>267274.00458012486</v>
      </c>
      <c r="AG408" s="481">
        <f>AF408*1.12</f>
        <v>299346.88512973988</v>
      </c>
      <c r="AH408" s="499"/>
      <c r="AI408" s="481">
        <f t="shared" si="222"/>
        <v>6328710.9954198748</v>
      </c>
      <c r="AJ408" s="481">
        <f t="shared" si="223"/>
        <v>7088156.3148702616</v>
      </c>
      <c r="AK408" s="481">
        <f t="shared" si="224"/>
        <v>0</v>
      </c>
      <c r="AL408" s="504">
        <f t="shared" si="225"/>
        <v>24.678737501471527</v>
      </c>
      <c r="AM408" s="482"/>
      <c r="AN408" s="482"/>
      <c r="AO408" s="482"/>
      <c r="AP408" s="482"/>
      <c r="AQ408" s="482"/>
      <c r="AR408" s="481"/>
      <c r="AS408" s="481"/>
      <c r="AT408" s="481"/>
      <c r="AU408" s="481"/>
      <c r="AV408" s="481"/>
      <c r="AW408" s="481"/>
      <c r="AX408" s="481"/>
      <c r="AY408" s="481"/>
      <c r="AZ408" s="481"/>
      <c r="BA408" s="481"/>
      <c r="BB408" s="481"/>
      <c r="BC408" s="481"/>
      <c r="BD408" s="481"/>
      <c r="BE408" s="481"/>
      <c r="BF408" s="481"/>
      <c r="BG408" s="481"/>
      <c r="BH408" s="481"/>
      <c r="BI408" s="460"/>
      <c r="BJ408" s="460"/>
      <c r="BK408" s="460"/>
      <c r="BL408" s="460"/>
      <c r="BM408" s="460"/>
      <c r="BN408" s="460"/>
      <c r="BO408" s="460"/>
      <c r="BP408" s="460"/>
      <c r="BS408" s="457"/>
      <c r="BT408" s="458"/>
      <c r="BU408" s="460"/>
    </row>
    <row r="409" spans="1:73" ht="14.5" customHeight="1" outlineLevel="1" x14ac:dyDescent="0.35">
      <c r="A409" s="574"/>
      <c r="B409" s="977"/>
      <c r="C409" s="471" t="s">
        <v>75</v>
      </c>
      <c r="D409" s="471" t="s">
        <v>77</v>
      </c>
      <c r="E409" s="544"/>
      <c r="F409" s="544"/>
      <c r="G409" s="546"/>
      <c r="H409" s="575"/>
      <c r="I409" s="547"/>
      <c r="J409" s="547"/>
      <c r="K409" s="576"/>
      <c r="L409" s="577"/>
      <c r="M409" s="510"/>
      <c r="N409" s="503"/>
      <c r="O409" s="503"/>
      <c r="P409" s="503"/>
      <c r="Q409" s="503"/>
      <c r="R409" s="429"/>
      <c r="S409" s="505"/>
      <c r="T409" s="499"/>
      <c r="U409" s="499"/>
      <c r="V409" s="499"/>
      <c r="W409" s="499"/>
      <c r="X409" s="481"/>
      <c r="Y409" s="499"/>
      <c r="Z409" s="499"/>
      <c r="AA409" s="499"/>
      <c r="AB409" s="499"/>
      <c r="AC409" s="499">
        <v>6595985</v>
      </c>
      <c r="AD409" s="499">
        <f t="shared" si="221"/>
        <v>7387503.2000000011</v>
      </c>
      <c r="AE409" s="499"/>
      <c r="AF409" s="499">
        <v>267274.00458012486</v>
      </c>
      <c r="AG409" s="481">
        <f>AF409*1.12</f>
        <v>299346.88512973988</v>
      </c>
      <c r="AH409" s="499"/>
      <c r="AI409" s="481">
        <f t="shared" si="222"/>
        <v>6328710.9954198748</v>
      </c>
      <c r="AJ409" s="481">
        <f t="shared" si="223"/>
        <v>7088156.3148702616</v>
      </c>
      <c r="AK409" s="481">
        <f t="shared" si="224"/>
        <v>0</v>
      </c>
      <c r="AL409" s="504">
        <f t="shared" si="225"/>
        <v>24.678737501471527</v>
      </c>
      <c r="AM409" s="482"/>
      <c r="AN409" s="482"/>
      <c r="AO409" s="482"/>
      <c r="AP409" s="482"/>
      <c r="AQ409" s="482"/>
      <c r="AR409" s="481"/>
      <c r="AS409" s="481"/>
      <c r="AT409" s="481"/>
      <c r="AU409" s="481"/>
      <c r="AV409" s="481"/>
      <c r="AW409" s="481"/>
      <c r="AX409" s="481"/>
      <c r="AY409" s="481"/>
      <c r="AZ409" s="481"/>
      <c r="BA409" s="481"/>
      <c r="BB409" s="481"/>
      <c r="BC409" s="481"/>
      <c r="BD409" s="481"/>
      <c r="BE409" s="481"/>
      <c r="BF409" s="481"/>
      <c r="BG409" s="481"/>
      <c r="BH409" s="481"/>
      <c r="BI409" s="460"/>
      <c r="BJ409" s="460"/>
      <c r="BK409" s="460"/>
      <c r="BL409" s="460"/>
      <c r="BM409" s="460"/>
      <c r="BN409" s="460"/>
      <c r="BO409" s="460"/>
      <c r="BP409" s="460"/>
      <c r="BS409" s="457"/>
      <c r="BT409" s="458"/>
      <c r="BU409" s="460"/>
    </row>
    <row r="410" spans="1:73" s="495" customFormat="1" ht="13" customHeight="1" x14ac:dyDescent="0.35">
      <c r="A410" s="994"/>
      <c r="B410" s="927" t="s">
        <v>150</v>
      </c>
      <c r="C410" s="471"/>
      <c r="D410" s="471"/>
      <c r="E410" s="556"/>
      <c r="F410" s="556"/>
      <c r="G410" s="947">
        <v>2022</v>
      </c>
      <c r="H410" s="997"/>
      <c r="I410" s="556"/>
      <c r="J410" s="556"/>
      <c r="K410" s="914" t="s">
        <v>121</v>
      </c>
      <c r="L410" s="915"/>
      <c r="M410" s="998" t="s">
        <v>98</v>
      </c>
      <c r="N410" s="558">
        <f t="shared" ref="N410:Q411" si="226">N412+N415+N430+N418+N421+N424+N427</f>
        <v>58315538.600000001</v>
      </c>
      <c r="O410" s="558">
        <f t="shared" si="226"/>
        <v>65313403.232000008</v>
      </c>
      <c r="P410" s="558">
        <f t="shared" si="226"/>
        <v>58315538.600000001</v>
      </c>
      <c r="Q410" s="558">
        <f t="shared" si="226"/>
        <v>65313403.232000008</v>
      </c>
      <c r="R410" s="488"/>
      <c r="S410" s="991"/>
      <c r="T410" s="556" t="e">
        <f>T412+#REF!+T425+#REF!+T416+T419+T422</f>
        <v>#REF!</v>
      </c>
      <c r="U410" s="556" t="e">
        <f>U412+#REF!+U425+#REF!+U416+U419+U422</f>
        <v>#REF!</v>
      </c>
      <c r="V410" s="556" t="e">
        <f>V412+#REF!+V425+#REF!+V416+V419+V422</f>
        <v>#REF!</v>
      </c>
      <c r="W410" s="556" t="e">
        <f>W412+#REF!+W425+#REF!+W416+W419+W422</f>
        <v>#REF!</v>
      </c>
      <c r="X410" s="556" t="e">
        <f>X412+#REF!+X425+#REF!+X416+X419+X422</f>
        <v>#REF!</v>
      </c>
      <c r="Y410" s="556" t="e">
        <f>Y412+#REF!+Y425+#REF!+Y416+Y419+Y422</f>
        <v>#REF!</v>
      </c>
      <c r="Z410" s="556" t="e">
        <f>Z412+#REF!+Z425+#REF!+Z416+Z419+Z422</f>
        <v>#REF!</v>
      </c>
      <c r="AA410" s="556" t="e">
        <f>AA412+#REF!+AA425+#REF!+AA416+AA419+AA422</f>
        <v>#REF!</v>
      </c>
      <c r="AB410" s="556" t="e">
        <f>AB412+#REF!+AB425+#REF!+AB416+AB419+AB422</f>
        <v>#REF!</v>
      </c>
      <c r="AC410" s="556"/>
      <c r="AD410" s="556"/>
      <c r="AE410" s="556"/>
      <c r="AF410" s="556"/>
      <c r="AG410" s="556"/>
      <c r="AH410" s="556"/>
      <c r="AI410" s="556"/>
      <c r="AJ410" s="556"/>
      <c r="AK410" s="556"/>
      <c r="AL410" s="479" t="str">
        <f t="shared" si="202"/>
        <v/>
      </c>
      <c r="AM410" s="556"/>
      <c r="AN410" s="556"/>
      <c r="AO410" s="556"/>
      <c r="AP410" s="556"/>
      <c r="AQ410" s="556"/>
      <c r="AR410" s="556" t="e">
        <f>AR412+#REF!+AR425+#REF!+AR416+AR419+AR422</f>
        <v>#REF!</v>
      </c>
      <c r="AS410" s="556" t="e">
        <f>AS412+#REF!+AS425+#REF!+AS416+AS419+AS422</f>
        <v>#REF!</v>
      </c>
      <c r="AT410" s="556" t="e">
        <f>AT412+#REF!+AT425+#REF!+AT416+AT419+AT422</f>
        <v>#REF!</v>
      </c>
      <c r="AU410" s="556" t="e">
        <f>AU412+#REF!+AU425+#REF!+AU416+AU419+AU422</f>
        <v>#REF!</v>
      </c>
      <c r="AV410" s="556" t="e">
        <f>AV412+#REF!+AV425+#REF!+AV416+AV419+AV422</f>
        <v>#REF!</v>
      </c>
      <c r="AW410" s="556" t="e">
        <f>AW412+#REF!+AW425+#REF!+AW416+AW419+AW422</f>
        <v>#REF!</v>
      </c>
      <c r="AX410" s="556" t="e">
        <f>AX412+#REF!+AX425+#REF!+AX416+AX419+AX422</f>
        <v>#REF!</v>
      </c>
      <c r="AY410" s="556" t="e">
        <f>AY412+#REF!+AY425+#REF!+AY416+AY419+AY422</f>
        <v>#REF!</v>
      </c>
      <c r="AZ410" s="556" t="e">
        <f>AZ412+#REF!+AZ425+#REF!+AZ416+AZ419+AZ422</f>
        <v>#REF!</v>
      </c>
      <c r="BA410" s="556" t="e">
        <f>BA412+#REF!+BA425+#REF!+BA416+BA419+BA422</f>
        <v>#REF!</v>
      </c>
      <c r="BB410" s="556" t="e">
        <f>BB412+#REF!+BB425+#REF!+BB416+BB419+BB422</f>
        <v>#REF!</v>
      </c>
      <c r="BC410" s="556" t="e">
        <f>BC412+#REF!+BC425+#REF!+BC416+BC419+BC422</f>
        <v>#REF!</v>
      </c>
      <c r="BD410" s="556" t="e">
        <f>BD412+#REF!+BD425+#REF!+BD416+BD419+BD422</f>
        <v>#REF!</v>
      </c>
      <c r="BE410" s="556" t="e">
        <f>BE412+#REF!+BE425+#REF!+BE416+BE419+BE422</f>
        <v>#REF!</v>
      </c>
      <c r="BF410" s="556" t="e">
        <f>BF412+#REF!+BF425+#REF!+BF416+BF419+BF422</f>
        <v>#REF!</v>
      </c>
      <c r="BG410" s="556" t="e">
        <f>BG412+#REF!+BG425+#REF!+BG416+BG419+BG422</f>
        <v>#REF!</v>
      </c>
      <c r="BH410" s="556" t="e">
        <f>BH412+#REF!+BH425+#REF!+BH416+BH419+BH422</f>
        <v>#REF!</v>
      </c>
      <c r="BI410" s="501" t="s">
        <v>83</v>
      </c>
      <c r="BJ410" s="496"/>
      <c r="BK410" s="472" t="e">
        <f>BK412+#REF!+BK675+BK680+BK684</f>
        <v>#REF!</v>
      </c>
      <c r="BL410" s="472" t="e">
        <f>BL412+#REF!+BL675+BL680+BL684</f>
        <v>#REF!</v>
      </c>
      <c r="BM410" s="472" t="e">
        <f>BM412+#REF!+BM675+BM680+BM684</f>
        <v>#REF!</v>
      </c>
      <c r="BN410" s="559"/>
      <c r="BO410" s="559"/>
      <c r="BP410" s="496"/>
      <c r="BS410" s="459"/>
      <c r="BT410" s="497"/>
      <c r="BU410" s="496"/>
    </row>
    <row r="411" spans="1:73" s="495" customFormat="1" x14ac:dyDescent="0.35">
      <c r="A411" s="995"/>
      <c r="B411" s="928"/>
      <c r="C411" s="471"/>
      <c r="D411" s="471"/>
      <c r="E411" s="556"/>
      <c r="F411" s="556"/>
      <c r="G411" s="948"/>
      <c r="H411" s="902"/>
      <c r="I411" s="556"/>
      <c r="J411" s="556"/>
      <c r="K411" s="916"/>
      <c r="L411" s="917"/>
      <c r="M411" s="999"/>
      <c r="N411" s="558">
        <f t="shared" si="226"/>
        <v>58315538.600000001</v>
      </c>
      <c r="O411" s="558">
        <f t="shared" si="226"/>
        <v>65313403.232000008</v>
      </c>
      <c r="P411" s="558">
        <f t="shared" si="226"/>
        <v>58315538.600000001</v>
      </c>
      <c r="Q411" s="558">
        <f t="shared" si="226"/>
        <v>65313403.232000008</v>
      </c>
      <c r="R411" s="488"/>
      <c r="S411" s="992"/>
      <c r="T411" s="556" t="e">
        <f>T413+#REF!+T426+#REF!+T417+T420+T423</f>
        <v>#REF!</v>
      </c>
      <c r="U411" s="556" t="e">
        <f>U413+#REF!+U426+#REF!+U417+U420+U423</f>
        <v>#REF!</v>
      </c>
      <c r="V411" s="428"/>
      <c r="W411" s="556" t="e">
        <f>W413+#REF!+W426+#REF!+W417+W420+W423</f>
        <v>#REF!</v>
      </c>
      <c r="X411" s="556" t="e">
        <f>X413+#REF!+X426+#REF!+X417+X420+X423</f>
        <v>#REF!</v>
      </c>
      <c r="Y411" s="428"/>
      <c r="Z411" s="556" t="e">
        <f>Z413+#REF!+Z426+#REF!+Z417+Z420+Z423</f>
        <v>#REF!</v>
      </c>
      <c r="AA411" s="556" t="e">
        <f>AA413+#REF!+AA426+#REF!+AA417+AA420+AA423</f>
        <v>#REF!</v>
      </c>
      <c r="AB411" s="428"/>
      <c r="AC411" s="556"/>
      <c r="AD411" s="556"/>
      <c r="AE411" s="428"/>
      <c r="AF411" s="556">
        <f>AF413</f>
        <v>15351.339544642855</v>
      </c>
      <c r="AG411" s="556">
        <f>AG413</f>
        <v>17193.50029</v>
      </c>
      <c r="AH411" s="428"/>
      <c r="AI411" s="556"/>
      <c r="AJ411" s="556"/>
      <c r="AK411" s="428"/>
      <c r="AL411" s="479" t="str">
        <f t="shared" si="202"/>
        <v/>
      </c>
      <c r="AM411" s="556"/>
      <c r="AN411" s="556"/>
      <c r="AO411" s="556"/>
      <c r="AP411" s="556"/>
      <c r="AQ411" s="556"/>
      <c r="AR411" s="556" t="e">
        <f>AR413+#REF!+AR426+#REF!+AR417+AR420+AR423</f>
        <v>#REF!</v>
      </c>
      <c r="AS411" s="556" t="e">
        <f>AS413+#REF!+AS426+#REF!+AS417+AS420+AS423</f>
        <v>#REF!</v>
      </c>
      <c r="AT411" s="556" t="e">
        <f>AT413+#REF!+AT426+#REF!+AT417+AT420+AT423</f>
        <v>#REF!</v>
      </c>
      <c r="AU411" s="556" t="e">
        <f>AU413+#REF!+AU426+#REF!+AU417+AU420+AU423</f>
        <v>#REF!</v>
      </c>
      <c r="AV411" s="556" t="e">
        <f>AV413+#REF!+AV426+#REF!+AV417+AV420+AV423</f>
        <v>#REF!</v>
      </c>
      <c r="AW411" s="556" t="e">
        <f>AW413+#REF!+AW426+#REF!+AW417+AW420+AW423</f>
        <v>#REF!</v>
      </c>
      <c r="AX411" s="556" t="e">
        <f>AX413+#REF!+AX426+#REF!+AX417+AX420+AX423</f>
        <v>#REF!</v>
      </c>
      <c r="AY411" s="556" t="e">
        <f>AY413+#REF!+AY426+#REF!+AY417+AY420+AY423</f>
        <v>#REF!</v>
      </c>
      <c r="AZ411" s="556" t="e">
        <f>AZ413+#REF!+AZ426+#REF!+AZ417+AZ420+AZ423</f>
        <v>#REF!</v>
      </c>
      <c r="BA411" s="556" t="e">
        <f>BA413+#REF!+BA426+#REF!+BA417+BA420+BA423</f>
        <v>#REF!</v>
      </c>
      <c r="BB411" s="556" t="e">
        <f>BB413+#REF!+BB426+#REF!+BB417+BB420+BB423</f>
        <v>#REF!</v>
      </c>
      <c r="BC411" s="556" t="e">
        <f>BC413+#REF!+BC426+#REF!+BC417+BC420+BC423</f>
        <v>#REF!</v>
      </c>
      <c r="BD411" s="556" t="e">
        <f>BD413+#REF!+BD426+#REF!+BD417+BD420+BD423</f>
        <v>#REF!</v>
      </c>
      <c r="BE411" s="556" t="e">
        <f>BE413+#REF!+BE426+#REF!+BE417+BE420+BE423</f>
        <v>#REF!</v>
      </c>
      <c r="BF411" s="556" t="e">
        <f>BF413+#REF!+BF426+#REF!+BF417+BF420+BF423</f>
        <v>#REF!</v>
      </c>
      <c r="BG411" s="556" t="e">
        <f>BG413+#REF!+BG426+#REF!+BG417+BG420+BG423</f>
        <v>#REF!</v>
      </c>
      <c r="BH411" s="556" t="e">
        <f>BH413+#REF!+BH426+#REF!+BH417+BH420+BH423</f>
        <v>#REF!</v>
      </c>
      <c r="BI411" s="496"/>
      <c r="BJ411" s="496"/>
      <c r="BK411" s="472" t="e">
        <f>BK413+#REF!+BK669+BK672+BK675+BK678</f>
        <v>#REF!</v>
      </c>
      <c r="BL411" s="472" t="e">
        <f>BL413+#REF!+BL669+BL672+BL675+BL678</f>
        <v>#REF!</v>
      </c>
      <c r="BM411" s="472" t="e">
        <f>BM413+#REF!+BM669+BM672+BM675+BM678</f>
        <v>#REF!</v>
      </c>
      <c r="BN411" s="559"/>
      <c r="BO411" s="559"/>
      <c r="BP411" s="496"/>
      <c r="BS411" s="459"/>
      <c r="BT411" s="497"/>
      <c r="BU411" s="496"/>
    </row>
    <row r="412" spans="1:73" s="495" customFormat="1" ht="13" customHeight="1" x14ac:dyDescent="0.35">
      <c r="A412" s="995"/>
      <c r="B412" s="928"/>
      <c r="C412" s="471" t="s">
        <v>73</v>
      </c>
      <c r="D412" s="471" t="s">
        <v>74</v>
      </c>
      <c r="E412" s="542"/>
      <c r="F412" s="542"/>
      <c r="G412" s="948"/>
      <c r="H412" s="902"/>
      <c r="I412" s="508"/>
      <c r="J412" s="508"/>
      <c r="K412" s="924" t="s">
        <v>130</v>
      </c>
      <c r="L412" s="927" t="s">
        <v>131</v>
      </c>
      <c r="M412" s="975" t="s">
        <v>98</v>
      </c>
      <c r="N412" s="493">
        <f t="shared" ref="N412:O414" si="227">P412</f>
        <v>58315538.600000001</v>
      </c>
      <c r="O412" s="493">
        <f t="shared" si="227"/>
        <v>65313403.232000008</v>
      </c>
      <c r="P412" s="493">
        <v>58315538.600000001</v>
      </c>
      <c r="Q412" s="493">
        <f>P412*1.12</f>
        <v>65313403.232000008</v>
      </c>
      <c r="R412" s="927" t="s">
        <v>151</v>
      </c>
      <c r="S412" s="969">
        <v>22</v>
      </c>
      <c r="T412" s="428"/>
      <c r="U412" s="428"/>
      <c r="V412" s="428"/>
      <c r="W412" s="428"/>
      <c r="X412" s="472">
        <f t="shared" ref="X412:X414" si="228">W412*1.12</f>
        <v>0</v>
      </c>
      <c r="Y412" s="428"/>
      <c r="Z412" s="428">
        <f t="shared" ref="Z412:AB414" si="229">T412+W412</f>
        <v>0</v>
      </c>
      <c r="AA412" s="428">
        <f t="shared" si="229"/>
        <v>0</v>
      </c>
      <c r="AB412" s="428">
        <f t="shared" si="229"/>
        <v>0</v>
      </c>
      <c r="AC412" s="428">
        <v>0</v>
      </c>
      <c r="AD412" s="428">
        <f>AC412*1.12</f>
        <v>0</v>
      </c>
      <c r="AE412" s="428"/>
      <c r="AF412" s="428"/>
      <c r="AG412" s="472"/>
      <c r="AH412" s="428"/>
      <c r="AI412" s="472">
        <f>AF412+AF415+AF418+AF421+AF424+AF427+AF430-AC412</f>
        <v>0</v>
      </c>
      <c r="AJ412" s="472">
        <f>AI412*1.12</f>
        <v>0</v>
      </c>
      <c r="AK412" s="542">
        <f>AH412-AE412</f>
        <v>0</v>
      </c>
      <c r="AL412" s="479" t="str">
        <f t="shared" si="202"/>
        <v/>
      </c>
      <c r="AM412" s="473"/>
      <c r="AN412" s="473"/>
      <c r="AO412" s="473"/>
      <c r="AP412" s="473"/>
      <c r="AQ412" s="473"/>
      <c r="AR412" s="472"/>
      <c r="AS412" s="472">
        <f t="shared" ref="AS412:AS414" si="230">AR412*1.12</f>
        <v>0</v>
      </c>
      <c r="AT412" s="472"/>
      <c r="AU412" s="539"/>
      <c r="AV412" s="472"/>
      <c r="AW412" s="472"/>
      <c r="AX412" s="472"/>
      <c r="AY412" s="472"/>
      <c r="AZ412" s="472"/>
      <c r="BA412" s="472"/>
      <c r="BB412" s="542"/>
      <c r="BC412" s="472"/>
      <c r="BD412" s="472"/>
      <c r="BE412" s="472"/>
      <c r="BF412" s="472"/>
      <c r="BG412" s="472"/>
      <c r="BH412" s="539"/>
      <c r="BI412" s="496"/>
      <c r="BJ412" s="496"/>
      <c r="BK412" s="496"/>
      <c r="BL412" s="496"/>
      <c r="BM412" s="496"/>
      <c r="BN412" s="496"/>
      <c r="BO412" s="496"/>
      <c r="BP412" s="496"/>
      <c r="BS412" s="988">
        <f>SUM(AU412:BH439)</f>
        <v>0</v>
      </c>
      <c r="BT412" s="989" t="e">
        <f>BS412-(AI412+#REF!+#REF!+AI416+AI419+AI422+AI425+AI428+AI431+AI434+AI437)</f>
        <v>#REF!</v>
      </c>
      <c r="BU412" s="496"/>
    </row>
    <row r="413" spans="1:73" s="495" customFormat="1" x14ac:dyDescent="0.35">
      <c r="A413" s="995"/>
      <c r="B413" s="928"/>
      <c r="C413" s="471" t="s">
        <v>75</v>
      </c>
      <c r="D413" s="471" t="s">
        <v>76</v>
      </c>
      <c r="E413" s="542"/>
      <c r="F413" s="542"/>
      <c r="G413" s="948"/>
      <c r="H413" s="902"/>
      <c r="I413" s="508"/>
      <c r="J413" s="508"/>
      <c r="K413" s="925"/>
      <c r="L413" s="928"/>
      <c r="M413" s="976"/>
      <c r="N413" s="493">
        <f t="shared" si="227"/>
        <v>58315538.600000001</v>
      </c>
      <c r="O413" s="493">
        <f t="shared" si="227"/>
        <v>65313403.232000008</v>
      </c>
      <c r="P413" s="493">
        <f t="shared" ref="P413:P414" si="231">Q413/1.12</f>
        <v>58315538.600000001</v>
      </c>
      <c r="Q413" s="493">
        <f>Q412</f>
        <v>65313403.232000008</v>
      </c>
      <c r="R413" s="928"/>
      <c r="S413" s="993"/>
      <c r="T413" s="428"/>
      <c r="U413" s="428"/>
      <c r="V413" s="428"/>
      <c r="W413" s="428"/>
      <c r="X413" s="472">
        <f t="shared" si="228"/>
        <v>0</v>
      </c>
      <c r="Y413" s="428"/>
      <c r="Z413" s="428">
        <f t="shared" si="229"/>
        <v>0</v>
      </c>
      <c r="AA413" s="428">
        <f t="shared" si="229"/>
        <v>0</v>
      </c>
      <c r="AB413" s="428"/>
      <c r="AC413" s="428">
        <v>0</v>
      </c>
      <c r="AD413" s="428">
        <f>AC413*1.12</f>
        <v>0</v>
      </c>
      <c r="AE413" s="428"/>
      <c r="AF413" s="428">
        <f>AG413/1.12</f>
        <v>15351.339544642855</v>
      </c>
      <c r="AG413" s="472">
        <f>8566.12175+8627.37854</f>
        <v>17193.50029</v>
      </c>
      <c r="AH413" s="428"/>
      <c r="AI413" s="472">
        <f>AF413+AF416+AF419+AF422+AF425+AF428+AF431-AC413</f>
        <v>15351.339544642855</v>
      </c>
      <c r="AJ413" s="472">
        <f>AI413*1.12</f>
        <v>17193.50029</v>
      </c>
      <c r="AK413" s="472"/>
      <c r="AL413" s="479" t="str">
        <f t="shared" si="202"/>
        <v/>
      </c>
      <c r="AM413" s="473">
        <f>AF413</f>
        <v>15351.339544642855</v>
      </c>
      <c r="AN413" s="473"/>
      <c r="AO413" s="473"/>
      <c r="AP413" s="473"/>
      <c r="AQ413" s="473"/>
      <c r="AR413" s="472"/>
      <c r="AS413" s="472">
        <f t="shared" si="230"/>
        <v>0</v>
      </c>
      <c r="AT413" s="472"/>
      <c r="AU413" s="472"/>
      <c r="AV413" s="472"/>
      <c r="AW413" s="472"/>
      <c r="AX413" s="472"/>
      <c r="AY413" s="472"/>
      <c r="AZ413" s="472"/>
      <c r="BA413" s="472"/>
      <c r="BB413" s="472"/>
      <c r="BC413" s="472"/>
      <c r="BD413" s="472"/>
      <c r="BE413" s="472"/>
      <c r="BF413" s="472"/>
      <c r="BG413" s="472"/>
      <c r="BH413" s="472"/>
      <c r="BI413" s="496"/>
      <c r="BJ413" s="496"/>
      <c r="BK413" s="496"/>
      <c r="BL413" s="496"/>
      <c r="BM413" s="496"/>
      <c r="BN413" s="496"/>
      <c r="BO413" s="496"/>
      <c r="BP413" s="496"/>
      <c r="BS413" s="957"/>
      <c r="BT413" s="957"/>
      <c r="BU413" s="496"/>
    </row>
    <row r="414" spans="1:73" x14ac:dyDescent="0.35">
      <c r="A414" s="996"/>
      <c r="B414" s="929"/>
      <c r="C414" s="480" t="s">
        <v>75</v>
      </c>
      <c r="D414" s="480" t="s">
        <v>77</v>
      </c>
      <c r="E414" s="544"/>
      <c r="F414" s="544"/>
      <c r="G414" s="949"/>
      <c r="H414" s="903"/>
      <c r="I414" s="547"/>
      <c r="J414" s="547"/>
      <c r="K414" s="926"/>
      <c r="L414" s="929"/>
      <c r="M414" s="977"/>
      <c r="N414" s="503">
        <f t="shared" si="227"/>
        <v>58315538.600000001</v>
      </c>
      <c r="O414" s="503">
        <f t="shared" si="227"/>
        <v>65313403.232000008</v>
      </c>
      <c r="P414" s="503">
        <f t="shared" si="231"/>
        <v>58315538.600000001</v>
      </c>
      <c r="Q414" s="503">
        <f>Q413</f>
        <v>65313403.232000008</v>
      </c>
      <c r="R414" s="929"/>
      <c r="S414" s="970"/>
      <c r="T414" s="499"/>
      <c r="U414" s="499"/>
      <c r="V414" s="499"/>
      <c r="W414" s="499">
        <f>W413</f>
        <v>0</v>
      </c>
      <c r="X414" s="481">
        <f t="shared" si="228"/>
        <v>0</v>
      </c>
      <c r="Y414" s="499"/>
      <c r="Z414" s="499">
        <f t="shared" si="229"/>
        <v>0</v>
      </c>
      <c r="AA414" s="499">
        <f t="shared" si="229"/>
        <v>0</v>
      </c>
      <c r="AB414" s="499"/>
      <c r="AC414" s="499">
        <v>0</v>
      </c>
      <c r="AD414" s="499">
        <f>AD413</f>
        <v>0</v>
      </c>
      <c r="AE414" s="499"/>
      <c r="AF414" s="499">
        <f>AF413</f>
        <v>15351.339544642855</v>
      </c>
      <c r="AG414" s="481">
        <f>AG413</f>
        <v>17193.50029</v>
      </c>
      <c r="AH414" s="499"/>
      <c r="AI414" s="481">
        <f>AI413</f>
        <v>15351.339544642855</v>
      </c>
      <c r="AJ414" s="481">
        <f>AJ413</f>
        <v>17193.50029</v>
      </c>
      <c r="AK414" s="481"/>
      <c r="AL414" s="504" t="str">
        <f t="shared" si="202"/>
        <v/>
      </c>
      <c r="AM414" s="473">
        <f>AF414</f>
        <v>15351.339544642855</v>
      </c>
      <c r="AN414" s="482"/>
      <c r="AO414" s="482"/>
      <c r="AP414" s="482"/>
      <c r="AQ414" s="482"/>
      <c r="AR414" s="481"/>
      <c r="AS414" s="481">
        <f t="shared" si="230"/>
        <v>0</v>
      </c>
      <c r="AT414" s="481"/>
      <c r="AU414" s="481"/>
      <c r="AV414" s="481"/>
      <c r="AW414" s="481"/>
      <c r="AX414" s="481"/>
      <c r="AY414" s="481"/>
      <c r="AZ414" s="481"/>
      <c r="BA414" s="481"/>
      <c r="BB414" s="481"/>
      <c r="BC414" s="481"/>
      <c r="BD414" s="481"/>
      <c r="BE414" s="481"/>
      <c r="BF414" s="481"/>
      <c r="BG414" s="481"/>
      <c r="BH414" s="481"/>
      <c r="BI414" s="460"/>
      <c r="BJ414" s="460"/>
      <c r="BK414" s="460"/>
      <c r="BL414" s="460"/>
      <c r="BM414" s="460"/>
      <c r="BN414" s="460"/>
      <c r="BO414" s="460"/>
      <c r="BP414" s="460"/>
      <c r="BS414" s="957"/>
      <c r="BT414" s="957"/>
      <c r="BU414" s="460"/>
    </row>
    <row r="415" spans="1:73" x14ac:dyDescent="0.35">
      <c r="B415" s="578"/>
      <c r="E415" s="579"/>
      <c r="F415" s="579"/>
      <c r="G415" s="580"/>
      <c r="H415" s="581"/>
      <c r="I415" s="581"/>
      <c r="J415" s="581"/>
      <c r="L415" s="437"/>
      <c r="M415" s="582"/>
      <c r="N415" s="583"/>
      <c r="O415" s="583"/>
      <c r="P415" s="583"/>
      <c r="Q415" s="584"/>
      <c r="S415" s="585"/>
      <c r="T415" s="586"/>
      <c r="U415" s="586"/>
      <c r="V415" s="586"/>
      <c r="W415" s="586"/>
      <c r="X415" s="585"/>
      <c r="Y415" s="586"/>
      <c r="Z415" s="586"/>
      <c r="AA415" s="586"/>
      <c r="AB415" s="586"/>
      <c r="AC415" s="586"/>
      <c r="AD415" s="586"/>
      <c r="AE415" s="586"/>
      <c r="AF415" s="586"/>
      <c r="AG415" s="585"/>
      <c r="AH415" s="586"/>
      <c r="AI415" s="585"/>
      <c r="AJ415" s="585"/>
      <c r="AK415" s="585"/>
      <c r="AL415" s="587"/>
      <c r="AM415" s="588"/>
      <c r="AN415" s="588"/>
      <c r="AO415" s="588"/>
      <c r="AP415" s="588"/>
      <c r="AQ415" s="588"/>
      <c r="AR415" s="585"/>
      <c r="AS415" s="585"/>
      <c r="AT415" s="585"/>
      <c r="AU415" s="585"/>
      <c r="AV415" s="585"/>
      <c r="AW415" s="585"/>
      <c r="AX415" s="585"/>
      <c r="AY415" s="585"/>
      <c r="AZ415" s="585"/>
      <c r="BA415" s="585"/>
      <c r="BB415" s="589"/>
      <c r="BC415" s="585"/>
      <c r="BD415" s="585"/>
      <c r="BE415" s="585"/>
      <c r="BF415" s="585"/>
      <c r="BG415" s="585"/>
      <c r="BH415" s="585"/>
      <c r="BS415" s="957"/>
      <c r="BT415" s="957"/>
      <c r="BU415" s="460"/>
    </row>
    <row r="416" spans="1:73" x14ac:dyDescent="0.35">
      <c r="B416" s="578"/>
      <c r="C416" s="590"/>
      <c r="D416" s="590"/>
      <c r="E416" s="591"/>
      <c r="F416" s="591"/>
      <c r="G416" s="580"/>
      <c r="H416" s="581"/>
      <c r="I416" s="592"/>
      <c r="J416" s="592"/>
      <c r="K416" s="990"/>
      <c r="L416" s="981"/>
      <c r="M416" s="986"/>
      <c r="N416" s="593"/>
      <c r="O416" s="593"/>
      <c r="P416" s="593"/>
      <c r="Q416" s="594"/>
      <c r="R416" s="981"/>
      <c r="S416" s="987"/>
      <c r="T416" s="595"/>
      <c r="U416" s="595"/>
      <c r="V416" s="595"/>
      <c r="W416" s="595"/>
      <c r="X416" s="589"/>
      <c r="Y416" s="595"/>
      <c r="Z416" s="595"/>
      <c r="AA416" s="595"/>
      <c r="AB416" s="595"/>
      <c r="AC416" s="595"/>
      <c r="AD416" s="595"/>
      <c r="AE416" s="595"/>
      <c r="AF416" s="595"/>
      <c r="AG416" s="589"/>
      <c r="AH416" s="595"/>
      <c r="AI416" s="589"/>
      <c r="AJ416" s="589"/>
      <c r="AK416" s="591"/>
      <c r="AL416" s="596"/>
      <c r="AM416" s="597"/>
      <c r="AN416" s="597"/>
      <c r="AO416" s="597"/>
      <c r="AP416" s="597"/>
      <c r="AQ416" s="597"/>
      <c r="AR416" s="589"/>
      <c r="AS416" s="589"/>
      <c r="AT416" s="589"/>
      <c r="AU416" s="589"/>
      <c r="AV416" s="589"/>
      <c r="AW416" s="589"/>
      <c r="AX416" s="589"/>
      <c r="AY416" s="589"/>
      <c r="AZ416" s="589"/>
      <c r="BA416" s="589"/>
      <c r="BB416" s="589"/>
      <c r="BC416" s="589"/>
      <c r="BD416" s="589"/>
      <c r="BE416" s="589"/>
      <c r="BF416" s="589"/>
      <c r="BG416" s="589"/>
      <c r="BH416" s="589"/>
      <c r="BI416" s="495"/>
      <c r="BJ416" s="495"/>
      <c r="BK416" s="495"/>
      <c r="BL416" s="495"/>
      <c r="BM416" s="495"/>
      <c r="BN416" s="495"/>
      <c r="BO416" s="495"/>
      <c r="BP416" s="495"/>
      <c r="BQ416" s="495"/>
      <c r="BR416" s="495"/>
      <c r="BS416" s="957"/>
      <c r="BT416" s="957"/>
      <c r="BU416" s="460"/>
    </row>
    <row r="417" spans="2:73" x14ac:dyDescent="0.35">
      <c r="B417" s="578"/>
      <c r="C417" s="590"/>
      <c r="D417" s="590"/>
      <c r="E417" s="591"/>
      <c r="F417" s="591"/>
      <c r="G417" s="580"/>
      <c r="H417" s="581"/>
      <c r="I417" s="592"/>
      <c r="J417" s="592"/>
      <c r="K417" s="990"/>
      <c r="L417" s="981"/>
      <c r="M417" s="986"/>
      <c r="N417" s="583"/>
      <c r="O417" s="583"/>
      <c r="P417" s="593"/>
      <c r="Q417" s="594"/>
      <c r="R417" s="981"/>
      <c r="S417" s="987"/>
      <c r="T417" s="595"/>
      <c r="U417" s="595"/>
      <c r="V417" s="595"/>
      <c r="W417" s="595"/>
      <c r="X417" s="589"/>
      <c r="Y417" s="595"/>
      <c r="Z417" s="595"/>
      <c r="AA417" s="595"/>
      <c r="AB417" s="595"/>
      <c r="AC417" s="595"/>
      <c r="AD417" s="595"/>
      <c r="AE417" s="595"/>
      <c r="AF417" s="595"/>
      <c r="AG417" s="589"/>
      <c r="AH417" s="595"/>
      <c r="AI417" s="589"/>
      <c r="AJ417" s="589"/>
      <c r="AK417" s="589"/>
      <c r="AL417" s="596"/>
      <c r="AM417" s="597"/>
      <c r="AN417" s="597"/>
      <c r="AO417" s="597"/>
      <c r="AP417" s="597"/>
      <c r="AQ417" s="597"/>
      <c r="AR417" s="589"/>
      <c r="AS417" s="589"/>
      <c r="AT417" s="589"/>
      <c r="AU417" s="589"/>
      <c r="AV417" s="589"/>
      <c r="AW417" s="589"/>
      <c r="AX417" s="589"/>
      <c r="AY417" s="589"/>
      <c r="AZ417" s="589"/>
      <c r="BA417" s="589"/>
      <c r="BB417" s="589"/>
      <c r="BC417" s="589"/>
      <c r="BD417" s="589"/>
      <c r="BE417" s="589"/>
      <c r="BF417" s="589"/>
      <c r="BG417" s="589"/>
      <c r="BH417" s="589"/>
      <c r="BI417" s="495"/>
      <c r="BJ417" s="495"/>
      <c r="BK417" s="495"/>
      <c r="BL417" s="495"/>
      <c r="BM417" s="495"/>
      <c r="BN417" s="495"/>
      <c r="BO417" s="495"/>
      <c r="BP417" s="495"/>
      <c r="BQ417" s="495"/>
      <c r="BR417" s="495"/>
      <c r="BS417" s="957"/>
      <c r="BT417" s="957"/>
      <c r="BU417" s="460"/>
    </row>
    <row r="418" spans="2:73" x14ac:dyDescent="0.35">
      <c r="B418" s="578"/>
      <c r="E418" s="579"/>
      <c r="F418" s="579"/>
      <c r="G418" s="580"/>
      <c r="H418" s="581"/>
      <c r="I418" s="581"/>
      <c r="J418" s="581"/>
      <c r="K418" s="990"/>
      <c r="L418" s="981"/>
      <c r="M418" s="986"/>
      <c r="N418" s="583"/>
      <c r="O418" s="583"/>
      <c r="P418" s="583"/>
      <c r="Q418" s="584"/>
      <c r="R418" s="981"/>
      <c r="S418" s="987"/>
      <c r="T418" s="586"/>
      <c r="U418" s="586"/>
      <c r="V418" s="586"/>
      <c r="W418" s="586"/>
      <c r="X418" s="585"/>
      <c r="Y418" s="586"/>
      <c r="Z418" s="586"/>
      <c r="AA418" s="586"/>
      <c r="AB418" s="586"/>
      <c r="AC418" s="586"/>
      <c r="AD418" s="586"/>
      <c r="AE418" s="586"/>
      <c r="AF418" s="586"/>
      <c r="AG418" s="585"/>
      <c r="AH418" s="586"/>
      <c r="AI418" s="585"/>
      <c r="AJ418" s="585"/>
      <c r="AK418" s="585"/>
      <c r="AL418" s="587"/>
      <c r="AM418" s="588"/>
      <c r="AN418" s="588"/>
      <c r="AO418" s="588"/>
      <c r="AP418" s="588"/>
      <c r="AQ418" s="588"/>
      <c r="AR418" s="585"/>
      <c r="AS418" s="585"/>
      <c r="AT418" s="585"/>
      <c r="AU418" s="585"/>
      <c r="AV418" s="585"/>
      <c r="AW418" s="585"/>
      <c r="AX418" s="585"/>
      <c r="AY418" s="585"/>
      <c r="AZ418" s="585"/>
      <c r="BA418" s="585"/>
      <c r="BB418" s="589"/>
      <c r="BC418" s="585"/>
      <c r="BD418" s="585"/>
      <c r="BE418" s="585"/>
      <c r="BF418" s="585"/>
      <c r="BG418" s="585"/>
      <c r="BH418" s="585"/>
      <c r="BS418" s="957"/>
      <c r="BT418" s="957"/>
      <c r="BU418" s="460"/>
    </row>
    <row r="419" spans="2:73" x14ac:dyDescent="0.35">
      <c r="B419" s="578"/>
      <c r="C419" s="590"/>
      <c r="D419" s="590"/>
      <c r="E419" s="591"/>
      <c r="F419" s="591"/>
      <c r="G419" s="580"/>
      <c r="H419" s="581"/>
      <c r="I419" s="592"/>
      <c r="J419" s="592"/>
      <c r="K419" s="990"/>
      <c r="L419" s="990"/>
      <c r="M419" s="986"/>
      <c r="N419" s="593"/>
      <c r="O419" s="593"/>
      <c r="P419" s="593"/>
      <c r="Q419" s="594"/>
      <c r="R419" s="981"/>
      <c r="S419" s="987"/>
      <c r="T419" s="595"/>
      <c r="U419" s="595"/>
      <c r="V419" s="595"/>
      <c r="W419" s="595"/>
      <c r="X419" s="589"/>
      <c r="Y419" s="595"/>
      <c r="Z419" s="595"/>
      <c r="AA419" s="595"/>
      <c r="AB419" s="595"/>
      <c r="AC419" s="595"/>
      <c r="AD419" s="595"/>
      <c r="AE419" s="595"/>
      <c r="AF419" s="595"/>
      <c r="AG419" s="589"/>
      <c r="AH419" s="595"/>
      <c r="AI419" s="589"/>
      <c r="AJ419" s="589"/>
      <c r="AK419" s="591"/>
      <c r="AL419" s="596"/>
      <c r="AM419" s="597"/>
      <c r="AN419" s="597"/>
      <c r="AO419" s="597"/>
      <c r="AP419" s="597"/>
      <c r="AQ419" s="597"/>
      <c r="AR419" s="591"/>
      <c r="AS419" s="589"/>
      <c r="AT419" s="589"/>
      <c r="AU419" s="589"/>
      <c r="AV419" s="589"/>
      <c r="AW419" s="589"/>
      <c r="AX419" s="589"/>
      <c r="AY419" s="589"/>
      <c r="AZ419" s="589"/>
      <c r="BA419" s="589"/>
      <c r="BB419" s="589"/>
      <c r="BC419" s="589"/>
      <c r="BD419" s="589"/>
      <c r="BE419" s="589"/>
      <c r="BF419" s="589"/>
      <c r="BG419" s="589"/>
      <c r="BH419" s="589"/>
      <c r="BI419" s="495"/>
      <c r="BJ419" s="495"/>
      <c r="BK419" s="495"/>
      <c r="BL419" s="495"/>
      <c r="BM419" s="495"/>
      <c r="BN419" s="495"/>
      <c r="BO419" s="495"/>
      <c r="BP419" s="495"/>
      <c r="BQ419" s="495"/>
      <c r="BR419" s="495"/>
      <c r="BS419" s="957"/>
      <c r="BT419" s="957"/>
      <c r="BU419" s="460"/>
    </row>
    <row r="420" spans="2:73" x14ac:dyDescent="0.35">
      <c r="B420" s="578"/>
      <c r="C420" s="590"/>
      <c r="D420" s="590"/>
      <c r="E420" s="591"/>
      <c r="F420" s="591"/>
      <c r="G420" s="580"/>
      <c r="H420" s="581"/>
      <c r="I420" s="592"/>
      <c r="J420" s="592"/>
      <c r="K420" s="990"/>
      <c r="L420" s="990"/>
      <c r="M420" s="986"/>
      <c r="N420" s="583"/>
      <c r="O420" s="583"/>
      <c r="P420" s="593"/>
      <c r="Q420" s="594"/>
      <c r="R420" s="981"/>
      <c r="S420" s="987"/>
      <c r="T420" s="595"/>
      <c r="U420" s="595"/>
      <c r="V420" s="595"/>
      <c r="W420" s="595"/>
      <c r="X420" s="589"/>
      <c r="Y420" s="595"/>
      <c r="Z420" s="595"/>
      <c r="AA420" s="595"/>
      <c r="AB420" s="595"/>
      <c r="AC420" s="595"/>
      <c r="AD420" s="595"/>
      <c r="AE420" s="595"/>
      <c r="AF420" s="595"/>
      <c r="AG420" s="589"/>
      <c r="AH420" s="595"/>
      <c r="AI420" s="589"/>
      <c r="AJ420" s="589"/>
      <c r="AK420" s="589"/>
      <c r="AL420" s="596"/>
      <c r="AM420" s="597"/>
      <c r="AN420" s="597"/>
      <c r="AO420" s="597"/>
      <c r="AP420" s="597"/>
      <c r="AQ420" s="597"/>
      <c r="AR420" s="589"/>
      <c r="AS420" s="589"/>
      <c r="AT420" s="589"/>
      <c r="AU420" s="589"/>
      <c r="AV420" s="589"/>
      <c r="AW420" s="589"/>
      <c r="AX420" s="589"/>
      <c r="AY420" s="589"/>
      <c r="AZ420" s="589"/>
      <c r="BA420" s="589"/>
      <c r="BB420" s="589"/>
      <c r="BC420" s="589"/>
      <c r="BD420" s="589"/>
      <c r="BE420" s="589"/>
      <c r="BF420" s="589"/>
      <c r="BG420" s="589"/>
      <c r="BH420" s="589"/>
      <c r="BI420" s="495"/>
      <c r="BJ420" s="495"/>
      <c r="BK420" s="598"/>
      <c r="BL420" s="495"/>
      <c r="BM420" s="495"/>
      <c r="BN420" s="495"/>
      <c r="BO420" s="495"/>
      <c r="BP420" s="495"/>
      <c r="BQ420" s="495"/>
      <c r="BR420" s="495"/>
      <c r="BS420" s="957"/>
      <c r="BT420" s="957"/>
      <c r="BU420" s="460"/>
    </row>
    <row r="421" spans="2:73" x14ac:dyDescent="0.35">
      <c r="B421" s="578"/>
      <c r="E421" s="579"/>
      <c r="F421" s="579"/>
      <c r="G421" s="580"/>
      <c r="H421" s="581"/>
      <c r="I421" s="581"/>
      <c r="J421" s="581"/>
      <c r="K421" s="990"/>
      <c r="L421" s="990"/>
      <c r="M421" s="986"/>
      <c r="N421" s="583"/>
      <c r="O421" s="583"/>
      <c r="P421" s="583"/>
      <c r="Q421" s="584"/>
      <c r="R421" s="981"/>
      <c r="S421" s="987"/>
      <c r="T421" s="586"/>
      <c r="U421" s="586"/>
      <c r="V421" s="586"/>
      <c r="W421" s="586"/>
      <c r="X421" s="585"/>
      <c r="Y421" s="586"/>
      <c r="Z421" s="586"/>
      <c r="AA421" s="586"/>
      <c r="AB421" s="586"/>
      <c r="AC421" s="586"/>
      <c r="AD421" s="586"/>
      <c r="AE421" s="586"/>
      <c r="AF421" s="586"/>
      <c r="AG421" s="585"/>
      <c r="AH421" s="586"/>
      <c r="AI421" s="585"/>
      <c r="AJ421" s="585"/>
      <c r="AK421" s="585"/>
      <c r="AL421" s="587"/>
      <c r="AM421" s="588"/>
      <c r="AN421" s="588"/>
      <c r="AO421" s="588"/>
      <c r="AP421" s="588"/>
      <c r="AQ421" s="588"/>
      <c r="AR421" s="585"/>
      <c r="AS421" s="585"/>
      <c r="AT421" s="585"/>
      <c r="AU421" s="585"/>
      <c r="AV421" s="585"/>
      <c r="AW421" s="585"/>
      <c r="AX421" s="585"/>
      <c r="AY421" s="585"/>
      <c r="AZ421" s="585"/>
      <c r="BA421" s="585"/>
      <c r="BB421" s="589"/>
      <c r="BC421" s="585"/>
      <c r="BD421" s="585"/>
      <c r="BE421" s="585"/>
      <c r="BF421" s="585"/>
      <c r="BG421" s="585"/>
      <c r="BH421" s="585"/>
      <c r="BK421" s="599"/>
      <c r="BS421" s="957"/>
      <c r="BT421" s="957"/>
      <c r="BU421" s="460"/>
    </row>
    <row r="422" spans="2:73" x14ac:dyDescent="0.35">
      <c r="B422" s="578"/>
      <c r="C422" s="590"/>
      <c r="D422" s="590"/>
      <c r="E422" s="591"/>
      <c r="F422" s="591"/>
      <c r="G422" s="580"/>
      <c r="H422" s="581"/>
      <c r="I422" s="592"/>
      <c r="J422" s="592"/>
      <c r="K422" s="990"/>
      <c r="L422" s="981"/>
      <c r="M422" s="986"/>
      <c r="N422" s="593"/>
      <c r="O422" s="593"/>
      <c r="P422" s="593"/>
      <c r="Q422" s="594"/>
      <c r="R422" s="981"/>
      <c r="S422" s="987"/>
      <c r="T422" s="595"/>
      <c r="U422" s="595"/>
      <c r="V422" s="595"/>
      <c r="W422" s="595"/>
      <c r="X422" s="589"/>
      <c r="Y422" s="595"/>
      <c r="Z422" s="595"/>
      <c r="AA422" s="595"/>
      <c r="AB422" s="595"/>
      <c r="AC422" s="595"/>
      <c r="AD422" s="595"/>
      <c r="AE422" s="595"/>
      <c r="AF422" s="595"/>
      <c r="AG422" s="589"/>
      <c r="AH422" s="595"/>
      <c r="AI422" s="589"/>
      <c r="AJ422" s="589"/>
      <c r="AK422" s="591"/>
      <c r="AL422" s="596"/>
      <c r="AM422" s="597"/>
      <c r="AN422" s="597"/>
      <c r="AO422" s="597"/>
      <c r="AP422" s="597"/>
      <c r="AQ422" s="597"/>
      <c r="AR422" s="600"/>
      <c r="AS422" s="589"/>
      <c r="AT422" s="589"/>
      <c r="AU422" s="589"/>
      <c r="AV422" s="589"/>
      <c r="AW422" s="589"/>
      <c r="AX422" s="589"/>
      <c r="AY422" s="589"/>
      <c r="AZ422" s="589"/>
      <c r="BA422" s="589"/>
      <c r="BB422" s="589"/>
      <c r="BC422" s="589"/>
      <c r="BD422" s="589"/>
      <c r="BE422" s="589"/>
      <c r="BF422" s="589"/>
      <c r="BG422" s="589"/>
      <c r="BH422" s="589"/>
      <c r="BI422" s="495"/>
      <c r="BJ422" s="495"/>
      <c r="BK422" s="495"/>
      <c r="BL422" s="495"/>
      <c r="BM422" s="495"/>
      <c r="BN422" s="495"/>
      <c r="BO422" s="495"/>
      <c r="BP422" s="495"/>
      <c r="BQ422" s="495"/>
      <c r="BR422" s="495"/>
      <c r="BS422" s="957"/>
      <c r="BT422" s="957"/>
      <c r="BU422" s="460"/>
    </row>
    <row r="423" spans="2:73" x14ac:dyDescent="0.35">
      <c r="B423" s="578"/>
      <c r="C423" s="590"/>
      <c r="D423" s="590"/>
      <c r="E423" s="591"/>
      <c r="F423" s="591"/>
      <c r="G423" s="580"/>
      <c r="H423" s="581"/>
      <c r="I423" s="592"/>
      <c r="J423" s="592"/>
      <c r="K423" s="990"/>
      <c r="L423" s="981"/>
      <c r="M423" s="986"/>
      <c r="N423" s="583"/>
      <c r="O423" s="583"/>
      <c r="P423" s="593"/>
      <c r="Q423" s="594"/>
      <c r="R423" s="981"/>
      <c r="S423" s="987"/>
      <c r="T423" s="595"/>
      <c r="U423" s="595"/>
      <c r="V423" s="595"/>
      <c r="W423" s="595"/>
      <c r="X423" s="589"/>
      <c r="Y423" s="595"/>
      <c r="Z423" s="595"/>
      <c r="AA423" s="595"/>
      <c r="AB423" s="595"/>
      <c r="AC423" s="595"/>
      <c r="AD423" s="595"/>
      <c r="AE423" s="595"/>
      <c r="AF423" s="595"/>
      <c r="AG423" s="589"/>
      <c r="AH423" s="595"/>
      <c r="AI423" s="589"/>
      <c r="AJ423" s="589"/>
      <c r="AK423" s="589"/>
      <c r="AL423" s="596"/>
      <c r="AM423" s="597"/>
      <c r="AN423" s="597"/>
      <c r="AO423" s="597"/>
      <c r="AP423" s="597"/>
      <c r="AQ423" s="597"/>
      <c r="AR423" s="589"/>
      <c r="AS423" s="589"/>
      <c r="AT423" s="589"/>
      <c r="AU423" s="589"/>
      <c r="AV423" s="589"/>
      <c r="AW423" s="589"/>
      <c r="AX423" s="589"/>
      <c r="AY423" s="589"/>
      <c r="AZ423" s="589"/>
      <c r="BA423" s="589"/>
      <c r="BB423" s="589"/>
      <c r="BC423" s="589"/>
      <c r="BD423" s="589"/>
      <c r="BE423" s="589"/>
      <c r="BF423" s="589"/>
      <c r="BG423" s="589"/>
      <c r="BH423" s="589"/>
      <c r="BI423" s="495"/>
      <c r="BJ423" s="495"/>
      <c r="BK423" s="601"/>
      <c r="BL423" s="495"/>
      <c r="BM423" s="495"/>
      <c r="BN423" s="495"/>
      <c r="BO423" s="495"/>
      <c r="BP423" s="495"/>
      <c r="BQ423" s="495"/>
      <c r="BR423" s="495"/>
      <c r="BS423" s="957"/>
      <c r="BT423" s="957"/>
      <c r="BU423" s="460"/>
    </row>
    <row r="424" spans="2:73" x14ac:dyDescent="0.35">
      <c r="B424" s="578"/>
      <c r="E424" s="579"/>
      <c r="F424" s="579"/>
      <c r="G424" s="580"/>
      <c r="H424" s="581"/>
      <c r="I424" s="581"/>
      <c r="J424" s="581"/>
      <c r="K424" s="990"/>
      <c r="L424" s="981"/>
      <c r="M424" s="986"/>
      <c r="N424" s="583"/>
      <c r="O424" s="583"/>
      <c r="P424" s="583"/>
      <c r="Q424" s="584"/>
      <c r="R424" s="981"/>
      <c r="S424" s="987"/>
      <c r="T424" s="586"/>
      <c r="U424" s="586"/>
      <c r="V424" s="586"/>
      <c r="W424" s="586"/>
      <c r="X424" s="585"/>
      <c r="Y424" s="586"/>
      <c r="Z424" s="586"/>
      <c r="AA424" s="586"/>
      <c r="AB424" s="586"/>
      <c r="AC424" s="586"/>
      <c r="AD424" s="586"/>
      <c r="AE424" s="586"/>
      <c r="AF424" s="586"/>
      <c r="AG424" s="585"/>
      <c r="AH424" s="586"/>
      <c r="AI424" s="585"/>
      <c r="AJ424" s="585"/>
      <c r="AK424" s="585"/>
      <c r="AL424" s="587"/>
      <c r="AM424" s="588"/>
      <c r="AN424" s="588"/>
      <c r="AO424" s="588"/>
      <c r="AP424" s="588"/>
      <c r="AQ424" s="588"/>
      <c r="AR424" s="585"/>
      <c r="AS424" s="585"/>
      <c r="AT424" s="585"/>
      <c r="AU424" s="585"/>
      <c r="AV424" s="585"/>
      <c r="AW424" s="585"/>
      <c r="AX424" s="585"/>
      <c r="AY424" s="585"/>
      <c r="AZ424" s="585"/>
      <c r="BA424" s="585"/>
      <c r="BB424" s="589"/>
      <c r="BC424" s="585"/>
      <c r="BD424" s="585"/>
      <c r="BE424" s="585"/>
      <c r="BF424" s="585"/>
      <c r="BG424" s="585"/>
      <c r="BH424" s="585"/>
      <c r="BK424" s="602"/>
      <c r="BS424" s="957"/>
      <c r="BT424" s="957"/>
      <c r="BU424" s="460"/>
    </row>
    <row r="425" spans="2:73" x14ac:dyDescent="0.35">
      <c r="B425" s="578"/>
      <c r="C425" s="590"/>
      <c r="D425" s="590"/>
      <c r="E425" s="591"/>
      <c r="F425" s="591"/>
      <c r="G425" s="580"/>
      <c r="H425" s="581"/>
      <c r="I425" s="592"/>
      <c r="J425" s="592"/>
      <c r="K425" s="990"/>
      <c r="L425" s="981"/>
      <c r="M425" s="986"/>
      <c r="N425" s="593"/>
      <c r="O425" s="593"/>
      <c r="P425" s="593"/>
      <c r="Q425" s="594"/>
      <c r="R425" s="981"/>
      <c r="S425" s="987"/>
      <c r="T425" s="595"/>
      <c r="U425" s="595"/>
      <c r="V425" s="595"/>
      <c r="W425" s="595"/>
      <c r="X425" s="589"/>
      <c r="Y425" s="595"/>
      <c r="Z425" s="595"/>
      <c r="AA425" s="595"/>
      <c r="AB425" s="595"/>
      <c r="AC425" s="595"/>
      <c r="AD425" s="595"/>
      <c r="AE425" s="595"/>
      <c r="AF425" s="595"/>
      <c r="AG425" s="589"/>
      <c r="AH425" s="595"/>
      <c r="AI425" s="589"/>
      <c r="AJ425" s="589"/>
      <c r="AK425" s="591"/>
      <c r="AL425" s="596"/>
      <c r="AM425" s="597"/>
      <c r="AN425" s="597"/>
      <c r="AO425" s="597"/>
      <c r="AP425" s="597"/>
      <c r="AQ425" s="597"/>
      <c r="AR425" s="589"/>
      <c r="AS425" s="589"/>
      <c r="AT425" s="589"/>
      <c r="AU425" s="589"/>
      <c r="AV425" s="589"/>
      <c r="AW425" s="589"/>
      <c r="AX425" s="589"/>
      <c r="AY425" s="589"/>
      <c r="AZ425" s="589"/>
      <c r="BA425" s="589"/>
      <c r="BB425" s="589"/>
      <c r="BC425" s="589"/>
      <c r="BD425" s="589"/>
      <c r="BE425" s="589"/>
      <c r="BF425" s="589"/>
      <c r="BG425" s="589"/>
      <c r="BH425" s="589"/>
      <c r="BI425" s="495"/>
      <c r="BJ425" s="495"/>
      <c r="BK425" s="495"/>
      <c r="BL425" s="495"/>
      <c r="BM425" s="495"/>
      <c r="BN425" s="495"/>
      <c r="BO425" s="495"/>
      <c r="BP425" s="495"/>
      <c r="BQ425" s="495"/>
      <c r="BR425" s="495"/>
      <c r="BS425" s="957"/>
      <c r="BT425" s="957"/>
      <c r="BU425" s="460"/>
    </row>
    <row r="426" spans="2:73" x14ac:dyDescent="0.35">
      <c r="B426" s="578"/>
      <c r="C426" s="590"/>
      <c r="D426" s="590"/>
      <c r="E426" s="591"/>
      <c r="F426" s="591"/>
      <c r="G426" s="580"/>
      <c r="H426" s="581"/>
      <c r="I426" s="592"/>
      <c r="J426" s="592"/>
      <c r="K426" s="990"/>
      <c r="L426" s="981"/>
      <c r="M426" s="986"/>
      <c r="N426" s="583"/>
      <c r="O426" s="583"/>
      <c r="P426" s="593"/>
      <c r="Q426" s="594"/>
      <c r="R426" s="981"/>
      <c r="S426" s="987"/>
      <c r="T426" s="595"/>
      <c r="U426" s="595"/>
      <c r="V426" s="595"/>
      <c r="W426" s="595"/>
      <c r="X426" s="589"/>
      <c r="Y426" s="595"/>
      <c r="Z426" s="595"/>
      <c r="AA426" s="595"/>
      <c r="AB426" s="595"/>
      <c r="AC426" s="595"/>
      <c r="AD426" s="595"/>
      <c r="AE426" s="595"/>
      <c r="AF426" s="595"/>
      <c r="AG426" s="589"/>
      <c r="AH426" s="595"/>
      <c r="AI426" s="589"/>
      <c r="AJ426" s="589"/>
      <c r="AK426" s="589"/>
      <c r="AL426" s="596"/>
      <c r="AM426" s="597"/>
      <c r="AN426" s="597"/>
      <c r="AO426" s="597"/>
      <c r="AP426" s="597"/>
      <c r="AQ426" s="597"/>
      <c r="AR426" s="589"/>
      <c r="AS426" s="589"/>
      <c r="AT426" s="589"/>
      <c r="AU426" s="589"/>
      <c r="AV426" s="589"/>
      <c r="AW426" s="589"/>
      <c r="AX426" s="589"/>
      <c r="AY426" s="589"/>
      <c r="AZ426" s="589"/>
      <c r="BA426" s="589"/>
      <c r="BB426" s="589"/>
      <c r="BC426" s="589"/>
      <c r="BD426" s="589"/>
      <c r="BE426" s="589"/>
      <c r="BF426" s="589"/>
      <c r="BG426" s="589"/>
      <c r="BH426" s="589"/>
      <c r="BI426" s="495"/>
      <c r="BJ426" s="495"/>
      <c r="BK426" s="495"/>
      <c r="BL426" s="495"/>
      <c r="BM426" s="495"/>
      <c r="BN426" s="495"/>
      <c r="BO426" s="495"/>
      <c r="BP426" s="495"/>
      <c r="BQ426" s="495"/>
      <c r="BR426" s="495"/>
      <c r="BS426" s="957"/>
      <c r="BT426" s="957"/>
      <c r="BU426" s="460"/>
    </row>
    <row r="427" spans="2:73" x14ac:dyDescent="0.35">
      <c r="B427" s="578"/>
      <c r="E427" s="579"/>
      <c r="F427" s="579"/>
      <c r="G427" s="580"/>
      <c r="H427" s="581"/>
      <c r="I427" s="581"/>
      <c r="J427" s="581"/>
      <c r="K427" s="990"/>
      <c r="L427" s="981"/>
      <c r="M427" s="986"/>
      <c r="N427" s="583"/>
      <c r="O427" s="583"/>
      <c r="P427" s="583"/>
      <c r="Q427" s="584"/>
      <c r="R427" s="981"/>
      <c r="S427" s="987"/>
      <c r="T427" s="586"/>
      <c r="U427" s="586"/>
      <c r="V427" s="586"/>
      <c r="W427" s="586"/>
      <c r="X427" s="585"/>
      <c r="Y427" s="586"/>
      <c r="Z427" s="586"/>
      <c r="AA427" s="586"/>
      <c r="AB427" s="586"/>
      <c r="AC427" s="586"/>
      <c r="AD427" s="586"/>
      <c r="AE427" s="586"/>
      <c r="AF427" s="586"/>
      <c r="AG427" s="585"/>
      <c r="AH427" s="586"/>
      <c r="AI427" s="585"/>
      <c r="AJ427" s="585"/>
      <c r="AK427" s="585"/>
      <c r="AL427" s="587"/>
      <c r="AM427" s="588"/>
      <c r="AN427" s="588"/>
      <c r="AO427" s="588"/>
      <c r="AP427" s="588"/>
      <c r="AQ427" s="588"/>
      <c r="AR427" s="585"/>
      <c r="AS427" s="585"/>
      <c r="AT427" s="585"/>
      <c r="AU427" s="585"/>
      <c r="AV427" s="585"/>
      <c r="AW427" s="585"/>
      <c r="AX427" s="585"/>
      <c r="AY427" s="585"/>
      <c r="AZ427" s="585"/>
      <c r="BA427" s="585"/>
      <c r="BB427" s="589"/>
      <c r="BC427" s="585"/>
      <c r="BD427" s="585"/>
      <c r="BE427" s="585"/>
      <c r="BF427" s="585"/>
      <c r="BG427" s="585"/>
      <c r="BH427" s="585"/>
      <c r="BS427" s="957"/>
      <c r="BT427" s="957"/>
      <c r="BU427" s="460"/>
    </row>
    <row r="428" spans="2:73" x14ac:dyDescent="0.35">
      <c r="B428" s="578"/>
      <c r="C428" s="590"/>
      <c r="D428" s="590"/>
      <c r="E428" s="591"/>
      <c r="F428" s="591"/>
      <c r="G428" s="580"/>
      <c r="H428" s="581"/>
      <c r="I428" s="592"/>
      <c r="J428" s="592"/>
      <c r="K428" s="990"/>
      <c r="L428" s="990"/>
      <c r="M428" s="986"/>
      <c r="N428" s="593"/>
      <c r="O428" s="593"/>
      <c r="P428" s="593"/>
      <c r="Q428" s="594"/>
      <c r="R428" s="981"/>
      <c r="S428" s="987"/>
      <c r="T428" s="595"/>
      <c r="U428" s="595"/>
      <c r="V428" s="595"/>
      <c r="W428" s="595"/>
      <c r="X428" s="589"/>
      <c r="Y428" s="595"/>
      <c r="Z428" s="595"/>
      <c r="AA428" s="595"/>
      <c r="AB428" s="595"/>
      <c r="AC428" s="595"/>
      <c r="AD428" s="595"/>
      <c r="AE428" s="595"/>
      <c r="AF428" s="595"/>
      <c r="AG428" s="589"/>
      <c r="AH428" s="595"/>
      <c r="AI428" s="589"/>
      <c r="AJ428" s="589"/>
      <c r="AK428" s="591"/>
      <c r="AL428" s="596"/>
      <c r="AM428" s="597"/>
      <c r="AN428" s="597"/>
      <c r="AO428" s="597"/>
      <c r="AP428" s="597"/>
      <c r="AQ428" s="597"/>
      <c r="AR428" s="589"/>
      <c r="AS428" s="589"/>
      <c r="AT428" s="589"/>
      <c r="AU428" s="589"/>
      <c r="AV428" s="589"/>
      <c r="AW428" s="589"/>
      <c r="AX428" s="589"/>
      <c r="AY428" s="589"/>
      <c r="AZ428" s="589"/>
      <c r="BA428" s="589"/>
      <c r="BB428" s="589"/>
      <c r="BC428" s="589"/>
      <c r="BD428" s="589"/>
      <c r="BE428" s="589"/>
      <c r="BF428" s="589"/>
      <c r="BG428" s="589"/>
      <c r="BH428" s="589"/>
      <c r="BI428" s="495"/>
      <c r="BJ428" s="495"/>
      <c r="BK428" s="495"/>
      <c r="BL428" s="495"/>
      <c r="BM428" s="495"/>
      <c r="BN428" s="495"/>
      <c r="BO428" s="495"/>
      <c r="BP428" s="495"/>
      <c r="BQ428" s="495"/>
      <c r="BR428" s="495"/>
      <c r="BS428" s="957"/>
      <c r="BT428" s="957"/>
      <c r="BU428" s="460"/>
    </row>
    <row r="429" spans="2:73" x14ac:dyDescent="0.35">
      <c r="B429" s="578"/>
      <c r="C429" s="590"/>
      <c r="D429" s="590"/>
      <c r="E429" s="591"/>
      <c r="F429" s="591"/>
      <c r="G429" s="580"/>
      <c r="H429" s="581"/>
      <c r="I429" s="592"/>
      <c r="J429" s="592"/>
      <c r="K429" s="990"/>
      <c r="L429" s="990"/>
      <c r="M429" s="986"/>
      <c r="N429" s="583"/>
      <c r="O429" s="583"/>
      <c r="P429" s="593"/>
      <c r="Q429" s="594"/>
      <c r="R429" s="981"/>
      <c r="S429" s="987"/>
      <c r="T429" s="595"/>
      <c r="U429" s="595"/>
      <c r="V429" s="595"/>
      <c r="W429" s="595"/>
      <c r="X429" s="589"/>
      <c r="Y429" s="595"/>
      <c r="Z429" s="595"/>
      <c r="AA429" s="595"/>
      <c r="AB429" s="595"/>
      <c r="AC429" s="595"/>
      <c r="AD429" s="595"/>
      <c r="AE429" s="595"/>
      <c r="AF429" s="595"/>
      <c r="AG429" s="589"/>
      <c r="AH429" s="595"/>
      <c r="AI429" s="589"/>
      <c r="AJ429" s="589"/>
      <c r="AK429" s="589"/>
      <c r="AL429" s="596"/>
      <c r="AM429" s="597"/>
      <c r="AN429" s="597"/>
      <c r="AO429" s="597"/>
      <c r="AP429" s="597"/>
      <c r="AQ429" s="597"/>
      <c r="AR429" s="589"/>
      <c r="AS429" s="589"/>
      <c r="AT429" s="589"/>
      <c r="AU429" s="589"/>
      <c r="AV429" s="589"/>
      <c r="AW429" s="589"/>
      <c r="AX429" s="589"/>
      <c r="AY429" s="589"/>
      <c r="AZ429" s="589"/>
      <c r="BA429" s="589"/>
      <c r="BB429" s="589"/>
      <c r="BC429" s="589"/>
      <c r="BD429" s="589"/>
      <c r="BE429" s="589"/>
      <c r="BF429" s="589"/>
      <c r="BG429" s="589"/>
      <c r="BH429" s="589"/>
      <c r="BI429" s="495"/>
      <c r="BJ429" s="495"/>
      <c r="BK429" s="495"/>
      <c r="BL429" s="495"/>
      <c r="BM429" s="495"/>
      <c r="BN429" s="495"/>
      <c r="BO429" s="495"/>
      <c r="BP429" s="495"/>
      <c r="BQ429" s="495"/>
      <c r="BR429" s="495"/>
      <c r="BS429" s="957"/>
      <c r="BT429" s="957"/>
      <c r="BU429" s="460"/>
    </row>
    <row r="430" spans="2:73" x14ac:dyDescent="0.35">
      <c r="B430" s="578"/>
      <c r="E430" s="579"/>
      <c r="F430" s="579"/>
      <c r="G430" s="580"/>
      <c r="H430" s="581"/>
      <c r="I430" s="581"/>
      <c r="J430" s="581"/>
      <c r="K430" s="990"/>
      <c r="L430" s="990"/>
      <c r="M430" s="986"/>
      <c r="N430" s="583"/>
      <c r="O430" s="583"/>
      <c r="P430" s="583"/>
      <c r="Q430" s="584"/>
      <c r="R430" s="981"/>
      <c r="S430" s="987"/>
      <c r="T430" s="586"/>
      <c r="U430" s="586"/>
      <c r="V430" s="586"/>
      <c r="W430" s="586"/>
      <c r="X430" s="585"/>
      <c r="Y430" s="586"/>
      <c r="Z430" s="586"/>
      <c r="AA430" s="586"/>
      <c r="AB430" s="586"/>
      <c r="AC430" s="586"/>
      <c r="AD430" s="586"/>
      <c r="AE430" s="586"/>
      <c r="AF430" s="586"/>
      <c r="AG430" s="585"/>
      <c r="AH430" s="586"/>
      <c r="AI430" s="585"/>
      <c r="AJ430" s="585"/>
      <c r="AK430" s="585"/>
      <c r="AL430" s="587"/>
      <c r="AM430" s="588"/>
      <c r="AN430" s="588"/>
      <c r="AO430" s="588"/>
      <c r="AP430" s="588"/>
      <c r="AQ430" s="588"/>
      <c r="AR430" s="585"/>
      <c r="AS430" s="585"/>
      <c r="AT430" s="585"/>
      <c r="AU430" s="585"/>
      <c r="AV430" s="585"/>
      <c r="AW430" s="585"/>
      <c r="AX430" s="585"/>
      <c r="AY430" s="585"/>
      <c r="AZ430" s="585"/>
      <c r="BA430" s="585"/>
      <c r="BB430" s="589"/>
      <c r="BC430" s="585"/>
      <c r="BD430" s="585"/>
      <c r="BE430" s="585"/>
      <c r="BF430" s="585"/>
      <c r="BG430" s="585"/>
      <c r="BH430" s="585"/>
      <c r="BS430" s="957"/>
      <c r="BT430" s="957"/>
      <c r="BU430" s="460"/>
    </row>
    <row r="431" spans="2:73" x14ac:dyDescent="0.35">
      <c r="B431" s="578"/>
      <c r="C431" s="590"/>
      <c r="D431" s="590"/>
      <c r="E431" s="591"/>
      <c r="F431" s="591"/>
      <c r="G431" s="580"/>
      <c r="H431" s="581"/>
      <c r="I431" s="592"/>
      <c r="J431" s="592"/>
      <c r="K431" s="990"/>
      <c r="L431" s="990"/>
      <c r="M431" s="986"/>
      <c r="N431" s="593"/>
      <c r="O431" s="593"/>
      <c r="P431" s="593"/>
      <c r="Q431" s="594"/>
      <c r="R431" s="981"/>
      <c r="S431" s="987"/>
      <c r="T431" s="595"/>
      <c r="U431" s="595"/>
      <c r="V431" s="595"/>
      <c r="W431" s="595"/>
      <c r="X431" s="589"/>
      <c r="Y431" s="595"/>
      <c r="Z431" s="595"/>
      <c r="AA431" s="595"/>
      <c r="AB431" s="595"/>
      <c r="AC431" s="595"/>
      <c r="AD431" s="595"/>
      <c r="AE431" s="595"/>
      <c r="AF431" s="595"/>
      <c r="AG431" s="589"/>
      <c r="AH431" s="595"/>
      <c r="AI431" s="589"/>
      <c r="AJ431" s="589"/>
      <c r="AK431" s="591"/>
      <c r="AL431" s="596"/>
      <c r="AM431" s="597"/>
      <c r="AN431" s="597"/>
      <c r="AO431" s="597"/>
      <c r="AP431" s="597"/>
      <c r="AQ431" s="597"/>
      <c r="AR431" s="589"/>
      <c r="AS431" s="589"/>
      <c r="AT431" s="589"/>
      <c r="AU431" s="589"/>
      <c r="AV431" s="589"/>
      <c r="AW431" s="589"/>
      <c r="AX431" s="589"/>
      <c r="AY431" s="589"/>
      <c r="AZ431" s="589"/>
      <c r="BA431" s="589"/>
      <c r="BB431" s="589"/>
      <c r="BC431" s="589"/>
      <c r="BD431" s="589"/>
      <c r="BE431" s="589"/>
      <c r="BF431" s="589"/>
      <c r="BG431" s="589"/>
      <c r="BH431" s="589"/>
      <c r="BI431" s="495"/>
      <c r="BJ431" s="495"/>
      <c r="BK431" s="495"/>
      <c r="BL431" s="495"/>
      <c r="BM431" s="495"/>
      <c r="BN431" s="495"/>
      <c r="BO431" s="495"/>
      <c r="BP431" s="495"/>
      <c r="BQ431" s="495"/>
      <c r="BR431" s="495"/>
      <c r="BS431" s="957"/>
      <c r="BT431" s="957"/>
      <c r="BU431" s="460"/>
    </row>
    <row r="432" spans="2:73" x14ac:dyDescent="0.35">
      <c r="B432" s="578"/>
      <c r="C432" s="590"/>
      <c r="D432" s="590"/>
      <c r="E432" s="591"/>
      <c r="F432" s="591"/>
      <c r="G432" s="580"/>
      <c r="H432" s="581"/>
      <c r="I432" s="592"/>
      <c r="J432" s="592"/>
      <c r="K432" s="990"/>
      <c r="L432" s="990"/>
      <c r="M432" s="986"/>
      <c r="N432" s="583"/>
      <c r="O432" s="583"/>
      <c r="P432" s="593"/>
      <c r="Q432" s="594"/>
      <c r="R432" s="981"/>
      <c r="S432" s="987"/>
      <c r="T432" s="595"/>
      <c r="U432" s="595"/>
      <c r="V432" s="595"/>
      <c r="W432" s="595"/>
      <c r="X432" s="589"/>
      <c r="Y432" s="595"/>
      <c r="Z432" s="595"/>
      <c r="AA432" s="595"/>
      <c r="AB432" s="595"/>
      <c r="AC432" s="595"/>
      <c r="AD432" s="595"/>
      <c r="AE432" s="595"/>
      <c r="AF432" s="595"/>
      <c r="AG432" s="589"/>
      <c r="AH432" s="595"/>
      <c r="AI432" s="589"/>
      <c r="AJ432" s="589"/>
      <c r="AK432" s="589"/>
      <c r="AL432" s="596"/>
      <c r="AM432" s="597"/>
      <c r="AN432" s="597"/>
      <c r="AO432" s="597"/>
      <c r="AP432" s="597"/>
      <c r="AQ432" s="597"/>
      <c r="AR432" s="589"/>
      <c r="AS432" s="589"/>
      <c r="AT432" s="589"/>
      <c r="AU432" s="589"/>
      <c r="AV432" s="589"/>
      <c r="AW432" s="589"/>
      <c r="AX432" s="589"/>
      <c r="AY432" s="589"/>
      <c r="AZ432" s="589"/>
      <c r="BA432" s="589"/>
      <c r="BB432" s="589"/>
      <c r="BC432" s="589"/>
      <c r="BD432" s="589"/>
      <c r="BE432" s="589"/>
      <c r="BF432" s="589"/>
      <c r="BG432" s="589"/>
      <c r="BH432" s="589"/>
      <c r="BI432" s="495"/>
      <c r="BJ432" s="495"/>
      <c r="BK432" s="495"/>
      <c r="BL432" s="495"/>
      <c r="BM432" s="495"/>
      <c r="BN432" s="495"/>
      <c r="BO432" s="495"/>
      <c r="BP432" s="495"/>
      <c r="BQ432" s="495"/>
      <c r="BR432" s="495"/>
      <c r="BS432" s="957"/>
      <c r="BT432" s="957"/>
      <c r="BU432" s="460"/>
    </row>
    <row r="433" spans="1:73" x14ac:dyDescent="0.35">
      <c r="B433" s="578"/>
      <c r="E433" s="579"/>
      <c r="F433" s="579"/>
      <c r="G433" s="580"/>
      <c r="H433" s="581"/>
      <c r="I433" s="581"/>
      <c r="J433" s="581"/>
      <c r="K433" s="990"/>
      <c r="L433" s="990"/>
      <c r="M433" s="986"/>
      <c r="N433" s="583"/>
      <c r="O433" s="583"/>
      <c r="P433" s="583"/>
      <c r="Q433" s="584"/>
      <c r="R433" s="981"/>
      <c r="S433" s="987"/>
      <c r="T433" s="586"/>
      <c r="U433" s="586"/>
      <c r="V433" s="586"/>
      <c r="W433" s="586"/>
      <c r="X433" s="585"/>
      <c r="Y433" s="586"/>
      <c r="Z433" s="586"/>
      <c r="AA433" s="586"/>
      <c r="AB433" s="586"/>
      <c r="AC433" s="586"/>
      <c r="AD433" s="586"/>
      <c r="AE433" s="586"/>
      <c r="AF433" s="586"/>
      <c r="AG433" s="585"/>
      <c r="AH433" s="586"/>
      <c r="AI433" s="585"/>
      <c r="AJ433" s="585"/>
      <c r="AK433" s="585"/>
      <c r="AL433" s="587"/>
      <c r="AM433" s="588"/>
      <c r="AN433" s="588"/>
      <c r="AO433" s="588"/>
      <c r="AP433" s="588"/>
      <c r="AQ433" s="588"/>
      <c r="AR433" s="585"/>
      <c r="AS433" s="585"/>
      <c r="AT433" s="585"/>
      <c r="AU433" s="585"/>
      <c r="AV433" s="585"/>
      <c r="AW433" s="585"/>
      <c r="AX433" s="585"/>
      <c r="AY433" s="585"/>
      <c r="AZ433" s="585"/>
      <c r="BA433" s="585"/>
      <c r="BB433" s="589"/>
      <c r="BC433" s="585"/>
      <c r="BD433" s="585"/>
      <c r="BE433" s="585"/>
      <c r="BF433" s="585"/>
      <c r="BG433" s="585"/>
      <c r="BH433" s="585"/>
      <c r="BS433" s="957"/>
      <c r="BT433" s="957"/>
      <c r="BU433" s="460"/>
    </row>
    <row r="434" spans="1:73" x14ac:dyDescent="0.35">
      <c r="B434" s="578"/>
      <c r="C434" s="590"/>
      <c r="D434" s="590"/>
      <c r="E434" s="591"/>
      <c r="F434" s="591"/>
      <c r="G434" s="580"/>
      <c r="H434" s="581"/>
      <c r="I434" s="592"/>
      <c r="J434" s="592"/>
      <c r="K434" s="990"/>
      <c r="L434" s="990"/>
      <c r="M434" s="986"/>
      <c r="N434" s="593"/>
      <c r="O434" s="593"/>
      <c r="P434" s="593"/>
      <c r="Q434" s="594"/>
      <c r="R434" s="981"/>
      <c r="S434" s="987"/>
      <c r="T434" s="595"/>
      <c r="U434" s="595"/>
      <c r="V434" s="595"/>
      <c r="W434" s="595"/>
      <c r="X434" s="589"/>
      <c r="Y434" s="595"/>
      <c r="Z434" s="595"/>
      <c r="AA434" s="595"/>
      <c r="AB434" s="595"/>
      <c r="AC434" s="595"/>
      <c r="AD434" s="595"/>
      <c r="AE434" s="595"/>
      <c r="AF434" s="595"/>
      <c r="AG434" s="589"/>
      <c r="AH434" s="595"/>
      <c r="AI434" s="589"/>
      <c r="AJ434" s="589"/>
      <c r="AK434" s="591"/>
      <c r="AL434" s="596"/>
      <c r="AM434" s="597"/>
      <c r="AN434" s="597"/>
      <c r="AO434" s="597"/>
      <c r="AP434" s="597"/>
      <c r="AQ434" s="597"/>
      <c r="AR434" s="589"/>
      <c r="AS434" s="589"/>
      <c r="AT434" s="589"/>
      <c r="AU434" s="589"/>
      <c r="AV434" s="589"/>
      <c r="AW434" s="589"/>
      <c r="AX434" s="589"/>
      <c r="AY434" s="589"/>
      <c r="AZ434" s="589"/>
      <c r="BA434" s="589"/>
      <c r="BB434" s="589"/>
      <c r="BC434" s="589"/>
      <c r="BD434" s="589"/>
      <c r="BE434" s="589"/>
      <c r="BF434" s="589"/>
      <c r="BG434" s="589"/>
      <c r="BH434" s="589"/>
      <c r="BI434" s="495"/>
      <c r="BJ434" s="495"/>
      <c r="BK434" s="495"/>
      <c r="BL434" s="495"/>
      <c r="BM434" s="495"/>
      <c r="BN434" s="495"/>
      <c r="BO434" s="495"/>
      <c r="BP434" s="495"/>
      <c r="BQ434" s="495"/>
      <c r="BR434" s="495"/>
      <c r="BS434" s="957"/>
      <c r="BT434" s="957"/>
      <c r="BU434" s="460"/>
    </row>
    <row r="435" spans="1:73" x14ac:dyDescent="0.35">
      <c r="B435" s="578"/>
      <c r="C435" s="590"/>
      <c r="D435" s="590"/>
      <c r="E435" s="591"/>
      <c r="F435" s="591"/>
      <c r="G435" s="580"/>
      <c r="H435" s="581"/>
      <c r="I435" s="592"/>
      <c r="J435" s="592"/>
      <c r="K435" s="990"/>
      <c r="L435" s="990"/>
      <c r="M435" s="986"/>
      <c r="N435" s="583"/>
      <c r="O435" s="583"/>
      <c r="P435" s="593"/>
      <c r="Q435" s="594"/>
      <c r="R435" s="981"/>
      <c r="S435" s="987"/>
      <c r="T435" s="595"/>
      <c r="U435" s="595"/>
      <c r="V435" s="595"/>
      <c r="W435" s="595"/>
      <c r="X435" s="589"/>
      <c r="Y435" s="595"/>
      <c r="Z435" s="595"/>
      <c r="AA435" s="595"/>
      <c r="AB435" s="595"/>
      <c r="AC435" s="595"/>
      <c r="AD435" s="595"/>
      <c r="AE435" s="595"/>
      <c r="AF435" s="595"/>
      <c r="AG435" s="589"/>
      <c r="AH435" s="595"/>
      <c r="AI435" s="589"/>
      <c r="AJ435" s="589"/>
      <c r="AK435" s="589"/>
      <c r="AL435" s="596"/>
      <c r="AM435" s="597"/>
      <c r="AN435" s="597"/>
      <c r="AO435" s="597"/>
      <c r="AP435" s="597"/>
      <c r="AQ435" s="597"/>
      <c r="AR435" s="589"/>
      <c r="AS435" s="589"/>
      <c r="AT435" s="589"/>
      <c r="AU435" s="589"/>
      <c r="AV435" s="589"/>
      <c r="AW435" s="589"/>
      <c r="AX435" s="589"/>
      <c r="AY435" s="589"/>
      <c r="AZ435" s="589"/>
      <c r="BA435" s="589"/>
      <c r="BB435" s="589"/>
      <c r="BC435" s="589"/>
      <c r="BD435" s="589"/>
      <c r="BE435" s="589"/>
      <c r="BF435" s="589"/>
      <c r="BG435" s="589"/>
      <c r="BH435" s="589"/>
      <c r="BI435" s="495"/>
      <c r="BJ435" s="495"/>
      <c r="BK435" s="495"/>
      <c r="BL435" s="495"/>
      <c r="BM435" s="495"/>
      <c r="BN435" s="495"/>
      <c r="BO435" s="495"/>
      <c r="BP435" s="495"/>
      <c r="BQ435" s="495"/>
      <c r="BR435" s="495"/>
      <c r="BS435" s="957"/>
      <c r="BT435" s="957"/>
      <c r="BU435" s="460"/>
    </row>
    <row r="436" spans="1:73" x14ac:dyDescent="0.35">
      <c r="B436" s="578"/>
      <c r="E436" s="579"/>
      <c r="F436" s="579"/>
      <c r="G436" s="580"/>
      <c r="H436" s="581"/>
      <c r="I436" s="581"/>
      <c r="J436" s="581"/>
      <c r="K436" s="990"/>
      <c r="L436" s="990"/>
      <c r="M436" s="986"/>
      <c r="N436" s="583"/>
      <c r="O436" s="583"/>
      <c r="P436" s="583"/>
      <c r="Q436" s="584"/>
      <c r="R436" s="981"/>
      <c r="S436" s="987"/>
      <c r="T436" s="586"/>
      <c r="U436" s="586"/>
      <c r="V436" s="586"/>
      <c r="W436" s="586"/>
      <c r="X436" s="585"/>
      <c r="Y436" s="586"/>
      <c r="Z436" s="586"/>
      <c r="AA436" s="586"/>
      <c r="AB436" s="586"/>
      <c r="AC436" s="586"/>
      <c r="AD436" s="586"/>
      <c r="AE436" s="586"/>
      <c r="AF436" s="586"/>
      <c r="AG436" s="585"/>
      <c r="AH436" s="586"/>
      <c r="AI436" s="585"/>
      <c r="AJ436" s="585"/>
      <c r="AK436" s="585"/>
      <c r="AL436" s="587"/>
      <c r="AM436" s="588"/>
      <c r="AN436" s="588"/>
      <c r="AO436" s="588"/>
      <c r="AP436" s="588"/>
      <c r="AQ436" s="588"/>
      <c r="AR436" s="585"/>
      <c r="AS436" s="585"/>
      <c r="AT436" s="585"/>
      <c r="AU436" s="585"/>
      <c r="AV436" s="585"/>
      <c r="AW436" s="585"/>
      <c r="AX436" s="585"/>
      <c r="AY436" s="585"/>
      <c r="AZ436" s="585"/>
      <c r="BA436" s="585"/>
      <c r="BB436" s="589"/>
      <c r="BC436" s="585"/>
      <c r="BD436" s="585"/>
      <c r="BE436" s="585"/>
      <c r="BF436" s="585"/>
      <c r="BG436" s="585"/>
      <c r="BH436" s="585"/>
      <c r="BS436" s="957"/>
      <c r="BT436" s="957"/>
      <c r="BU436" s="460"/>
    </row>
    <row r="437" spans="1:73" x14ac:dyDescent="0.35">
      <c r="B437" s="578"/>
      <c r="C437" s="590"/>
      <c r="D437" s="590"/>
      <c r="E437" s="591"/>
      <c r="F437" s="591"/>
      <c r="G437" s="580"/>
      <c r="H437" s="581"/>
      <c r="I437" s="592"/>
      <c r="J437" s="592"/>
      <c r="K437" s="990"/>
      <c r="L437" s="981"/>
      <c r="M437" s="986"/>
      <c r="N437" s="593"/>
      <c r="O437" s="593"/>
      <c r="P437" s="593"/>
      <c r="Q437" s="594"/>
      <c r="R437" s="981"/>
      <c r="S437" s="987"/>
      <c r="T437" s="595"/>
      <c r="U437" s="595"/>
      <c r="V437" s="595"/>
      <c r="W437" s="595"/>
      <c r="X437" s="589"/>
      <c r="Y437" s="595"/>
      <c r="Z437" s="595"/>
      <c r="AA437" s="595"/>
      <c r="AB437" s="595"/>
      <c r="AC437" s="595"/>
      <c r="AD437" s="595"/>
      <c r="AE437" s="595"/>
      <c r="AF437" s="595"/>
      <c r="AG437" s="589"/>
      <c r="AH437" s="595"/>
      <c r="AI437" s="589"/>
      <c r="AJ437" s="589"/>
      <c r="AK437" s="591"/>
      <c r="AL437" s="596"/>
      <c r="AM437" s="597"/>
      <c r="AN437" s="597"/>
      <c r="AO437" s="597"/>
      <c r="AP437" s="597"/>
      <c r="AQ437" s="597"/>
      <c r="AR437" s="589"/>
      <c r="AS437" s="589"/>
      <c r="AT437" s="589"/>
      <c r="AU437" s="589"/>
      <c r="AV437" s="589"/>
      <c r="AW437" s="589"/>
      <c r="AX437" s="589"/>
      <c r="AY437" s="589"/>
      <c r="AZ437" s="589"/>
      <c r="BA437" s="589"/>
      <c r="BB437" s="589"/>
      <c r="BC437" s="589"/>
      <c r="BD437" s="589"/>
      <c r="BE437" s="589"/>
      <c r="BF437" s="589"/>
      <c r="BG437" s="589"/>
      <c r="BH437" s="589"/>
      <c r="BI437" s="495"/>
      <c r="BJ437" s="495"/>
      <c r="BK437" s="495"/>
      <c r="BL437" s="495"/>
      <c r="BM437" s="495"/>
      <c r="BN437" s="495"/>
      <c r="BO437" s="495"/>
      <c r="BP437" s="495"/>
      <c r="BQ437" s="495"/>
      <c r="BR437" s="495"/>
      <c r="BS437" s="957"/>
      <c r="BT437" s="957"/>
      <c r="BU437" s="460"/>
    </row>
    <row r="438" spans="1:73" x14ac:dyDescent="0.35">
      <c r="B438" s="578"/>
      <c r="C438" s="590"/>
      <c r="D438" s="590"/>
      <c r="E438" s="591"/>
      <c r="F438" s="591"/>
      <c r="G438" s="580"/>
      <c r="H438" s="581"/>
      <c r="I438" s="592"/>
      <c r="J438" s="592"/>
      <c r="K438" s="990"/>
      <c r="L438" s="981"/>
      <c r="M438" s="986"/>
      <c r="N438" s="583"/>
      <c r="O438" s="583"/>
      <c r="P438" s="593"/>
      <c r="Q438" s="594"/>
      <c r="R438" s="981"/>
      <c r="S438" s="987"/>
      <c r="T438" s="595"/>
      <c r="U438" s="595"/>
      <c r="V438" s="595"/>
      <c r="W438" s="595"/>
      <c r="X438" s="591"/>
      <c r="Y438" s="595"/>
      <c r="Z438" s="595"/>
      <c r="AA438" s="595"/>
      <c r="AB438" s="595"/>
      <c r="AC438" s="595"/>
      <c r="AD438" s="595"/>
      <c r="AE438" s="595"/>
      <c r="AF438" s="595"/>
      <c r="AG438" s="591"/>
      <c r="AH438" s="595"/>
      <c r="AI438" s="589"/>
      <c r="AJ438" s="589"/>
      <c r="AK438" s="589"/>
      <c r="AL438" s="596"/>
      <c r="AM438" s="597"/>
      <c r="AN438" s="597"/>
      <c r="AO438" s="597"/>
      <c r="AP438" s="597"/>
      <c r="AQ438" s="597"/>
      <c r="AR438" s="589"/>
      <c r="AS438" s="589"/>
      <c r="AT438" s="589"/>
      <c r="AU438" s="589"/>
      <c r="AV438" s="589"/>
      <c r="AW438" s="589"/>
      <c r="AX438" s="589"/>
      <c r="AY438" s="589"/>
      <c r="AZ438" s="589"/>
      <c r="BA438" s="589"/>
      <c r="BB438" s="589"/>
      <c r="BC438" s="589"/>
      <c r="BD438" s="589"/>
      <c r="BE438" s="589"/>
      <c r="BF438" s="589"/>
      <c r="BG438" s="589"/>
      <c r="BH438" s="589"/>
      <c r="BI438" s="495"/>
      <c r="BJ438" s="495"/>
      <c r="BK438" s="495"/>
      <c r="BL438" s="495"/>
      <c r="BM438" s="495"/>
      <c r="BN438" s="495"/>
      <c r="BO438" s="495"/>
      <c r="BP438" s="495"/>
      <c r="BQ438" s="495"/>
      <c r="BR438" s="495"/>
      <c r="BS438" s="957"/>
      <c r="BT438" s="957"/>
      <c r="BU438" s="460"/>
    </row>
    <row r="439" spans="1:73" x14ac:dyDescent="0.35">
      <c r="B439" s="578"/>
      <c r="E439" s="579"/>
      <c r="F439" s="579"/>
      <c r="G439" s="580"/>
      <c r="H439" s="581"/>
      <c r="I439" s="581"/>
      <c r="J439" s="581"/>
      <c r="K439" s="990"/>
      <c r="L439" s="981"/>
      <c r="M439" s="986"/>
      <c r="N439" s="583"/>
      <c r="O439" s="583"/>
      <c r="P439" s="583"/>
      <c r="Q439" s="584"/>
      <c r="R439" s="981"/>
      <c r="S439" s="987"/>
      <c r="T439" s="586"/>
      <c r="U439" s="586"/>
      <c r="V439" s="586"/>
      <c r="W439" s="586"/>
      <c r="X439" s="579"/>
      <c r="Y439" s="586"/>
      <c r="Z439" s="586"/>
      <c r="AA439" s="586"/>
      <c r="AB439" s="586"/>
      <c r="AC439" s="586"/>
      <c r="AD439" s="586"/>
      <c r="AE439" s="586"/>
      <c r="AF439" s="586"/>
      <c r="AG439" s="579"/>
      <c r="AH439" s="586"/>
      <c r="AI439" s="585"/>
      <c r="AJ439" s="585"/>
      <c r="AK439" s="585"/>
      <c r="AL439" s="587"/>
      <c r="AM439" s="588"/>
      <c r="AN439" s="588"/>
      <c r="AO439" s="588"/>
      <c r="AP439" s="588"/>
      <c r="AQ439" s="588"/>
      <c r="AR439" s="585"/>
      <c r="AS439" s="585"/>
      <c r="AT439" s="585"/>
      <c r="AU439" s="585"/>
      <c r="AV439" s="585"/>
      <c r="AW439" s="585"/>
      <c r="AX439" s="585"/>
      <c r="AY439" s="585"/>
      <c r="AZ439" s="585"/>
      <c r="BA439" s="585"/>
      <c r="BB439" s="589"/>
      <c r="BC439" s="585"/>
      <c r="BD439" s="585"/>
      <c r="BE439" s="585"/>
      <c r="BF439" s="585"/>
      <c r="BG439" s="585"/>
      <c r="BH439" s="585"/>
      <c r="BS439" s="957"/>
      <c r="BT439" s="957"/>
      <c r="BU439" s="460"/>
    </row>
    <row r="440" spans="1:73" s="495" customFormat="1" ht="27" customHeight="1" x14ac:dyDescent="0.35">
      <c r="A440" s="980"/>
      <c r="B440" s="981"/>
      <c r="C440" s="590"/>
      <c r="D440" s="590"/>
      <c r="E440" s="591"/>
      <c r="F440" s="591"/>
      <c r="G440" s="982"/>
      <c r="H440" s="983"/>
      <c r="I440" s="592"/>
      <c r="J440" s="592"/>
      <c r="K440" s="990"/>
      <c r="L440" s="981"/>
      <c r="M440" s="986"/>
      <c r="N440" s="593"/>
      <c r="O440" s="593"/>
      <c r="P440" s="604"/>
      <c r="Q440" s="604"/>
      <c r="R440" s="981"/>
      <c r="S440" s="987"/>
      <c r="T440" s="595"/>
      <c r="U440" s="595"/>
      <c r="V440" s="595"/>
      <c r="W440" s="589"/>
      <c r="X440" s="589"/>
      <c r="Y440" s="589"/>
      <c r="Z440" s="595"/>
      <c r="AA440" s="595"/>
      <c r="AB440" s="595"/>
      <c r="AC440" s="595"/>
      <c r="AD440" s="595"/>
      <c r="AE440" s="595"/>
      <c r="AF440" s="605"/>
      <c r="AG440" s="589"/>
      <c r="AH440" s="605"/>
      <c r="AI440" s="589"/>
      <c r="AJ440" s="589"/>
      <c r="AK440" s="591"/>
      <c r="AL440" s="606"/>
      <c r="AM440" s="597"/>
      <c r="AN440" s="597"/>
      <c r="AO440" s="597"/>
      <c r="AP440" s="597"/>
      <c r="AQ440" s="597"/>
      <c r="AR440" s="589"/>
      <c r="AS440" s="589"/>
      <c r="AT440" s="589"/>
      <c r="AU440" s="589"/>
      <c r="AV440" s="589"/>
      <c r="AW440" s="589"/>
      <c r="AX440" s="589"/>
      <c r="AY440" s="589"/>
      <c r="AZ440" s="589"/>
      <c r="BA440" s="589"/>
      <c r="BB440" s="589"/>
      <c r="BC440" s="589"/>
      <c r="BD440" s="589"/>
      <c r="BE440" s="589"/>
      <c r="BF440" s="589"/>
      <c r="BG440" s="589"/>
      <c r="BH440" s="589"/>
      <c r="BS440" s="988">
        <f>SUM(AU440:BH472)</f>
        <v>0</v>
      </c>
      <c r="BT440" s="989">
        <f>BS440-(AI440+AI443+AI446+AI449+AI452+AI455+AI458+AI461+AI464+AI467+AI470)</f>
        <v>0</v>
      </c>
      <c r="BU440" s="496"/>
    </row>
    <row r="441" spans="1:73" s="495" customFormat="1" ht="27" customHeight="1" x14ac:dyDescent="0.35">
      <c r="A441" s="980"/>
      <c r="B441" s="981"/>
      <c r="C441" s="590"/>
      <c r="D441" s="590"/>
      <c r="E441" s="591"/>
      <c r="F441" s="591"/>
      <c r="G441" s="982"/>
      <c r="H441" s="983"/>
      <c r="I441" s="592"/>
      <c r="J441" s="592"/>
      <c r="K441" s="990"/>
      <c r="L441" s="981"/>
      <c r="M441" s="986"/>
      <c r="N441" s="583"/>
      <c r="O441" s="583"/>
      <c r="P441" s="593"/>
      <c r="Q441" s="594"/>
      <c r="R441" s="981"/>
      <c r="S441" s="987"/>
      <c r="T441" s="595"/>
      <c r="U441" s="595"/>
      <c r="V441" s="595"/>
      <c r="W441" s="589"/>
      <c r="X441" s="589"/>
      <c r="Y441" s="589"/>
      <c r="Z441" s="595"/>
      <c r="AA441" s="595"/>
      <c r="AB441" s="595"/>
      <c r="AC441" s="595"/>
      <c r="AD441" s="595"/>
      <c r="AE441" s="595"/>
      <c r="AF441" s="595"/>
      <c r="AG441" s="589"/>
      <c r="AH441" s="595"/>
      <c r="AI441" s="589"/>
      <c r="AJ441" s="589"/>
      <c r="AK441" s="589"/>
      <c r="AL441" s="596"/>
      <c r="AM441" s="597"/>
      <c r="AN441" s="597"/>
      <c r="AO441" s="597"/>
      <c r="AP441" s="597"/>
      <c r="AQ441" s="597"/>
      <c r="AR441" s="589"/>
      <c r="AS441" s="589"/>
      <c r="AT441" s="589"/>
      <c r="AU441" s="589"/>
      <c r="AV441" s="589"/>
      <c r="AW441" s="589"/>
      <c r="AX441" s="589"/>
      <c r="AY441" s="589"/>
      <c r="AZ441" s="589"/>
      <c r="BA441" s="589"/>
      <c r="BB441" s="589"/>
      <c r="BC441" s="589"/>
      <c r="BD441" s="589"/>
      <c r="BE441" s="589"/>
      <c r="BF441" s="589"/>
      <c r="BG441" s="589"/>
      <c r="BH441" s="589"/>
      <c r="BK441" s="607"/>
      <c r="BL441" s="607"/>
      <c r="BM441" s="607"/>
      <c r="BS441" s="957"/>
      <c r="BT441" s="957"/>
      <c r="BU441" s="496"/>
    </row>
    <row r="442" spans="1:73" ht="27" customHeight="1" x14ac:dyDescent="0.35">
      <c r="A442" s="980"/>
      <c r="B442" s="981"/>
      <c r="E442" s="579"/>
      <c r="F442" s="579"/>
      <c r="G442" s="982"/>
      <c r="H442" s="983"/>
      <c r="I442" s="592"/>
      <c r="J442" s="581"/>
      <c r="K442" s="990"/>
      <c r="L442" s="981"/>
      <c r="M442" s="986"/>
      <c r="N442" s="583"/>
      <c r="O442" s="583"/>
      <c r="P442" s="583"/>
      <c r="Q442" s="584"/>
      <c r="R442" s="981"/>
      <c r="S442" s="987"/>
      <c r="T442" s="586"/>
      <c r="U442" s="586"/>
      <c r="V442" s="586"/>
      <c r="W442" s="585"/>
      <c r="X442" s="585"/>
      <c r="Y442" s="585"/>
      <c r="Z442" s="586"/>
      <c r="AA442" s="586"/>
      <c r="AB442" s="586"/>
      <c r="AC442" s="586"/>
      <c r="AD442" s="586"/>
      <c r="AE442" s="586"/>
      <c r="AF442" s="586"/>
      <c r="AG442" s="579"/>
      <c r="AH442" s="586"/>
      <c r="AI442" s="585"/>
      <c r="AJ442" s="585"/>
      <c r="AK442" s="585"/>
      <c r="AL442" s="587"/>
      <c r="AM442" s="588"/>
      <c r="AN442" s="588"/>
      <c r="AO442" s="588"/>
      <c r="AP442" s="588"/>
      <c r="AQ442" s="588"/>
      <c r="AR442" s="585"/>
      <c r="AS442" s="585"/>
      <c r="AT442" s="585"/>
      <c r="AU442" s="585"/>
      <c r="AV442" s="585"/>
      <c r="AW442" s="585"/>
      <c r="AX442" s="585"/>
      <c r="AY442" s="585"/>
      <c r="AZ442" s="585"/>
      <c r="BA442" s="585"/>
      <c r="BB442" s="589"/>
      <c r="BC442" s="585"/>
      <c r="BD442" s="585"/>
      <c r="BE442" s="585"/>
      <c r="BF442" s="585"/>
      <c r="BG442" s="585"/>
      <c r="BH442" s="585"/>
      <c r="BK442" s="608"/>
      <c r="BL442" s="608"/>
      <c r="BM442" s="608"/>
      <c r="BS442" s="957"/>
      <c r="BT442" s="957"/>
      <c r="BU442" s="460"/>
    </row>
    <row r="443" spans="1:73" s="625" customFormat="1" ht="13.5" outlineLevel="1" x14ac:dyDescent="0.35">
      <c r="A443" s="980"/>
      <c r="B443" s="981"/>
      <c r="C443" s="609"/>
      <c r="D443" s="609"/>
      <c r="E443" s="610"/>
      <c r="F443" s="610"/>
      <c r="G443" s="982"/>
      <c r="H443" s="983"/>
      <c r="I443" s="611"/>
      <c r="J443" s="611"/>
      <c r="K443" s="978"/>
      <c r="L443" s="978"/>
      <c r="M443" s="979"/>
      <c r="N443" s="614"/>
      <c r="O443" s="614"/>
      <c r="P443" s="614"/>
      <c r="Q443" s="615"/>
      <c r="R443" s="984"/>
      <c r="S443" s="985"/>
      <c r="T443" s="618"/>
      <c r="U443" s="618"/>
      <c r="V443" s="618"/>
      <c r="W443" s="619"/>
      <c r="X443" s="619"/>
      <c r="Y443" s="619"/>
      <c r="Z443" s="618"/>
      <c r="AA443" s="618"/>
      <c r="AB443" s="618"/>
      <c r="AC443" s="618"/>
      <c r="AD443" s="618"/>
      <c r="AE443" s="618"/>
      <c r="AF443" s="618"/>
      <c r="AG443" s="618"/>
      <c r="AH443" s="618"/>
      <c r="AI443" s="619"/>
      <c r="AJ443" s="619"/>
      <c r="AK443" s="620"/>
      <c r="AL443" s="621"/>
      <c r="AM443" s="622"/>
      <c r="AN443" s="622"/>
      <c r="AO443" s="622"/>
      <c r="AP443" s="622"/>
      <c r="AQ443" s="622"/>
      <c r="AR443" s="619"/>
      <c r="AS443" s="619"/>
      <c r="AT443" s="619"/>
      <c r="AU443" s="619"/>
      <c r="AV443" s="619"/>
      <c r="AW443" s="619"/>
      <c r="AX443" s="619"/>
      <c r="AY443" s="619"/>
      <c r="AZ443" s="619"/>
      <c r="BA443" s="619"/>
      <c r="BB443" s="619"/>
      <c r="BC443" s="619"/>
      <c r="BD443" s="619"/>
      <c r="BE443" s="619"/>
      <c r="BF443" s="619"/>
      <c r="BG443" s="619"/>
      <c r="BH443" s="619"/>
      <c r="BI443" s="623"/>
      <c r="BJ443" s="623"/>
      <c r="BK443" s="623"/>
      <c r="BL443" s="623"/>
      <c r="BM443" s="623"/>
      <c r="BN443" s="623"/>
      <c r="BO443" s="623"/>
      <c r="BP443" s="623"/>
      <c r="BQ443" s="623"/>
      <c r="BR443" s="623"/>
      <c r="BS443" s="957"/>
      <c r="BT443" s="957"/>
      <c r="BU443" s="624"/>
    </row>
    <row r="444" spans="1:73" s="625" customFormat="1" ht="13.5" outlineLevel="1" x14ac:dyDescent="0.35">
      <c r="A444" s="980"/>
      <c r="B444" s="981"/>
      <c r="C444" s="609"/>
      <c r="D444" s="609"/>
      <c r="E444" s="610"/>
      <c r="F444" s="610"/>
      <c r="G444" s="982"/>
      <c r="H444" s="983"/>
      <c r="I444" s="611"/>
      <c r="J444" s="611"/>
      <c r="K444" s="978"/>
      <c r="L444" s="978"/>
      <c r="M444" s="979"/>
      <c r="N444" s="626"/>
      <c r="O444" s="626"/>
      <c r="P444" s="614"/>
      <c r="Q444" s="615"/>
      <c r="R444" s="984"/>
      <c r="S444" s="985"/>
      <c r="T444" s="618"/>
      <c r="U444" s="618"/>
      <c r="V444" s="618"/>
      <c r="W444" s="619"/>
      <c r="X444" s="619"/>
      <c r="Y444" s="619"/>
      <c r="Z444" s="618"/>
      <c r="AA444" s="618"/>
      <c r="AB444" s="618"/>
      <c r="AC444" s="618"/>
      <c r="AD444" s="618"/>
      <c r="AE444" s="618"/>
      <c r="AF444" s="618"/>
      <c r="AG444" s="619"/>
      <c r="AH444" s="618"/>
      <c r="AI444" s="619"/>
      <c r="AJ444" s="619"/>
      <c r="AK444" s="619"/>
      <c r="AL444" s="621"/>
      <c r="AM444" s="622"/>
      <c r="AN444" s="622"/>
      <c r="AO444" s="622"/>
      <c r="AP444" s="622"/>
      <c r="AQ444" s="622"/>
      <c r="AR444" s="619"/>
      <c r="AS444" s="619"/>
      <c r="AT444" s="619"/>
      <c r="AU444" s="619"/>
      <c r="AV444" s="619"/>
      <c r="AW444" s="619"/>
      <c r="AX444" s="619"/>
      <c r="AY444" s="619"/>
      <c r="AZ444" s="619"/>
      <c r="BA444" s="619"/>
      <c r="BB444" s="619"/>
      <c r="BC444" s="619"/>
      <c r="BD444" s="619"/>
      <c r="BE444" s="619"/>
      <c r="BF444" s="619"/>
      <c r="BG444" s="619"/>
      <c r="BH444" s="619"/>
      <c r="BI444" s="623"/>
      <c r="BJ444" s="623"/>
      <c r="BK444" s="623"/>
      <c r="BL444" s="623"/>
      <c r="BM444" s="623"/>
      <c r="BN444" s="623"/>
      <c r="BO444" s="623"/>
      <c r="BP444" s="623"/>
      <c r="BQ444" s="623"/>
      <c r="BR444" s="623"/>
      <c r="BS444" s="957"/>
      <c r="BT444" s="957"/>
      <c r="BU444" s="624"/>
    </row>
    <row r="445" spans="1:73" s="625" customFormat="1" ht="13.5" outlineLevel="1" x14ac:dyDescent="0.35">
      <c r="A445" s="980"/>
      <c r="B445" s="981"/>
      <c r="C445" s="627"/>
      <c r="D445" s="627"/>
      <c r="E445" s="628"/>
      <c r="F445" s="628"/>
      <c r="G445" s="982"/>
      <c r="H445" s="983"/>
      <c r="I445" s="629"/>
      <c r="J445" s="629"/>
      <c r="K445" s="978"/>
      <c r="L445" s="978"/>
      <c r="M445" s="979"/>
      <c r="N445" s="626"/>
      <c r="O445" s="626"/>
      <c r="P445" s="626"/>
      <c r="Q445" s="630"/>
      <c r="R445" s="984"/>
      <c r="S445" s="985"/>
      <c r="T445" s="631"/>
      <c r="U445" s="631"/>
      <c r="V445" s="631"/>
      <c r="W445" s="617"/>
      <c r="X445" s="617"/>
      <c r="Y445" s="617"/>
      <c r="Z445" s="631"/>
      <c r="AA445" s="631"/>
      <c r="AB445" s="631"/>
      <c r="AC445" s="631"/>
      <c r="AD445" s="631"/>
      <c r="AE445" s="631"/>
      <c r="AF445" s="631"/>
      <c r="AG445" s="585"/>
      <c r="AH445" s="631"/>
      <c r="AI445" s="617"/>
      <c r="AJ445" s="617"/>
      <c r="AK445" s="617"/>
      <c r="AL445" s="632"/>
      <c r="AM445" s="633"/>
      <c r="AN445" s="633"/>
      <c r="AO445" s="633"/>
      <c r="AP445" s="633"/>
      <c r="AQ445" s="633"/>
      <c r="AR445" s="617"/>
      <c r="AS445" s="617"/>
      <c r="AT445" s="617"/>
      <c r="AU445" s="617"/>
      <c r="AV445" s="617"/>
      <c r="AW445" s="617"/>
      <c r="AX445" s="617"/>
      <c r="AY445" s="617"/>
      <c r="AZ445" s="617"/>
      <c r="BA445" s="617"/>
      <c r="BB445" s="619"/>
      <c r="BC445" s="617"/>
      <c r="BD445" s="617"/>
      <c r="BE445" s="617"/>
      <c r="BF445" s="617"/>
      <c r="BG445" s="617"/>
      <c r="BH445" s="617"/>
      <c r="BS445" s="957"/>
      <c r="BT445" s="957"/>
      <c r="BU445" s="624"/>
    </row>
    <row r="446" spans="1:73" s="625" customFormat="1" ht="13.5" hidden="1" customHeight="1" outlineLevel="1" x14ac:dyDescent="0.35">
      <c r="A446" s="980"/>
      <c r="B446" s="981"/>
      <c r="C446" s="609"/>
      <c r="D446" s="609"/>
      <c r="E446" s="610"/>
      <c r="F446" s="610"/>
      <c r="G446" s="982"/>
      <c r="H446" s="983"/>
      <c r="I446" s="611"/>
      <c r="J446" s="611"/>
      <c r="K446" s="978"/>
      <c r="L446" s="984"/>
      <c r="M446" s="979"/>
      <c r="N446" s="614"/>
      <c r="O446" s="614"/>
      <c r="P446" s="614"/>
      <c r="Q446" s="615"/>
      <c r="R446" s="984"/>
      <c r="S446" s="985"/>
      <c r="T446" s="618"/>
      <c r="U446" s="618"/>
      <c r="V446" s="618"/>
      <c r="W446" s="619"/>
      <c r="X446" s="619"/>
      <c r="Y446" s="619"/>
      <c r="Z446" s="618"/>
      <c r="AA446" s="618"/>
      <c r="AB446" s="618"/>
      <c r="AC446" s="618"/>
      <c r="AD446" s="618"/>
      <c r="AE446" s="618"/>
      <c r="AF446" s="618"/>
      <c r="AG446" s="619"/>
      <c r="AH446" s="618"/>
      <c r="AI446" s="610"/>
      <c r="AJ446" s="619"/>
      <c r="AK446" s="620"/>
      <c r="AL446" s="621"/>
      <c r="AM446" s="622"/>
      <c r="AN446" s="622"/>
      <c r="AO446" s="622"/>
      <c r="AP446" s="622"/>
      <c r="AQ446" s="622"/>
      <c r="AR446" s="619"/>
      <c r="AS446" s="619"/>
      <c r="AT446" s="619"/>
      <c r="AU446" s="619"/>
      <c r="AV446" s="619"/>
      <c r="AW446" s="619"/>
      <c r="AX446" s="619"/>
      <c r="AY446" s="619"/>
      <c r="AZ446" s="619"/>
      <c r="BA446" s="619"/>
      <c r="BB446" s="619"/>
      <c r="BC446" s="619"/>
      <c r="BD446" s="619"/>
      <c r="BE446" s="619"/>
      <c r="BF446" s="619"/>
      <c r="BG446" s="619"/>
      <c r="BH446" s="619"/>
      <c r="BI446" s="623"/>
      <c r="BJ446" s="623"/>
      <c r="BK446" s="623"/>
      <c r="BL446" s="623"/>
      <c r="BM446" s="623"/>
      <c r="BN446" s="623"/>
      <c r="BO446" s="623"/>
      <c r="BP446" s="623"/>
      <c r="BQ446" s="623"/>
      <c r="BR446" s="623"/>
      <c r="BS446" s="957"/>
      <c r="BT446" s="957"/>
      <c r="BU446" s="624"/>
    </row>
    <row r="447" spans="1:73" s="625" customFormat="1" ht="13.5" hidden="1" customHeight="1" outlineLevel="1" x14ac:dyDescent="0.35">
      <c r="A447" s="980"/>
      <c r="B447" s="981"/>
      <c r="C447" s="609"/>
      <c r="D447" s="609"/>
      <c r="E447" s="610"/>
      <c r="F447" s="610"/>
      <c r="G447" s="982"/>
      <c r="H447" s="983"/>
      <c r="I447" s="611"/>
      <c r="J447" s="611"/>
      <c r="K447" s="978"/>
      <c r="L447" s="984"/>
      <c r="M447" s="979"/>
      <c r="N447" s="626"/>
      <c r="O447" s="626"/>
      <c r="P447" s="614"/>
      <c r="Q447" s="615"/>
      <c r="R447" s="984"/>
      <c r="S447" s="985"/>
      <c r="T447" s="618"/>
      <c r="U447" s="618"/>
      <c r="V447" s="618"/>
      <c r="W447" s="619"/>
      <c r="X447" s="619"/>
      <c r="Y447" s="619"/>
      <c r="Z447" s="618"/>
      <c r="AA447" s="618"/>
      <c r="AB447" s="618"/>
      <c r="AC447" s="618"/>
      <c r="AD447" s="618"/>
      <c r="AE447" s="618"/>
      <c r="AF447" s="618"/>
      <c r="AG447" s="619"/>
      <c r="AH447" s="618"/>
      <c r="AI447" s="619"/>
      <c r="AJ447" s="619"/>
      <c r="AK447" s="619"/>
      <c r="AL447" s="621"/>
      <c r="AM447" s="622"/>
      <c r="AN447" s="622"/>
      <c r="AO447" s="622"/>
      <c r="AP447" s="622"/>
      <c r="AQ447" s="622"/>
      <c r="AR447" s="619"/>
      <c r="AS447" s="619"/>
      <c r="AT447" s="619"/>
      <c r="AU447" s="619"/>
      <c r="AV447" s="619"/>
      <c r="AW447" s="619"/>
      <c r="AX447" s="619"/>
      <c r="AY447" s="619"/>
      <c r="AZ447" s="619"/>
      <c r="BA447" s="619"/>
      <c r="BB447" s="619"/>
      <c r="BC447" s="619"/>
      <c r="BD447" s="619"/>
      <c r="BE447" s="619"/>
      <c r="BF447" s="619"/>
      <c r="BG447" s="619"/>
      <c r="BH447" s="619"/>
      <c r="BI447" s="623"/>
      <c r="BJ447" s="623"/>
      <c r="BK447" s="623"/>
      <c r="BL447" s="623"/>
      <c r="BM447" s="623"/>
      <c r="BN447" s="623"/>
      <c r="BO447" s="623"/>
      <c r="BP447" s="623"/>
      <c r="BQ447" s="623"/>
      <c r="BR447" s="623"/>
      <c r="BS447" s="957"/>
      <c r="BT447" s="957"/>
      <c r="BU447" s="624"/>
    </row>
    <row r="448" spans="1:73" s="625" customFormat="1" ht="13.5" hidden="1" customHeight="1" outlineLevel="1" x14ac:dyDescent="0.35">
      <c r="A448" s="980"/>
      <c r="B448" s="981"/>
      <c r="C448" s="627"/>
      <c r="D448" s="627"/>
      <c r="E448" s="628"/>
      <c r="F448" s="628"/>
      <c r="G448" s="982"/>
      <c r="H448" s="983"/>
      <c r="I448" s="629"/>
      <c r="J448" s="629"/>
      <c r="K448" s="978"/>
      <c r="L448" s="984"/>
      <c r="M448" s="979"/>
      <c r="N448" s="626"/>
      <c r="O448" s="626"/>
      <c r="P448" s="626"/>
      <c r="Q448" s="630"/>
      <c r="R448" s="984"/>
      <c r="S448" s="985"/>
      <c r="T448" s="631"/>
      <c r="U448" s="631"/>
      <c r="V448" s="631"/>
      <c r="W448" s="617"/>
      <c r="X448" s="617"/>
      <c r="Y448" s="617"/>
      <c r="Z448" s="631"/>
      <c r="AA448" s="631"/>
      <c r="AB448" s="631"/>
      <c r="AC448" s="631"/>
      <c r="AD448" s="631"/>
      <c r="AE448" s="631"/>
      <c r="AF448" s="631"/>
      <c r="AG448" s="617"/>
      <c r="AH448" s="631"/>
      <c r="AI448" s="617"/>
      <c r="AJ448" s="617"/>
      <c r="AK448" s="617"/>
      <c r="AL448" s="632"/>
      <c r="AM448" s="633"/>
      <c r="AN448" s="633"/>
      <c r="AO448" s="633"/>
      <c r="AP448" s="633"/>
      <c r="AQ448" s="633"/>
      <c r="AR448" s="617"/>
      <c r="AS448" s="617"/>
      <c r="AT448" s="617"/>
      <c r="AU448" s="617"/>
      <c r="AV448" s="617"/>
      <c r="AW448" s="617"/>
      <c r="AX448" s="617"/>
      <c r="AY448" s="617"/>
      <c r="AZ448" s="617"/>
      <c r="BA448" s="617"/>
      <c r="BB448" s="619"/>
      <c r="BC448" s="617"/>
      <c r="BD448" s="617"/>
      <c r="BE448" s="617"/>
      <c r="BF448" s="617"/>
      <c r="BG448" s="617"/>
      <c r="BH448" s="617"/>
      <c r="BS448" s="957"/>
      <c r="BT448" s="957"/>
      <c r="BU448" s="624"/>
    </row>
    <row r="449" spans="1:73" s="625" customFormat="1" ht="13.5" hidden="1" customHeight="1" outlineLevel="1" x14ac:dyDescent="0.35">
      <c r="A449" s="980"/>
      <c r="B449" s="981"/>
      <c r="C449" s="609"/>
      <c r="D449" s="609"/>
      <c r="E449" s="610"/>
      <c r="F449" s="610"/>
      <c r="G449" s="982"/>
      <c r="H449" s="983"/>
      <c r="I449" s="611"/>
      <c r="J449" s="611"/>
      <c r="K449" s="978"/>
      <c r="L449" s="984"/>
      <c r="M449" s="979"/>
      <c r="N449" s="614"/>
      <c r="O449" s="614"/>
      <c r="P449" s="614"/>
      <c r="Q449" s="615"/>
      <c r="R449" s="984"/>
      <c r="S449" s="985"/>
      <c r="T449" s="618"/>
      <c r="U449" s="618"/>
      <c r="V449" s="618"/>
      <c r="W449" s="619"/>
      <c r="X449" s="619"/>
      <c r="Y449" s="619"/>
      <c r="Z449" s="618"/>
      <c r="AA449" s="618"/>
      <c r="AB449" s="618"/>
      <c r="AC449" s="618"/>
      <c r="AD449" s="618"/>
      <c r="AE449" s="618"/>
      <c r="AF449" s="618"/>
      <c r="AG449" s="619"/>
      <c r="AH449" s="618"/>
      <c r="AI449" s="619"/>
      <c r="AJ449" s="619"/>
      <c r="AK449" s="620"/>
      <c r="AL449" s="621"/>
      <c r="AM449" s="622"/>
      <c r="AN449" s="622"/>
      <c r="AO449" s="622"/>
      <c r="AP449" s="622"/>
      <c r="AQ449" s="622"/>
      <c r="AR449" s="619"/>
      <c r="AS449" s="619"/>
      <c r="AT449" s="619"/>
      <c r="AU449" s="619"/>
      <c r="AV449" s="619"/>
      <c r="AW449" s="619"/>
      <c r="AX449" s="619"/>
      <c r="AY449" s="619"/>
      <c r="AZ449" s="619"/>
      <c r="BA449" s="619"/>
      <c r="BB449" s="619"/>
      <c r="BC449" s="619"/>
      <c r="BD449" s="619"/>
      <c r="BE449" s="619"/>
      <c r="BF449" s="619"/>
      <c r="BG449" s="619"/>
      <c r="BH449" s="619"/>
      <c r="BI449" s="623"/>
      <c r="BJ449" s="623"/>
      <c r="BK449" s="623"/>
      <c r="BL449" s="623"/>
      <c r="BM449" s="623"/>
      <c r="BN449" s="623"/>
      <c r="BO449" s="623"/>
      <c r="BP449" s="623"/>
      <c r="BQ449" s="623"/>
      <c r="BR449" s="623"/>
      <c r="BS449" s="957"/>
      <c r="BT449" s="957"/>
      <c r="BU449" s="624"/>
    </row>
    <row r="450" spans="1:73" s="625" customFormat="1" ht="13.5" hidden="1" customHeight="1" outlineLevel="1" x14ac:dyDescent="0.35">
      <c r="A450" s="980"/>
      <c r="B450" s="981"/>
      <c r="C450" s="609"/>
      <c r="D450" s="609"/>
      <c r="E450" s="610"/>
      <c r="F450" s="610"/>
      <c r="G450" s="982"/>
      <c r="H450" s="983"/>
      <c r="I450" s="611"/>
      <c r="J450" s="611"/>
      <c r="K450" s="978"/>
      <c r="L450" s="984"/>
      <c r="M450" s="979"/>
      <c r="N450" s="626"/>
      <c r="O450" s="626"/>
      <c r="P450" s="614"/>
      <c r="Q450" s="615"/>
      <c r="R450" s="984"/>
      <c r="S450" s="985"/>
      <c r="T450" s="618"/>
      <c r="U450" s="618"/>
      <c r="V450" s="618"/>
      <c r="W450" s="619"/>
      <c r="X450" s="619"/>
      <c r="Y450" s="619"/>
      <c r="Z450" s="618"/>
      <c r="AA450" s="618"/>
      <c r="AB450" s="618"/>
      <c r="AC450" s="618"/>
      <c r="AD450" s="618"/>
      <c r="AE450" s="618"/>
      <c r="AF450" s="618"/>
      <c r="AG450" s="619"/>
      <c r="AH450" s="618"/>
      <c r="AI450" s="619"/>
      <c r="AJ450" s="619"/>
      <c r="AK450" s="619"/>
      <c r="AL450" s="621"/>
      <c r="AM450" s="622"/>
      <c r="AN450" s="622"/>
      <c r="AO450" s="622"/>
      <c r="AP450" s="622"/>
      <c r="AQ450" s="622"/>
      <c r="AR450" s="619"/>
      <c r="AS450" s="619"/>
      <c r="AT450" s="619"/>
      <c r="AU450" s="619"/>
      <c r="AV450" s="619"/>
      <c r="AW450" s="619"/>
      <c r="AX450" s="619"/>
      <c r="AY450" s="619"/>
      <c r="AZ450" s="619"/>
      <c r="BA450" s="619"/>
      <c r="BB450" s="619"/>
      <c r="BC450" s="619"/>
      <c r="BD450" s="619"/>
      <c r="BE450" s="619"/>
      <c r="BF450" s="619"/>
      <c r="BG450" s="619"/>
      <c r="BH450" s="619"/>
      <c r="BI450" s="623"/>
      <c r="BJ450" s="623"/>
      <c r="BK450" s="623"/>
      <c r="BL450" s="623"/>
      <c r="BM450" s="623"/>
      <c r="BN450" s="623"/>
      <c r="BO450" s="623"/>
      <c r="BP450" s="623"/>
      <c r="BQ450" s="623"/>
      <c r="BR450" s="623"/>
      <c r="BS450" s="957"/>
      <c r="BT450" s="957"/>
      <c r="BU450" s="624"/>
    </row>
    <row r="451" spans="1:73" s="625" customFormat="1" ht="13.5" hidden="1" customHeight="1" outlineLevel="1" x14ac:dyDescent="0.35">
      <c r="A451" s="980"/>
      <c r="B451" s="981"/>
      <c r="C451" s="627"/>
      <c r="D451" s="627"/>
      <c r="E451" s="628"/>
      <c r="F451" s="628"/>
      <c r="G451" s="982"/>
      <c r="H451" s="983"/>
      <c r="I451" s="629"/>
      <c r="J451" s="629"/>
      <c r="K451" s="978"/>
      <c r="L451" s="984"/>
      <c r="M451" s="979"/>
      <c r="N451" s="626"/>
      <c r="O451" s="626"/>
      <c r="P451" s="626"/>
      <c r="Q451" s="630"/>
      <c r="R451" s="984"/>
      <c r="S451" s="985"/>
      <c r="T451" s="631"/>
      <c r="U451" s="631"/>
      <c r="V451" s="631"/>
      <c r="W451" s="617"/>
      <c r="X451" s="617"/>
      <c r="Y451" s="617"/>
      <c r="Z451" s="631"/>
      <c r="AA451" s="631"/>
      <c r="AB451" s="631"/>
      <c r="AC451" s="631"/>
      <c r="AD451" s="631"/>
      <c r="AE451" s="631"/>
      <c r="AF451" s="631"/>
      <c r="AG451" s="617"/>
      <c r="AH451" s="631"/>
      <c r="AI451" s="617"/>
      <c r="AJ451" s="617"/>
      <c r="AK451" s="617"/>
      <c r="AL451" s="632"/>
      <c r="AM451" s="633"/>
      <c r="AN451" s="633"/>
      <c r="AO451" s="633"/>
      <c r="AP451" s="633"/>
      <c r="AQ451" s="633"/>
      <c r="AR451" s="617"/>
      <c r="AS451" s="617"/>
      <c r="AT451" s="617"/>
      <c r="AU451" s="617"/>
      <c r="AV451" s="617"/>
      <c r="AW451" s="617"/>
      <c r="AX451" s="617"/>
      <c r="AY451" s="617"/>
      <c r="AZ451" s="617"/>
      <c r="BA451" s="617"/>
      <c r="BB451" s="619"/>
      <c r="BC451" s="617"/>
      <c r="BD451" s="617"/>
      <c r="BE451" s="617"/>
      <c r="BF451" s="617"/>
      <c r="BG451" s="617"/>
      <c r="BH451" s="617"/>
      <c r="BS451" s="957"/>
      <c r="BT451" s="957"/>
      <c r="BU451" s="624"/>
    </row>
    <row r="452" spans="1:73" s="625" customFormat="1" ht="13.5" hidden="1" customHeight="1" outlineLevel="1" x14ac:dyDescent="0.35">
      <c r="A452" s="980"/>
      <c r="B452" s="981"/>
      <c r="C452" s="609"/>
      <c r="D452" s="609"/>
      <c r="E452" s="610"/>
      <c r="F452" s="610"/>
      <c r="G452" s="982"/>
      <c r="H452" s="983"/>
      <c r="I452" s="611"/>
      <c r="J452" s="611"/>
      <c r="K452" s="978"/>
      <c r="L452" s="978"/>
      <c r="M452" s="979"/>
      <c r="N452" s="614"/>
      <c r="O452" s="614"/>
      <c r="P452" s="614"/>
      <c r="Q452" s="615"/>
      <c r="R452" s="984"/>
      <c r="S452" s="985"/>
      <c r="T452" s="618"/>
      <c r="U452" s="618"/>
      <c r="V452" s="618"/>
      <c r="W452" s="619"/>
      <c r="X452" s="619"/>
      <c r="Y452" s="619"/>
      <c r="Z452" s="618"/>
      <c r="AA452" s="618"/>
      <c r="AB452" s="618"/>
      <c r="AC452" s="618"/>
      <c r="AD452" s="618"/>
      <c r="AE452" s="618"/>
      <c r="AF452" s="618"/>
      <c r="AG452" s="619"/>
      <c r="AH452" s="618"/>
      <c r="AI452" s="619"/>
      <c r="AJ452" s="619"/>
      <c r="AK452" s="620"/>
      <c r="AL452" s="621"/>
      <c r="AM452" s="622"/>
      <c r="AN452" s="622"/>
      <c r="AO452" s="622"/>
      <c r="AP452" s="622"/>
      <c r="AQ452" s="622"/>
      <c r="AR452" s="610"/>
      <c r="AS452" s="619"/>
      <c r="AT452" s="619"/>
      <c r="AU452" s="619"/>
      <c r="AV452" s="619"/>
      <c r="AW452" s="619"/>
      <c r="AX452" s="619"/>
      <c r="AY452" s="619"/>
      <c r="AZ452" s="619"/>
      <c r="BA452" s="619"/>
      <c r="BB452" s="619"/>
      <c r="BC452" s="619"/>
      <c r="BD452" s="619"/>
      <c r="BE452" s="619"/>
      <c r="BF452" s="619"/>
      <c r="BG452" s="619"/>
      <c r="BH452" s="619"/>
      <c r="BI452" s="623"/>
      <c r="BJ452" s="623"/>
      <c r="BK452" s="623"/>
      <c r="BL452" s="623"/>
      <c r="BM452" s="623"/>
      <c r="BN452" s="623"/>
      <c r="BO452" s="623"/>
      <c r="BP452" s="623"/>
      <c r="BQ452" s="623"/>
      <c r="BR452" s="623"/>
      <c r="BS452" s="957"/>
      <c r="BT452" s="957"/>
      <c r="BU452" s="624"/>
    </row>
    <row r="453" spans="1:73" s="625" customFormat="1" ht="13.5" hidden="1" customHeight="1" outlineLevel="1" x14ac:dyDescent="0.35">
      <c r="A453" s="980"/>
      <c r="B453" s="981"/>
      <c r="C453" s="609"/>
      <c r="D453" s="609"/>
      <c r="E453" s="610"/>
      <c r="F453" s="610"/>
      <c r="G453" s="982"/>
      <c r="H453" s="983"/>
      <c r="I453" s="611"/>
      <c r="J453" s="611"/>
      <c r="K453" s="978"/>
      <c r="L453" s="978"/>
      <c r="M453" s="979"/>
      <c r="N453" s="626"/>
      <c r="O453" s="626"/>
      <c r="P453" s="614"/>
      <c r="Q453" s="615"/>
      <c r="R453" s="984"/>
      <c r="S453" s="985"/>
      <c r="T453" s="618"/>
      <c r="U453" s="618"/>
      <c r="V453" s="618"/>
      <c r="W453" s="619"/>
      <c r="X453" s="619"/>
      <c r="Y453" s="619"/>
      <c r="Z453" s="618"/>
      <c r="AA453" s="618"/>
      <c r="AB453" s="618"/>
      <c r="AC453" s="618"/>
      <c r="AD453" s="618"/>
      <c r="AE453" s="618"/>
      <c r="AF453" s="618"/>
      <c r="AG453" s="619"/>
      <c r="AH453" s="618"/>
      <c r="AI453" s="619"/>
      <c r="AJ453" s="619"/>
      <c r="AK453" s="619"/>
      <c r="AL453" s="621"/>
      <c r="AM453" s="622"/>
      <c r="AN453" s="622"/>
      <c r="AO453" s="622"/>
      <c r="AP453" s="622"/>
      <c r="AQ453" s="622"/>
      <c r="AR453" s="619"/>
      <c r="AS453" s="619"/>
      <c r="AT453" s="619"/>
      <c r="AU453" s="619"/>
      <c r="AV453" s="619"/>
      <c r="AW453" s="619"/>
      <c r="AX453" s="619"/>
      <c r="AY453" s="619"/>
      <c r="AZ453" s="619"/>
      <c r="BA453" s="619"/>
      <c r="BB453" s="619"/>
      <c r="BC453" s="619"/>
      <c r="BD453" s="619"/>
      <c r="BE453" s="619"/>
      <c r="BF453" s="619"/>
      <c r="BG453" s="619"/>
      <c r="BH453" s="619"/>
      <c r="BI453" s="623"/>
      <c r="BJ453" s="623"/>
      <c r="BK453" s="634"/>
      <c r="BL453" s="623"/>
      <c r="BM453" s="623"/>
      <c r="BN453" s="623"/>
      <c r="BO453" s="623"/>
      <c r="BP453" s="623"/>
      <c r="BQ453" s="623"/>
      <c r="BR453" s="623"/>
      <c r="BS453" s="957"/>
      <c r="BT453" s="957"/>
      <c r="BU453" s="624"/>
    </row>
    <row r="454" spans="1:73" s="625" customFormat="1" ht="13.5" hidden="1" customHeight="1" outlineLevel="1" x14ac:dyDescent="0.35">
      <c r="A454" s="980"/>
      <c r="B454" s="981"/>
      <c r="C454" s="627"/>
      <c r="D454" s="627"/>
      <c r="E454" s="628"/>
      <c r="F454" s="628"/>
      <c r="G454" s="982"/>
      <c r="H454" s="983"/>
      <c r="I454" s="629"/>
      <c r="J454" s="629"/>
      <c r="K454" s="978"/>
      <c r="L454" s="978"/>
      <c r="M454" s="979"/>
      <c r="N454" s="626"/>
      <c r="O454" s="626"/>
      <c r="P454" s="626"/>
      <c r="Q454" s="630"/>
      <c r="R454" s="984"/>
      <c r="S454" s="985"/>
      <c r="T454" s="631"/>
      <c r="U454" s="631"/>
      <c r="V454" s="631"/>
      <c r="W454" s="617"/>
      <c r="X454" s="617"/>
      <c r="Y454" s="617"/>
      <c r="Z454" s="631"/>
      <c r="AA454" s="631"/>
      <c r="AB454" s="631"/>
      <c r="AC454" s="631"/>
      <c r="AD454" s="631"/>
      <c r="AE454" s="631"/>
      <c r="AF454" s="631"/>
      <c r="AG454" s="617"/>
      <c r="AH454" s="631"/>
      <c r="AI454" s="617"/>
      <c r="AJ454" s="617"/>
      <c r="AK454" s="617"/>
      <c r="AL454" s="632"/>
      <c r="AM454" s="633"/>
      <c r="AN454" s="633"/>
      <c r="AO454" s="633"/>
      <c r="AP454" s="633"/>
      <c r="AQ454" s="633"/>
      <c r="AR454" s="617"/>
      <c r="AS454" s="617"/>
      <c r="AT454" s="617"/>
      <c r="AU454" s="617"/>
      <c r="AV454" s="617"/>
      <c r="AW454" s="617"/>
      <c r="AX454" s="617"/>
      <c r="AY454" s="617"/>
      <c r="AZ454" s="617"/>
      <c r="BA454" s="617"/>
      <c r="BB454" s="619"/>
      <c r="BC454" s="617"/>
      <c r="BD454" s="617"/>
      <c r="BE454" s="617"/>
      <c r="BF454" s="617"/>
      <c r="BG454" s="617"/>
      <c r="BH454" s="617"/>
      <c r="BK454" s="635"/>
      <c r="BS454" s="957"/>
      <c r="BT454" s="957"/>
      <c r="BU454" s="624"/>
    </row>
    <row r="455" spans="1:73" s="625" customFormat="1" ht="13.5" hidden="1" customHeight="1" outlineLevel="1" x14ac:dyDescent="0.35">
      <c r="A455" s="980"/>
      <c r="B455" s="981"/>
      <c r="C455" s="609"/>
      <c r="D455" s="609"/>
      <c r="E455" s="610"/>
      <c r="F455" s="610"/>
      <c r="G455" s="982"/>
      <c r="H455" s="983"/>
      <c r="I455" s="611"/>
      <c r="J455" s="611"/>
      <c r="K455" s="978"/>
      <c r="L455" s="978"/>
      <c r="M455" s="979"/>
      <c r="N455" s="614"/>
      <c r="O455" s="614"/>
      <c r="P455" s="614"/>
      <c r="Q455" s="615"/>
      <c r="R455" s="984"/>
      <c r="S455" s="985"/>
      <c r="T455" s="618"/>
      <c r="U455" s="618"/>
      <c r="V455" s="618"/>
      <c r="W455" s="619"/>
      <c r="X455" s="619"/>
      <c r="Y455" s="619"/>
      <c r="Z455" s="618"/>
      <c r="AA455" s="618"/>
      <c r="AB455" s="618"/>
      <c r="AC455" s="618"/>
      <c r="AD455" s="618"/>
      <c r="AE455" s="618"/>
      <c r="AF455" s="618"/>
      <c r="AG455" s="619"/>
      <c r="AH455" s="618"/>
      <c r="AI455" s="619"/>
      <c r="AJ455" s="619"/>
      <c r="AK455" s="620"/>
      <c r="AL455" s="621"/>
      <c r="AM455" s="622"/>
      <c r="AN455" s="622"/>
      <c r="AO455" s="622"/>
      <c r="AP455" s="622"/>
      <c r="AQ455" s="622"/>
      <c r="AR455" s="620"/>
      <c r="AS455" s="619"/>
      <c r="AT455" s="619"/>
      <c r="AU455" s="619"/>
      <c r="AV455" s="619"/>
      <c r="AW455" s="619"/>
      <c r="AX455" s="619"/>
      <c r="AY455" s="619"/>
      <c r="AZ455" s="619"/>
      <c r="BA455" s="619"/>
      <c r="BB455" s="619"/>
      <c r="BC455" s="619"/>
      <c r="BD455" s="619"/>
      <c r="BE455" s="619"/>
      <c r="BF455" s="619"/>
      <c r="BG455" s="619"/>
      <c r="BH455" s="619"/>
      <c r="BI455" s="623"/>
      <c r="BJ455" s="623"/>
      <c r="BK455" s="623"/>
      <c r="BL455" s="623"/>
      <c r="BM455" s="623"/>
      <c r="BN455" s="623"/>
      <c r="BO455" s="623"/>
      <c r="BP455" s="623"/>
      <c r="BQ455" s="623"/>
      <c r="BR455" s="623"/>
      <c r="BS455" s="957"/>
      <c r="BT455" s="957"/>
      <c r="BU455" s="624"/>
    </row>
    <row r="456" spans="1:73" s="625" customFormat="1" ht="13.5" hidden="1" customHeight="1" outlineLevel="1" x14ac:dyDescent="0.35">
      <c r="A456" s="980"/>
      <c r="B456" s="981"/>
      <c r="C456" s="609"/>
      <c r="D456" s="609"/>
      <c r="E456" s="610"/>
      <c r="F456" s="610"/>
      <c r="G456" s="982"/>
      <c r="H456" s="983"/>
      <c r="I456" s="611"/>
      <c r="J456" s="611"/>
      <c r="K456" s="978"/>
      <c r="L456" s="978"/>
      <c r="M456" s="979"/>
      <c r="N456" s="626"/>
      <c r="O456" s="626"/>
      <c r="P456" s="614"/>
      <c r="Q456" s="615"/>
      <c r="R456" s="984"/>
      <c r="S456" s="985"/>
      <c r="T456" s="618"/>
      <c r="U456" s="618"/>
      <c r="V456" s="618"/>
      <c r="W456" s="619"/>
      <c r="X456" s="619"/>
      <c r="Y456" s="619"/>
      <c r="Z456" s="618"/>
      <c r="AA456" s="618"/>
      <c r="AB456" s="618"/>
      <c r="AC456" s="618"/>
      <c r="AD456" s="618"/>
      <c r="AE456" s="618"/>
      <c r="AF456" s="618"/>
      <c r="AG456" s="619"/>
      <c r="AH456" s="618"/>
      <c r="AI456" s="619"/>
      <c r="AJ456" s="619"/>
      <c r="AK456" s="619"/>
      <c r="AL456" s="621"/>
      <c r="AM456" s="622"/>
      <c r="AN456" s="622"/>
      <c r="AO456" s="622"/>
      <c r="AP456" s="622"/>
      <c r="AQ456" s="622"/>
      <c r="AR456" s="619"/>
      <c r="AS456" s="619"/>
      <c r="AT456" s="619"/>
      <c r="AU456" s="619"/>
      <c r="AV456" s="619"/>
      <c r="AW456" s="619"/>
      <c r="AX456" s="619"/>
      <c r="AY456" s="619"/>
      <c r="AZ456" s="619"/>
      <c r="BA456" s="619"/>
      <c r="BB456" s="619"/>
      <c r="BC456" s="619"/>
      <c r="BD456" s="619"/>
      <c r="BE456" s="619"/>
      <c r="BF456" s="619"/>
      <c r="BG456" s="619"/>
      <c r="BH456" s="619"/>
      <c r="BI456" s="623"/>
      <c r="BJ456" s="623"/>
      <c r="BK456" s="634"/>
      <c r="BL456" s="623"/>
      <c r="BM456" s="623"/>
      <c r="BN456" s="623"/>
      <c r="BO456" s="623"/>
      <c r="BP456" s="623"/>
      <c r="BQ456" s="623"/>
      <c r="BR456" s="623"/>
      <c r="BS456" s="957"/>
      <c r="BT456" s="957"/>
      <c r="BU456" s="624"/>
    </row>
    <row r="457" spans="1:73" s="625" customFormat="1" ht="13.5" hidden="1" customHeight="1" outlineLevel="1" x14ac:dyDescent="0.35">
      <c r="A457" s="980"/>
      <c r="B457" s="981"/>
      <c r="C457" s="627"/>
      <c r="D457" s="627"/>
      <c r="E457" s="628"/>
      <c r="F457" s="628"/>
      <c r="G457" s="982"/>
      <c r="H457" s="983"/>
      <c r="I457" s="629"/>
      <c r="J457" s="629"/>
      <c r="K457" s="978"/>
      <c r="L457" s="978"/>
      <c r="M457" s="979"/>
      <c r="N457" s="626"/>
      <c r="O457" s="626"/>
      <c r="P457" s="626"/>
      <c r="Q457" s="630"/>
      <c r="R457" s="984"/>
      <c r="S457" s="985"/>
      <c r="T457" s="631"/>
      <c r="U457" s="631"/>
      <c r="V457" s="631"/>
      <c r="W457" s="617"/>
      <c r="X457" s="617"/>
      <c r="Y457" s="617"/>
      <c r="Z457" s="631"/>
      <c r="AA457" s="631"/>
      <c r="AB457" s="631"/>
      <c r="AC457" s="631"/>
      <c r="AD457" s="631"/>
      <c r="AE457" s="631"/>
      <c r="AF457" s="631"/>
      <c r="AG457" s="617"/>
      <c r="AH457" s="631"/>
      <c r="AI457" s="617"/>
      <c r="AJ457" s="617"/>
      <c r="AK457" s="617"/>
      <c r="AL457" s="632"/>
      <c r="AM457" s="633"/>
      <c r="AN457" s="633"/>
      <c r="AO457" s="633"/>
      <c r="AP457" s="633"/>
      <c r="AQ457" s="633"/>
      <c r="AR457" s="617"/>
      <c r="AS457" s="617"/>
      <c r="AT457" s="617"/>
      <c r="AU457" s="617"/>
      <c r="AV457" s="617"/>
      <c r="AW457" s="617"/>
      <c r="AX457" s="617"/>
      <c r="AY457" s="617"/>
      <c r="AZ457" s="617"/>
      <c r="BA457" s="617"/>
      <c r="BB457" s="619"/>
      <c r="BC457" s="617"/>
      <c r="BD457" s="617"/>
      <c r="BE457" s="617"/>
      <c r="BF457" s="617"/>
      <c r="BG457" s="617"/>
      <c r="BH457" s="617"/>
      <c r="BK457" s="635"/>
      <c r="BS457" s="957"/>
      <c r="BT457" s="957"/>
      <c r="BU457" s="624"/>
    </row>
    <row r="458" spans="1:73" s="625" customFormat="1" ht="13.5" hidden="1" customHeight="1" outlineLevel="1" x14ac:dyDescent="0.35">
      <c r="A458" s="980"/>
      <c r="B458" s="981"/>
      <c r="C458" s="609"/>
      <c r="D458" s="609"/>
      <c r="E458" s="610"/>
      <c r="F458" s="610"/>
      <c r="G458" s="982"/>
      <c r="H458" s="983"/>
      <c r="I458" s="611"/>
      <c r="J458" s="611"/>
      <c r="K458" s="978"/>
      <c r="L458" s="978"/>
      <c r="M458" s="979"/>
      <c r="N458" s="614"/>
      <c r="O458" s="614"/>
      <c r="P458" s="614"/>
      <c r="Q458" s="615"/>
      <c r="R458" s="984"/>
      <c r="S458" s="985"/>
      <c r="T458" s="618"/>
      <c r="U458" s="618"/>
      <c r="V458" s="618"/>
      <c r="W458" s="619"/>
      <c r="X458" s="619"/>
      <c r="Y458" s="619"/>
      <c r="Z458" s="618"/>
      <c r="AA458" s="618"/>
      <c r="AB458" s="618"/>
      <c r="AC458" s="618"/>
      <c r="AD458" s="618"/>
      <c r="AE458" s="618"/>
      <c r="AF458" s="618"/>
      <c r="AG458" s="619"/>
      <c r="AH458" s="618"/>
      <c r="AI458" s="619"/>
      <c r="AJ458" s="619"/>
      <c r="AK458" s="620"/>
      <c r="AL458" s="621"/>
      <c r="AM458" s="622"/>
      <c r="AN458" s="622"/>
      <c r="AO458" s="622"/>
      <c r="AP458" s="622"/>
      <c r="AQ458" s="622"/>
      <c r="AR458" s="619"/>
      <c r="AS458" s="619"/>
      <c r="AT458" s="619"/>
      <c r="AU458" s="619"/>
      <c r="AV458" s="619"/>
      <c r="AW458" s="619"/>
      <c r="AX458" s="619"/>
      <c r="AY458" s="619"/>
      <c r="AZ458" s="619"/>
      <c r="BA458" s="619"/>
      <c r="BB458" s="619"/>
      <c r="BC458" s="619"/>
      <c r="BD458" s="619"/>
      <c r="BE458" s="619"/>
      <c r="BF458" s="619"/>
      <c r="BG458" s="619"/>
      <c r="BH458" s="619"/>
      <c r="BI458" s="623"/>
      <c r="BJ458" s="623"/>
      <c r="BK458" s="623"/>
      <c r="BL458" s="623"/>
      <c r="BM458" s="623"/>
      <c r="BN458" s="623"/>
      <c r="BO458" s="623"/>
      <c r="BP458" s="623"/>
      <c r="BQ458" s="623"/>
      <c r="BR458" s="623"/>
      <c r="BS458" s="957"/>
      <c r="BT458" s="957"/>
      <c r="BU458" s="624"/>
    </row>
    <row r="459" spans="1:73" s="625" customFormat="1" ht="13.5" hidden="1" customHeight="1" outlineLevel="1" x14ac:dyDescent="0.35">
      <c r="A459" s="980"/>
      <c r="B459" s="981"/>
      <c r="C459" s="609"/>
      <c r="D459" s="609"/>
      <c r="E459" s="610"/>
      <c r="F459" s="610"/>
      <c r="G459" s="982"/>
      <c r="H459" s="983"/>
      <c r="I459" s="611"/>
      <c r="J459" s="611"/>
      <c r="K459" s="978"/>
      <c r="L459" s="978"/>
      <c r="M459" s="979"/>
      <c r="N459" s="626"/>
      <c r="O459" s="626"/>
      <c r="P459" s="614"/>
      <c r="Q459" s="615"/>
      <c r="R459" s="984"/>
      <c r="S459" s="985"/>
      <c r="T459" s="618"/>
      <c r="U459" s="618"/>
      <c r="V459" s="618"/>
      <c r="W459" s="619"/>
      <c r="X459" s="619"/>
      <c r="Y459" s="619"/>
      <c r="Z459" s="618"/>
      <c r="AA459" s="618"/>
      <c r="AB459" s="618"/>
      <c r="AC459" s="618"/>
      <c r="AD459" s="618"/>
      <c r="AE459" s="618"/>
      <c r="AF459" s="618"/>
      <c r="AG459" s="619"/>
      <c r="AH459" s="618"/>
      <c r="AI459" s="619"/>
      <c r="AJ459" s="619"/>
      <c r="AK459" s="619"/>
      <c r="AL459" s="621"/>
      <c r="AM459" s="622"/>
      <c r="AN459" s="622"/>
      <c r="AO459" s="622"/>
      <c r="AP459" s="622"/>
      <c r="AQ459" s="622"/>
      <c r="AR459" s="619"/>
      <c r="AS459" s="619"/>
      <c r="AT459" s="619"/>
      <c r="AU459" s="619"/>
      <c r="AV459" s="619"/>
      <c r="AW459" s="619"/>
      <c r="AX459" s="619"/>
      <c r="AY459" s="619"/>
      <c r="AZ459" s="619"/>
      <c r="BA459" s="619"/>
      <c r="BB459" s="619"/>
      <c r="BC459" s="619"/>
      <c r="BD459" s="619"/>
      <c r="BE459" s="619"/>
      <c r="BF459" s="619"/>
      <c r="BG459" s="619"/>
      <c r="BH459" s="619"/>
      <c r="BI459" s="623"/>
      <c r="BJ459" s="623"/>
      <c r="BK459" s="623"/>
      <c r="BL459" s="623"/>
      <c r="BM459" s="623"/>
      <c r="BN459" s="623"/>
      <c r="BO459" s="623"/>
      <c r="BP459" s="623"/>
      <c r="BQ459" s="623"/>
      <c r="BR459" s="623"/>
      <c r="BS459" s="957"/>
      <c r="BT459" s="957"/>
      <c r="BU459" s="624"/>
    </row>
    <row r="460" spans="1:73" s="625" customFormat="1" ht="13.5" hidden="1" customHeight="1" outlineLevel="1" x14ac:dyDescent="0.35">
      <c r="A460" s="980"/>
      <c r="B460" s="981"/>
      <c r="C460" s="627"/>
      <c r="D460" s="627"/>
      <c r="E460" s="628"/>
      <c r="F460" s="628"/>
      <c r="G460" s="982"/>
      <c r="H460" s="983"/>
      <c r="I460" s="629"/>
      <c r="J460" s="629"/>
      <c r="K460" s="978"/>
      <c r="L460" s="978"/>
      <c r="M460" s="979"/>
      <c r="N460" s="626"/>
      <c r="O460" s="626"/>
      <c r="P460" s="626"/>
      <c r="Q460" s="630"/>
      <c r="R460" s="984"/>
      <c r="S460" s="985"/>
      <c r="T460" s="631"/>
      <c r="U460" s="631"/>
      <c r="V460" s="631"/>
      <c r="W460" s="617"/>
      <c r="X460" s="617"/>
      <c r="Y460" s="617"/>
      <c r="Z460" s="631"/>
      <c r="AA460" s="631"/>
      <c r="AB460" s="631"/>
      <c r="AC460" s="631"/>
      <c r="AD460" s="631"/>
      <c r="AE460" s="631"/>
      <c r="AF460" s="631"/>
      <c r="AG460" s="617"/>
      <c r="AH460" s="631"/>
      <c r="AI460" s="617"/>
      <c r="AJ460" s="617"/>
      <c r="AK460" s="617"/>
      <c r="AL460" s="632"/>
      <c r="AM460" s="633"/>
      <c r="AN460" s="633"/>
      <c r="AO460" s="633"/>
      <c r="AP460" s="633"/>
      <c r="AQ460" s="633"/>
      <c r="AR460" s="617"/>
      <c r="AS460" s="617"/>
      <c r="AT460" s="617"/>
      <c r="AU460" s="617"/>
      <c r="AV460" s="617"/>
      <c r="AW460" s="617"/>
      <c r="AX460" s="617"/>
      <c r="AY460" s="617"/>
      <c r="AZ460" s="617"/>
      <c r="BA460" s="617"/>
      <c r="BB460" s="619"/>
      <c r="BC460" s="617"/>
      <c r="BD460" s="617"/>
      <c r="BE460" s="617"/>
      <c r="BF460" s="617"/>
      <c r="BG460" s="617"/>
      <c r="BH460" s="617"/>
      <c r="BS460" s="957"/>
      <c r="BT460" s="957"/>
      <c r="BU460" s="624"/>
    </row>
    <row r="461" spans="1:73" s="625" customFormat="1" ht="13.5" hidden="1" customHeight="1" outlineLevel="1" x14ac:dyDescent="0.35">
      <c r="A461" s="980"/>
      <c r="B461" s="981"/>
      <c r="C461" s="609"/>
      <c r="D461" s="609"/>
      <c r="E461" s="610"/>
      <c r="F461" s="610"/>
      <c r="G461" s="982"/>
      <c r="H461" s="983"/>
      <c r="I461" s="611"/>
      <c r="J461" s="611"/>
      <c r="K461" s="978"/>
      <c r="L461" s="978"/>
      <c r="M461" s="979"/>
      <c r="N461" s="614"/>
      <c r="O461" s="614"/>
      <c r="P461" s="614"/>
      <c r="Q461" s="615"/>
      <c r="R461" s="984"/>
      <c r="S461" s="985"/>
      <c r="T461" s="618"/>
      <c r="U461" s="618"/>
      <c r="V461" s="618"/>
      <c r="W461" s="619"/>
      <c r="X461" s="619"/>
      <c r="Y461" s="619"/>
      <c r="Z461" s="618"/>
      <c r="AA461" s="618"/>
      <c r="AB461" s="618"/>
      <c r="AC461" s="618"/>
      <c r="AD461" s="618"/>
      <c r="AE461" s="618"/>
      <c r="AF461" s="618"/>
      <c r="AG461" s="619"/>
      <c r="AH461" s="618"/>
      <c r="AI461" s="619"/>
      <c r="AJ461" s="619"/>
      <c r="AK461" s="620"/>
      <c r="AL461" s="621"/>
      <c r="AM461" s="622"/>
      <c r="AN461" s="622"/>
      <c r="AO461" s="622"/>
      <c r="AP461" s="622"/>
      <c r="AQ461" s="622"/>
      <c r="AR461" s="619"/>
      <c r="AS461" s="619"/>
      <c r="AT461" s="619"/>
      <c r="AU461" s="619"/>
      <c r="AV461" s="619"/>
      <c r="AW461" s="619"/>
      <c r="AX461" s="619"/>
      <c r="AY461" s="619"/>
      <c r="AZ461" s="619"/>
      <c r="BA461" s="619"/>
      <c r="BB461" s="619"/>
      <c r="BC461" s="619"/>
      <c r="BD461" s="619"/>
      <c r="BE461" s="619"/>
      <c r="BF461" s="619"/>
      <c r="BG461" s="619"/>
      <c r="BH461" s="619"/>
      <c r="BI461" s="623"/>
      <c r="BJ461" s="623"/>
      <c r="BK461" s="623"/>
      <c r="BL461" s="623"/>
      <c r="BM461" s="623"/>
      <c r="BN461" s="623"/>
      <c r="BO461" s="623"/>
      <c r="BP461" s="623"/>
      <c r="BQ461" s="623"/>
      <c r="BR461" s="623"/>
      <c r="BS461" s="957"/>
      <c r="BT461" s="957"/>
      <c r="BU461" s="624"/>
    </row>
    <row r="462" spans="1:73" s="625" customFormat="1" ht="13.5" hidden="1" customHeight="1" outlineLevel="1" x14ac:dyDescent="0.35">
      <c r="A462" s="980"/>
      <c r="B462" s="981"/>
      <c r="C462" s="609"/>
      <c r="D462" s="609"/>
      <c r="E462" s="610"/>
      <c r="F462" s="610"/>
      <c r="G462" s="982"/>
      <c r="H462" s="983"/>
      <c r="I462" s="611"/>
      <c r="J462" s="611"/>
      <c r="K462" s="978"/>
      <c r="L462" s="978"/>
      <c r="M462" s="979"/>
      <c r="N462" s="626"/>
      <c r="O462" s="626"/>
      <c r="P462" s="614"/>
      <c r="Q462" s="615"/>
      <c r="R462" s="984"/>
      <c r="S462" s="985"/>
      <c r="T462" s="618"/>
      <c r="U462" s="618"/>
      <c r="V462" s="618"/>
      <c r="W462" s="619"/>
      <c r="X462" s="619"/>
      <c r="Y462" s="619"/>
      <c r="Z462" s="618"/>
      <c r="AA462" s="618"/>
      <c r="AB462" s="618"/>
      <c r="AC462" s="618"/>
      <c r="AD462" s="618"/>
      <c r="AE462" s="618"/>
      <c r="AF462" s="618"/>
      <c r="AG462" s="619"/>
      <c r="AH462" s="618"/>
      <c r="AI462" s="619"/>
      <c r="AJ462" s="619"/>
      <c r="AK462" s="619"/>
      <c r="AL462" s="621"/>
      <c r="AM462" s="622"/>
      <c r="AN462" s="622"/>
      <c r="AO462" s="622"/>
      <c r="AP462" s="622"/>
      <c r="AQ462" s="622"/>
      <c r="AR462" s="619"/>
      <c r="AS462" s="619"/>
      <c r="AT462" s="619"/>
      <c r="AU462" s="619"/>
      <c r="AV462" s="619"/>
      <c r="AW462" s="619"/>
      <c r="AX462" s="619"/>
      <c r="AY462" s="619"/>
      <c r="AZ462" s="619"/>
      <c r="BA462" s="619"/>
      <c r="BB462" s="619"/>
      <c r="BC462" s="619"/>
      <c r="BD462" s="619"/>
      <c r="BE462" s="619"/>
      <c r="BF462" s="619"/>
      <c r="BG462" s="619"/>
      <c r="BH462" s="619"/>
      <c r="BI462" s="623"/>
      <c r="BJ462" s="623"/>
      <c r="BK462" s="623"/>
      <c r="BL462" s="623"/>
      <c r="BM462" s="623"/>
      <c r="BN462" s="623"/>
      <c r="BO462" s="623"/>
      <c r="BP462" s="623"/>
      <c r="BQ462" s="623"/>
      <c r="BR462" s="623"/>
      <c r="BS462" s="957"/>
      <c r="BT462" s="957"/>
      <c r="BU462" s="624"/>
    </row>
    <row r="463" spans="1:73" s="625" customFormat="1" ht="13.5" hidden="1" customHeight="1" outlineLevel="1" x14ac:dyDescent="0.35">
      <c r="A463" s="980"/>
      <c r="B463" s="981"/>
      <c r="C463" s="627"/>
      <c r="D463" s="627"/>
      <c r="E463" s="628"/>
      <c r="F463" s="628"/>
      <c r="G463" s="982"/>
      <c r="H463" s="983"/>
      <c r="I463" s="629"/>
      <c r="J463" s="629"/>
      <c r="K463" s="978"/>
      <c r="L463" s="978"/>
      <c r="M463" s="979"/>
      <c r="N463" s="626"/>
      <c r="O463" s="626"/>
      <c r="P463" s="626"/>
      <c r="Q463" s="630"/>
      <c r="R463" s="984"/>
      <c r="S463" s="985"/>
      <c r="T463" s="631"/>
      <c r="U463" s="631"/>
      <c r="V463" s="631"/>
      <c r="W463" s="617"/>
      <c r="X463" s="617"/>
      <c r="Y463" s="617"/>
      <c r="Z463" s="631"/>
      <c r="AA463" s="631"/>
      <c r="AB463" s="631"/>
      <c r="AC463" s="631"/>
      <c r="AD463" s="631"/>
      <c r="AE463" s="631"/>
      <c r="AF463" s="631"/>
      <c r="AG463" s="617"/>
      <c r="AH463" s="631"/>
      <c r="AI463" s="617"/>
      <c r="AJ463" s="617"/>
      <c r="AK463" s="617"/>
      <c r="AL463" s="632"/>
      <c r="AM463" s="633"/>
      <c r="AN463" s="633"/>
      <c r="AO463" s="633"/>
      <c r="AP463" s="633"/>
      <c r="AQ463" s="633"/>
      <c r="AR463" s="617"/>
      <c r="AS463" s="617"/>
      <c r="AT463" s="617"/>
      <c r="AU463" s="617"/>
      <c r="AV463" s="617"/>
      <c r="AW463" s="617"/>
      <c r="AX463" s="617"/>
      <c r="AY463" s="617"/>
      <c r="AZ463" s="617"/>
      <c r="BA463" s="617"/>
      <c r="BB463" s="619"/>
      <c r="BC463" s="617"/>
      <c r="BD463" s="617"/>
      <c r="BE463" s="617"/>
      <c r="BF463" s="617"/>
      <c r="BG463" s="617"/>
      <c r="BH463" s="617"/>
      <c r="BS463" s="957"/>
      <c r="BT463" s="957"/>
      <c r="BU463" s="624"/>
    </row>
    <row r="464" spans="1:73" s="625" customFormat="1" ht="13.5" hidden="1" customHeight="1" outlineLevel="1" x14ac:dyDescent="0.35">
      <c r="A464" s="980"/>
      <c r="B464" s="981"/>
      <c r="C464" s="609"/>
      <c r="D464" s="609"/>
      <c r="E464" s="610"/>
      <c r="F464" s="610"/>
      <c r="G464" s="982"/>
      <c r="H464" s="983"/>
      <c r="I464" s="611"/>
      <c r="J464" s="611"/>
      <c r="K464" s="978"/>
      <c r="L464" s="978"/>
      <c r="M464" s="979"/>
      <c r="N464" s="614"/>
      <c r="O464" s="614"/>
      <c r="P464" s="614"/>
      <c r="Q464" s="615"/>
      <c r="R464" s="984"/>
      <c r="S464" s="985"/>
      <c r="T464" s="618"/>
      <c r="U464" s="618"/>
      <c r="V464" s="618"/>
      <c r="W464" s="619"/>
      <c r="X464" s="619"/>
      <c r="Y464" s="619"/>
      <c r="Z464" s="618"/>
      <c r="AA464" s="618"/>
      <c r="AB464" s="618"/>
      <c r="AC464" s="618"/>
      <c r="AD464" s="618"/>
      <c r="AE464" s="618"/>
      <c r="AF464" s="618"/>
      <c r="AG464" s="619"/>
      <c r="AH464" s="618"/>
      <c r="AI464" s="619"/>
      <c r="AJ464" s="619"/>
      <c r="AK464" s="620"/>
      <c r="AL464" s="621"/>
      <c r="AM464" s="622"/>
      <c r="AN464" s="622"/>
      <c r="AO464" s="622"/>
      <c r="AP464" s="622"/>
      <c r="AQ464" s="622"/>
      <c r="AR464" s="619"/>
      <c r="AS464" s="619"/>
      <c r="AT464" s="619"/>
      <c r="AU464" s="619"/>
      <c r="AV464" s="619"/>
      <c r="AW464" s="619"/>
      <c r="AX464" s="619"/>
      <c r="AY464" s="619"/>
      <c r="AZ464" s="619"/>
      <c r="BA464" s="619"/>
      <c r="BB464" s="619"/>
      <c r="BC464" s="619"/>
      <c r="BD464" s="619"/>
      <c r="BE464" s="619"/>
      <c r="BF464" s="619"/>
      <c r="BG464" s="619"/>
      <c r="BH464" s="619"/>
      <c r="BI464" s="623"/>
      <c r="BJ464" s="623"/>
      <c r="BK464" s="623"/>
      <c r="BL464" s="623"/>
      <c r="BM464" s="623"/>
      <c r="BN464" s="623"/>
      <c r="BO464" s="623"/>
      <c r="BP464" s="623"/>
      <c r="BQ464" s="623"/>
      <c r="BR464" s="623"/>
      <c r="BS464" s="957"/>
      <c r="BT464" s="957"/>
      <c r="BU464" s="624"/>
    </row>
    <row r="465" spans="1:73" s="625" customFormat="1" ht="13.5" hidden="1" customHeight="1" outlineLevel="1" x14ac:dyDescent="0.35">
      <c r="A465" s="980"/>
      <c r="B465" s="981"/>
      <c r="C465" s="609"/>
      <c r="D465" s="609"/>
      <c r="E465" s="610"/>
      <c r="F465" s="610"/>
      <c r="G465" s="982"/>
      <c r="H465" s="983"/>
      <c r="I465" s="611"/>
      <c r="J465" s="611"/>
      <c r="K465" s="978"/>
      <c r="L465" s="978"/>
      <c r="M465" s="979"/>
      <c r="N465" s="626"/>
      <c r="O465" s="626"/>
      <c r="P465" s="614"/>
      <c r="Q465" s="615"/>
      <c r="R465" s="984"/>
      <c r="S465" s="985"/>
      <c r="T465" s="618"/>
      <c r="U465" s="618"/>
      <c r="V465" s="618"/>
      <c r="W465" s="619"/>
      <c r="X465" s="619"/>
      <c r="Y465" s="619"/>
      <c r="Z465" s="618"/>
      <c r="AA465" s="618"/>
      <c r="AB465" s="618"/>
      <c r="AC465" s="618"/>
      <c r="AD465" s="618"/>
      <c r="AE465" s="618"/>
      <c r="AF465" s="618"/>
      <c r="AG465" s="619"/>
      <c r="AH465" s="618"/>
      <c r="AI465" s="619"/>
      <c r="AJ465" s="619"/>
      <c r="AK465" s="619"/>
      <c r="AL465" s="621"/>
      <c r="AM465" s="622"/>
      <c r="AN465" s="622"/>
      <c r="AO465" s="622"/>
      <c r="AP465" s="622"/>
      <c r="AQ465" s="622"/>
      <c r="AR465" s="619"/>
      <c r="AS465" s="619"/>
      <c r="AT465" s="619"/>
      <c r="AU465" s="619"/>
      <c r="AV465" s="619"/>
      <c r="AW465" s="619"/>
      <c r="AX465" s="619"/>
      <c r="AY465" s="619"/>
      <c r="AZ465" s="619"/>
      <c r="BA465" s="619"/>
      <c r="BB465" s="619"/>
      <c r="BC465" s="619"/>
      <c r="BD465" s="619"/>
      <c r="BE465" s="619"/>
      <c r="BF465" s="619"/>
      <c r="BG465" s="619"/>
      <c r="BH465" s="619"/>
      <c r="BI465" s="623"/>
      <c r="BJ465" s="623"/>
      <c r="BK465" s="623"/>
      <c r="BL465" s="623"/>
      <c r="BM465" s="623"/>
      <c r="BN465" s="623"/>
      <c r="BO465" s="623"/>
      <c r="BP465" s="623"/>
      <c r="BQ465" s="623"/>
      <c r="BR465" s="623"/>
      <c r="BS465" s="957"/>
      <c r="BT465" s="957"/>
      <c r="BU465" s="624"/>
    </row>
    <row r="466" spans="1:73" s="625" customFormat="1" ht="13.5" hidden="1" customHeight="1" outlineLevel="1" x14ac:dyDescent="0.35">
      <c r="A466" s="980"/>
      <c r="B466" s="981"/>
      <c r="C466" s="627"/>
      <c r="D466" s="627"/>
      <c r="E466" s="628"/>
      <c r="F466" s="628"/>
      <c r="G466" s="982"/>
      <c r="H466" s="983"/>
      <c r="I466" s="629"/>
      <c r="J466" s="629"/>
      <c r="K466" s="978"/>
      <c r="L466" s="978"/>
      <c r="M466" s="979"/>
      <c r="N466" s="626"/>
      <c r="O466" s="626"/>
      <c r="P466" s="626"/>
      <c r="Q466" s="630"/>
      <c r="R466" s="984"/>
      <c r="S466" s="985"/>
      <c r="T466" s="631"/>
      <c r="U466" s="631"/>
      <c r="V466" s="631"/>
      <c r="W466" s="617"/>
      <c r="X466" s="617"/>
      <c r="Y466" s="617"/>
      <c r="Z466" s="631"/>
      <c r="AA466" s="631"/>
      <c r="AB466" s="631"/>
      <c r="AC466" s="631"/>
      <c r="AD466" s="631"/>
      <c r="AE466" s="631"/>
      <c r="AF466" s="631"/>
      <c r="AG466" s="617"/>
      <c r="AH466" s="631"/>
      <c r="AI466" s="617"/>
      <c r="AJ466" s="617"/>
      <c r="AK466" s="617"/>
      <c r="AL466" s="632"/>
      <c r="AM466" s="633"/>
      <c r="AN466" s="633"/>
      <c r="AO466" s="633"/>
      <c r="AP466" s="633"/>
      <c r="AQ466" s="633"/>
      <c r="AR466" s="617"/>
      <c r="AS466" s="617"/>
      <c r="AT466" s="617"/>
      <c r="AU466" s="617"/>
      <c r="AV466" s="617"/>
      <c r="AW466" s="617"/>
      <c r="AX466" s="617"/>
      <c r="AY466" s="617"/>
      <c r="AZ466" s="617"/>
      <c r="BA466" s="617"/>
      <c r="BB466" s="619"/>
      <c r="BC466" s="617"/>
      <c r="BD466" s="617"/>
      <c r="BE466" s="617"/>
      <c r="BF466" s="617"/>
      <c r="BG466" s="617"/>
      <c r="BH466" s="617"/>
      <c r="BS466" s="957"/>
      <c r="BT466" s="957"/>
      <c r="BU466" s="624"/>
    </row>
    <row r="467" spans="1:73" s="625" customFormat="1" ht="13.5" hidden="1" customHeight="1" outlineLevel="1" x14ac:dyDescent="0.35">
      <c r="A467" s="980"/>
      <c r="B467" s="981"/>
      <c r="C467" s="609"/>
      <c r="D467" s="609"/>
      <c r="E467" s="610"/>
      <c r="F467" s="610"/>
      <c r="G467" s="982"/>
      <c r="H467" s="983"/>
      <c r="I467" s="611"/>
      <c r="J467" s="611"/>
      <c r="K467" s="978"/>
      <c r="L467" s="978"/>
      <c r="M467" s="979"/>
      <c r="N467" s="614"/>
      <c r="O467" s="614"/>
      <c r="P467" s="614"/>
      <c r="Q467" s="615"/>
      <c r="R467" s="984"/>
      <c r="S467" s="985"/>
      <c r="T467" s="618"/>
      <c r="U467" s="618"/>
      <c r="V467" s="618"/>
      <c r="W467" s="619"/>
      <c r="X467" s="619"/>
      <c r="Y467" s="619"/>
      <c r="Z467" s="618"/>
      <c r="AA467" s="618"/>
      <c r="AB467" s="618"/>
      <c r="AC467" s="618"/>
      <c r="AD467" s="618"/>
      <c r="AE467" s="618"/>
      <c r="AF467" s="618"/>
      <c r="AG467" s="619"/>
      <c r="AH467" s="618"/>
      <c r="AI467" s="619"/>
      <c r="AJ467" s="619"/>
      <c r="AK467" s="620"/>
      <c r="AL467" s="621"/>
      <c r="AM467" s="622"/>
      <c r="AN467" s="622"/>
      <c r="AO467" s="622"/>
      <c r="AP467" s="622"/>
      <c r="AQ467" s="622"/>
      <c r="AR467" s="619"/>
      <c r="AS467" s="619"/>
      <c r="AT467" s="619"/>
      <c r="AU467" s="619"/>
      <c r="AV467" s="619"/>
      <c r="AW467" s="619"/>
      <c r="AX467" s="619"/>
      <c r="AY467" s="619"/>
      <c r="AZ467" s="619"/>
      <c r="BA467" s="619"/>
      <c r="BB467" s="619"/>
      <c r="BC467" s="619"/>
      <c r="BD467" s="619"/>
      <c r="BE467" s="619"/>
      <c r="BF467" s="619"/>
      <c r="BG467" s="619"/>
      <c r="BH467" s="619"/>
      <c r="BI467" s="623"/>
      <c r="BJ467" s="623"/>
      <c r="BK467" s="623"/>
      <c r="BL467" s="623"/>
      <c r="BM467" s="623"/>
      <c r="BN467" s="623"/>
      <c r="BO467" s="623"/>
      <c r="BP467" s="623"/>
      <c r="BQ467" s="623"/>
      <c r="BR467" s="623"/>
      <c r="BS467" s="957"/>
      <c r="BT467" s="957"/>
      <c r="BU467" s="624"/>
    </row>
    <row r="468" spans="1:73" s="625" customFormat="1" ht="13.5" hidden="1" customHeight="1" outlineLevel="1" x14ac:dyDescent="0.35">
      <c r="A468" s="980"/>
      <c r="B468" s="981"/>
      <c r="C468" s="609"/>
      <c r="D468" s="609"/>
      <c r="E468" s="610"/>
      <c r="F468" s="610"/>
      <c r="G468" s="982"/>
      <c r="H468" s="983"/>
      <c r="I468" s="611"/>
      <c r="J468" s="611"/>
      <c r="K468" s="978"/>
      <c r="L468" s="978"/>
      <c r="M468" s="979"/>
      <c r="N468" s="626"/>
      <c r="O468" s="626"/>
      <c r="P468" s="614"/>
      <c r="Q468" s="615"/>
      <c r="R468" s="984"/>
      <c r="S468" s="985"/>
      <c r="T468" s="618"/>
      <c r="U468" s="618"/>
      <c r="V468" s="618"/>
      <c r="W468" s="619"/>
      <c r="X468" s="619"/>
      <c r="Y468" s="619"/>
      <c r="Z468" s="618"/>
      <c r="AA468" s="618"/>
      <c r="AB468" s="618"/>
      <c r="AC468" s="618"/>
      <c r="AD468" s="618"/>
      <c r="AE468" s="618"/>
      <c r="AF468" s="618"/>
      <c r="AG468" s="619"/>
      <c r="AH468" s="618"/>
      <c r="AI468" s="619"/>
      <c r="AJ468" s="619"/>
      <c r="AK468" s="619"/>
      <c r="AL468" s="621"/>
      <c r="AM468" s="622"/>
      <c r="AN468" s="622"/>
      <c r="AO468" s="622"/>
      <c r="AP468" s="622"/>
      <c r="AQ468" s="622"/>
      <c r="AR468" s="619"/>
      <c r="AS468" s="619"/>
      <c r="AT468" s="619"/>
      <c r="AU468" s="619"/>
      <c r="AV468" s="619"/>
      <c r="AW468" s="619"/>
      <c r="AX468" s="619"/>
      <c r="AY468" s="619"/>
      <c r="AZ468" s="619"/>
      <c r="BA468" s="619"/>
      <c r="BB468" s="619"/>
      <c r="BC468" s="619"/>
      <c r="BD468" s="619"/>
      <c r="BE468" s="619"/>
      <c r="BF468" s="619"/>
      <c r="BG468" s="619"/>
      <c r="BH468" s="619"/>
      <c r="BI468" s="623"/>
      <c r="BJ468" s="623"/>
      <c r="BK468" s="623"/>
      <c r="BL468" s="623"/>
      <c r="BM468" s="623"/>
      <c r="BN468" s="623"/>
      <c r="BO468" s="623"/>
      <c r="BP468" s="623"/>
      <c r="BQ468" s="623"/>
      <c r="BR468" s="623"/>
      <c r="BS468" s="957"/>
      <c r="BT468" s="957"/>
      <c r="BU468" s="624"/>
    </row>
    <row r="469" spans="1:73" s="625" customFormat="1" ht="13.5" hidden="1" customHeight="1" outlineLevel="1" x14ac:dyDescent="0.35">
      <c r="A469" s="980"/>
      <c r="B469" s="981"/>
      <c r="C469" s="627"/>
      <c r="D469" s="627"/>
      <c r="E469" s="628"/>
      <c r="F469" s="628"/>
      <c r="G469" s="982"/>
      <c r="H469" s="983"/>
      <c r="I469" s="629"/>
      <c r="J469" s="629"/>
      <c r="K469" s="978"/>
      <c r="L469" s="978"/>
      <c r="M469" s="979"/>
      <c r="N469" s="626"/>
      <c r="O469" s="626"/>
      <c r="P469" s="626"/>
      <c r="Q469" s="630"/>
      <c r="R469" s="984"/>
      <c r="S469" s="985"/>
      <c r="T469" s="631"/>
      <c r="U469" s="631"/>
      <c r="V469" s="631"/>
      <c r="W469" s="617"/>
      <c r="X469" s="617"/>
      <c r="Y469" s="617"/>
      <c r="Z469" s="631"/>
      <c r="AA469" s="631"/>
      <c r="AB469" s="631"/>
      <c r="AC469" s="631"/>
      <c r="AD469" s="631"/>
      <c r="AE469" s="631"/>
      <c r="AF469" s="631"/>
      <c r="AG469" s="617"/>
      <c r="AH469" s="631"/>
      <c r="AI469" s="617"/>
      <c r="AJ469" s="617"/>
      <c r="AK469" s="617"/>
      <c r="AL469" s="632"/>
      <c r="AM469" s="633"/>
      <c r="AN469" s="633"/>
      <c r="AO469" s="633"/>
      <c r="AP469" s="633"/>
      <c r="AQ469" s="633"/>
      <c r="AR469" s="617"/>
      <c r="AS469" s="617"/>
      <c r="AT469" s="617"/>
      <c r="AU469" s="617"/>
      <c r="AV469" s="617"/>
      <c r="AW469" s="617"/>
      <c r="AX469" s="617"/>
      <c r="AY469" s="617"/>
      <c r="AZ469" s="617"/>
      <c r="BA469" s="617"/>
      <c r="BB469" s="619"/>
      <c r="BC469" s="617"/>
      <c r="BD469" s="617"/>
      <c r="BE469" s="617"/>
      <c r="BF469" s="617"/>
      <c r="BG469" s="617"/>
      <c r="BH469" s="617"/>
      <c r="BS469" s="957"/>
      <c r="BT469" s="957"/>
      <c r="BU469" s="624"/>
    </row>
    <row r="470" spans="1:73" s="625" customFormat="1" ht="13.5" hidden="1" customHeight="1" outlineLevel="1" x14ac:dyDescent="0.35">
      <c r="A470" s="980"/>
      <c r="B470" s="981"/>
      <c r="C470" s="609"/>
      <c r="D470" s="609"/>
      <c r="E470" s="610"/>
      <c r="F470" s="610"/>
      <c r="G470" s="982"/>
      <c r="H470" s="983"/>
      <c r="I470" s="611"/>
      <c r="J470" s="611"/>
      <c r="K470" s="978"/>
      <c r="L470" s="984"/>
      <c r="M470" s="979"/>
      <c r="N470" s="614"/>
      <c r="O470" s="614"/>
      <c r="P470" s="614"/>
      <c r="Q470" s="615"/>
      <c r="R470" s="984"/>
      <c r="S470" s="985"/>
      <c r="T470" s="618"/>
      <c r="U470" s="618"/>
      <c r="V470" s="618"/>
      <c r="W470" s="619"/>
      <c r="X470" s="619"/>
      <c r="Y470" s="619"/>
      <c r="Z470" s="618"/>
      <c r="AA470" s="618"/>
      <c r="AB470" s="618"/>
      <c r="AC470" s="618"/>
      <c r="AD470" s="618"/>
      <c r="AE470" s="618"/>
      <c r="AF470" s="618"/>
      <c r="AG470" s="619"/>
      <c r="AH470" s="618"/>
      <c r="AI470" s="619"/>
      <c r="AJ470" s="619"/>
      <c r="AK470" s="620"/>
      <c r="AL470" s="621"/>
      <c r="AM470" s="622"/>
      <c r="AN470" s="622"/>
      <c r="AO470" s="622"/>
      <c r="AP470" s="622"/>
      <c r="AQ470" s="622"/>
      <c r="AR470" s="619"/>
      <c r="AS470" s="619"/>
      <c r="AT470" s="619"/>
      <c r="AU470" s="619"/>
      <c r="AV470" s="619"/>
      <c r="AW470" s="619"/>
      <c r="AX470" s="619"/>
      <c r="AY470" s="619"/>
      <c r="AZ470" s="619"/>
      <c r="BA470" s="619"/>
      <c r="BB470" s="619"/>
      <c r="BC470" s="619"/>
      <c r="BD470" s="619"/>
      <c r="BE470" s="619"/>
      <c r="BF470" s="619"/>
      <c r="BG470" s="619"/>
      <c r="BH470" s="619"/>
      <c r="BI470" s="623"/>
      <c r="BJ470" s="623"/>
      <c r="BK470" s="623"/>
      <c r="BL470" s="623"/>
      <c r="BM470" s="623"/>
      <c r="BN470" s="623"/>
      <c r="BO470" s="623"/>
      <c r="BP470" s="623"/>
      <c r="BQ470" s="623"/>
      <c r="BR470" s="623"/>
      <c r="BS470" s="957"/>
      <c r="BT470" s="957"/>
      <c r="BU470" s="624"/>
    </row>
    <row r="471" spans="1:73" s="625" customFormat="1" ht="13.5" hidden="1" customHeight="1" outlineLevel="1" x14ac:dyDescent="0.35">
      <c r="A471" s="980"/>
      <c r="B471" s="981"/>
      <c r="C471" s="609"/>
      <c r="D471" s="609"/>
      <c r="E471" s="610"/>
      <c r="F471" s="610"/>
      <c r="G471" s="982"/>
      <c r="H471" s="983"/>
      <c r="I471" s="611"/>
      <c r="J471" s="611"/>
      <c r="K471" s="978"/>
      <c r="L471" s="984"/>
      <c r="M471" s="979"/>
      <c r="N471" s="626"/>
      <c r="O471" s="626"/>
      <c r="P471" s="614"/>
      <c r="Q471" s="615"/>
      <c r="R471" s="984"/>
      <c r="S471" s="985"/>
      <c r="T471" s="618"/>
      <c r="U471" s="618"/>
      <c r="V471" s="618"/>
      <c r="W471" s="619"/>
      <c r="X471" s="619"/>
      <c r="Y471" s="619"/>
      <c r="Z471" s="618"/>
      <c r="AA471" s="618"/>
      <c r="AB471" s="618"/>
      <c r="AC471" s="618"/>
      <c r="AD471" s="618"/>
      <c r="AE471" s="618"/>
      <c r="AF471" s="618"/>
      <c r="AG471" s="610"/>
      <c r="AH471" s="618"/>
      <c r="AI471" s="619"/>
      <c r="AJ471" s="619"/>
      <c r="AK471" s="619"/>
      <c r="AL471" s="621"/>
      <c r="AM471" s="622"/>
      <c r="AN471" s="622"/>
      <c r="AO471" s="622"/>
      <c r="AP471" s="622"/>
      <c r="AQ471" s="622"/>
      <c r="AR471" s="619"/>
      <c r="AS471" s="619"/>
      <c r="AT471" s="619"/>
      <c r="AU471" s="619"/>
      <c r="AV471" s="619"/>
      <c r="AW471" s="619"/>
      <c r="AX471" s="619"/>
      <c r="AY471" s="619"/>
      <c r="AZ471" s="619"/>
      <c r="BA471" s="619"/>
      <c r="BB471" s="619"/>
      <c r="BC471" s="619"/>
      <c r="BD471" s="619"/>
      <c r="BE471" s="619"/>
      <c r="BF471" s="619"/>
      <c r="BG471" s="619"/>
      <c r="BH471" s="619"/>
      <c r="BI471" s="623"/>
      <c r="BJ471" s="623"/>
      <c r="BK471" s="623"/>
      <c r="BL471" s="623"/>
      <c r="BM471" s="623"/>
      <c r="BN471" s="623"/>
      <c r="BO471" s="623"/>
      <c r="BP471" s="623"/>
      <c r="BQ471" s="623"/>
      <c r="BR471" s="623"/>
      <c r="BS471" s="957"/>
      <c r="BT471" s="957"/>
      <c r="BU471" s="624"/>
    </row>
    <row r="472" spans="1:73" s="625" customFormat="1" ht="13.5" hidden="1" customHeight="1" outlineLevel="1" x14ac:dyDescent="0.35">
      <c r="A472" s="980"/>
      <c r="B472" s="981"/>
      <c r="C472" s="627"/>
      <c r="D472" s="627"/>
      <c r="E472" s="628"/>
      <c r="F472" s="628"/>
      <c r="G472" s="982"/>
      <c r="H472" s="983"/>
      <c r="I472" s="629"/>
      <c r="J472" s="629"/>
      <c r="K472" s="978"/>
      <c r="L472" s="984"/>
      <c r="M472" s="979"/>
      <c r="N472" s="626"/>
      <c r="O472" s="626"/>
      <c r="P472" s="626"/>
      <c r="Q472" s="630"/>
      <c r="R472" s="984"/>
      <c r="S472" s="985"/>
      <c r="T472" s="631"/>
      <c r="U472" s="631"/>
      <c r="V472" s="631"/>
      <c r="W472" s="617"/>
      <c r="X472" s="617"/>
      <c r="Y472" s="617"/>
      <c r="Z472" s="631"/>
      <c r="AA472" s="631"/>
      <c r="AB472" s="631"/>
      <c r="AC472" s="631"/>
      <c r="AD472" s="631"/>
      <c r="AE472" s="631"/>
      <c r="AF472" s="631"/>
      <c r="AG472" s="628"/>
      <c r="AH472" s="631"/>
      <c r="AI472" s="617"/>
      <c r="AJ472" s="617"/>
      <c r="AK472" s="617"/>
      <c r="AL472" s="632"/>
      <c r="AM472" s="633"/>
      <c r="AN472" s="633"/>
      <c r="AO472" s="633"/>
      <c r="AP472" s="633"/>
      <c r="AQ472" s="633"/>
      <c r="AR472" s="617"/>
      <c r="AS472" s="617"/>
      <c r="AT472" s="617"/>
      <c r="AU472" s="617"/>
      <c r="AV472" s="617"/>
      <c r="AW472" s="617"/>
      <c r="AX472" s="617"/>
      <c r="AY472" s="617"/>
      <c r="AZ472" s="617"/>
      <c r="BA472" s="617"/>
      <c r="BB472" s="619"/>
      <c r="BC472" s="617"/>
      <c r="BD472" s="617"/>
      <c r="BE472" s="617"/>
      <c r="BF472" s="617"/>
      <c r="BG472" s="617"/>
      <c r="BH472" s="617"/>
      <c r="BS472" s="957"/>
      <c r="BT472" s="957"/>
      <c r="BU472" s="624"/>
    </row>
    <row r="473" spans="1:73" s="625" customFormat="1" ht="17.25" customHeight="1" x14ac:dyDescent="0.35">
      <c r="A473" s="433"/>
      <c r="B473" s="437"/>
      <c r="C473" s="627"/>
      <c r="D473" s="627"/>
      <c r="E473" s="628"/>
      <c r="F473" s="628"/>
      <c r="G473" s="603"/>
      <c r="H473" s="579"/>
      <c r="I473" s="629"/>
      <c r="J473" s="629"/>
      <c r="K473" s="612"/>
      <c r="L473" s="616"/>
      <c r="M473" s="613"/>
      <c r="N473" s="626"/>
      <c r="O473" s="626"/>
      <c r="P473" s="626"/>
      <c r="Q473" s="630"/>
      <c r="R473" s="616"/>
      <c r="S473" s="617"/>
      <c r="T473" s="631"/>
      <c r="U473" s="631"/>
      <c r="V473" s="631"/>
      <c r="W473" s="617"/>
      <c r="X473" s="617"/>
      <c r="Y473" s="617"/>
      <c r="Z473" s="631"/>
      <c r="AA473" s="631"/>
      <c r="AB473" s="631"/>
      <c r="AC473" s="631"/>
      <c r="AD473" s="631"/>
      <c r="AE473" s="631"/>
      <c r="AF473" s="631"/>
      <c r="AG473" s="628"/>
      <c r="AH473" s="631"/>
      <c r="AI473" s="617"/>
      <c r="AJ473" s="617"/>
      <c r="AK473" s="617"/>
      <c r="AL473" s="632"/>
      <c r="AM473" s="633"/>
      <c r="AN473" s="633"/>
      <c r="AO473" s="633"/>
      <c r="AP473" s="633"/>
      <c r="AQ473" s="633"/>
      <c r="AR473" s="617"/>
      <c r="AS473" s="617"/>
      <c r="AT473" s="617"/>
      <c r="AU473" s="617"/>
      <c r="AV473" s="617"/>
      <c r="AW473" s="617"/>
      <c r="AX473" s="617"/>
      <c r="AY473" s="617"/>
      <c r="AZ473" s="617"/>
      <c r="BA473" s="617"/>
      <c r="BB473" s="619"/>
      <c r="BC473" s="617"/>
      <c r="BD473" s="617"/>
      <c r="BE473" s="617"/>
      <c r="BF473" s="617"/>
      <c r="BG473" s="617"/>
      <c r="BH473" s="617"/>
      <c r="BS473" s="636"/>
      <c r="BT473" s="636"/>
    </row>
    <row r="474" spans="1:73" s="495" customFormat="1" ht="17.25" customHeight="1" outlineLevel="1" x14ac:dyDescent="0.35">
      <c r="A474" s="971"/>
      <c r="B474" s="972" t="s">
        <v>140</v>
      </c>
      <c r="C474" s="487" t="s">
        <v>73</v>
      </c>
      <c r="D474" s="487" t="s">
        <v>74</v>
      </c>
      <c r="E474" s="637">
        <f>E477+E493</f>
        <v>0</v>
      </c>
      <c r="F474" s="637">
        <f>F477+F493</f>
        <v>0</v>
      </c>
      <c r="G474" s="638"/>
      <c r="H474" s="637"/>
      <c r="I474" s="637">
        <f>I477+I493</f>
        <v>0</v>
      </c>
      <c r="J474" s="637">
        <f>J477+J493</f>
        <v>0</v>
      </c>
      <c r="K474" s="639"/>
      <c r="L474" s="640"/>
      <c r="M474" s="641"/>
      <c r="N474" s="642">
        <f>N477+N493</f>
        <v>0</v>
      </c>
      <c r="O474" s="642">
        <f t="shared" ref="O474:Q475" si="232">O477+O493</f>
        <v>0</v>
      </c>
      <c r="P474" s="642">
        <f t="shared" si="232"/>
        <v>0</v>
      </c>
      <c r="Q474" s="642">
        <f t="shared" si="232"/>
        <v>0</v>
      </c>
      <c r="R474" s="639"/>
      <c r="S474" s="637"/>
      <c r="T474" s="637">
        <f>T477+T493</f>
        <v>0</v>
      </c>
      <c r="U474" s="637">
        <f>U477+U493</f>
        <v>0</v>
      </c>
      <c r="V474" s="643"/>
      <c r="W474" s="637">
        <f>W477+W493</f>
        <v>0</v>
      </c>
      <c r="X474" s="637">
        <f>X477+X493</f>
        <v>0</v>
      </c>
      <c r="Y474" s="643"/>
      <c r="Z474" s="637">
        <f>Z477+Z493</f>
        <v>0</v>
      </c>
      <c r="AA474" s="637">
        <f>AA477+AA493</f>
        <v>0</v>
      </c>
      <c r="AB474" s="643"/>
      <c r="AC474" s="637">
        <f>AC477+AC493</f>
        <v>0</v>
      </c>
      <c r="AD474" s="637">
        <f>AD477+AD493</f>
        <v>0</v>
      </c>
      <c r="AE474" s="643"/>
      <c r="AF474" s="637">
        <f>AF477+AF493</f>
        <v>0</v>
      </c>
      <c r="AG474" s="637">
        <f>AG477+AG493</f>
        <v>0</v>
      </c>
      <c r="AH474" s="643"/>
      <c r="AI474" s="637">
        <f>AI477+AI493</f>
        <v>0</v>
      </c>
      <c r="AJ474" s="637">
        <f>AJ477+AJ493</f>
        <v>0</v>
      </c>
      <c r="AK474" s="637"/>
      <c r="AL474" s="644" t="str">
        <f t="shared" ref="AL474:AL496" si="233">IF(AC474=0,"",AF474/AC474)</f>
        <v/>
      </c>
      <c r="AM474" s="645">
        <f t="shared" ref="AM474:BH475" si="234">AM477+AM493</f>
        <v>0</v>
      </c>
      <c r="AN474" s="645">
        <f t="shared" si="234"/>
        <v>0</v>
      </c>
      <c r="AO474" s="645">
        <f t="shared" si="234"/>
        <v>0</v>
      </c>
      <c r="AP474" s="645"/>
      <c r="AQ474" s="645"/>
      <c r="AR474" s="637">
        <f t="shared" si="234"/>
        <v>0</v>
      </c>
      <c r="AS474" s="637">
        <f t="shared" si="234"/>
        <v>0</v>
      </c>
      <c r="AT474" s="637">
        <f t="shared" si="234"/>
        <v>0</v>
      </c>
      <c r="AU474" s="637">
        <f t="shared" si="234"/>
        <v>0</v>
      </c>
      <c r="AV474" s="637">
        <f t="shared" si="234"/>
        <v>0</v>
      </c>
      <c r="AW474" s="637">
        <f t="shared" si="234"/>
        <v>0</v>
      </c>
      <c r="AX474" s="637">
        <f t="shared" si="234"/>
        <v>0</v>
      </c>
      <c r="AY474" s="637">
        <f t="shared" si="234"/>
        <v>0</v>
      </c>
      <c r="AZ474" s="637">
        <f t="shared" si="234"/>
        <v>0</v>
      </c>
      <c r="BA474" s="637">
        <f t="shared" si="234"/>
        <v>0</v>
      </c>
      <c r="BB474" s="637">
        <f t="shared" si="234"/>
        <v>0</v>
      </c>
      <c r="BC474" s="637">
        <f t="shared" si="234"/>
        <v>0</v>
      </c>
      <c r="BD474" s="637">
        <f t="shared" si="234"/>
        <v>0</v>
      </c>
      <c r="BE474" s="637">
        <f t="shared" si="234"/>
        <v>0</v>
      </c>
      <c r="BF474" s="637">
        <f t="shared" si="234"/>
        <v>0</v>
      </c>
      <c r="BG474" s="637">
        <f t="shared" si="234"/>
        <v>0</v>
      </c>
      <c r="BH474" s="637">
        <f t="shared" si="234"/>
        <v>0</v>
      </c>
      <c r="BI474" s="644"/>
      <c r="BJ474" s="644">
        <f>BJ477</f>
        <v>0</v>
      </c>
      <c r="BK474" s="637">
        <f t="shared" ref="BK474:BM475" si="235">BK477+BK493</f>
        <v>0</v>
      </c>
      <c r="BL474" s="637">
        <f t="shared" si="235"/>
        <v>0</v>
      </c>
      <c r="BM474" s="637">
        <f t="shared" si="235"/>
        <v>0</v>
      </c>
      <c r="BN474" s="644"/>
      <c r="BO474" s="644"/>
      <c r="BP474" s="646"/>
      <c r="BS474" s="647">
        <f>SUM(AU474:BH474)</f>
        <v>0</v>
      </c>
      <c r="BT474" s="648">
        <f>AI474-BS474</f>
        <v>0</v>
      </c>
    </row>
    <row r="475" spans="1:73" s="495" customFormat="1" ht="17.25" customHeight="1" outlineLevel="1" x14ac:dyDescent="0.35">
      <c r="A475" s="957"/>
      <c r="B475" s="973"/>
      <c r="C475" s="471" t="s">
        <v>75</v>
      </c>
      <c r="D475" s="471" t="s">
        <v>76</v>
      </c>
      <c r="E475" s="542">
        <f>E478+E494</f>
        <v>0</v>
      </c>
      <c r="F475" s="542">
        <f>F478+F494</f>
        <v>0</v>
      </c>
      <c r="G475" s="649"/>
      <c r="H475" s="542"/>
      <c r="I475" s="542">
        <f>I478+I494</f>
        <v>0</v>
      </c>
      <c r="J475" s="542">
        <f>J478+J494</f>
        <v>0</v>
      </c>
      <c r="K475" s="490"/>
      <c r="L475" s="650"/>
      <c r="M475" s="651"/>
      <c r="N475" s="652">
        <f>N478+N494</f>
        <v>0</v>
      </c>
      <c r="O475" s="652">
        <f t="shared" si="232"/>
        <v>0</v>
      </c>
      <c r="P475" s="652">
        <f t="shared" si="232"/>
        <v>0</v>
      </c>
      <c r="Q475" s="652">
        <f t="shared" si="232"/>
        <v>0</v>
      </c>
      <c r="R475" s="490"/>
      <c r="S475" s="542"/>
      <c r="T475" s="542">
        <f>T478+T494</f>
        <v>0</v>
      </c>
      <c r="U475" s="542">
        <f>U478+U494</f>
        <v>0</v>
      </c>
      <c r="V475" s="508"/>
      <c r="W475" s="542">
        <f>W478+W494</f>
        <v>0</v>
      </c>
      <c r="X475" s="542">
        <f>X478+X494</f>
        <v>0</v>
      </c>
      <c r="Y475" s="508"/>
      <c r="Z475" s="542">
        <f>Z478+Z494</f>
        <v>0</v>
      </c>
      <c r="AA475" s="542">
        <f>AA478+AA494</f>
        <v>0</v>
      </c>
      <c r="AB475" s="508"/>
      <c r="AC475" s="542">
        <f>AC478+AC494</f>
        <v>0</v>
      </c>
      <c r="AD475" s="542">
        <f>AD478+AD494</f>
        <v>0</v>
      </c>
      <c r="AE475" s="508"/>
      <c r="AF475" s="542">
        <f>AF478+AF494</f>
        <v>0</v>
      </c>
      <c r="AG475" s="542">
        <f>AG478+AG494</f>
        <v>0</v>
      </c>
      <c r="AH475" s="508"/>
      <c r="AI475" s="542">
        <f>AI478+AI494</f>
        <v>0</v>
      </c>
      <c r="AJ475" s="542">
        <f>AJ478+AJ494</f>
        <v>0</v>
      </c>
      <c r="AK475" s="542"/>
      <c r="AL475" s="653" t="str">
        <f t="shared" si="233"/>
        <v/>
      </c>
      <c r="AM475" s="654">
        <f t="shared" si="234"/>
        <v>0</v>
      </c>
      <c r="AN475" s="654">
        <f t="shared" si="234"/>
        <v>0</v>
      </c>
      <c r="AO475" s="654">
        <f t="shared" si="234"/>
        <v>0</v>
      </c>
      <c r="AP475" s="654"/>
      <c r="AQ475" s="654"/>
      <c r="AR475" s="542">
        <f t="shared" si="234"/>
        <v>0</v>
      </c>
      <c r="AS475" s="542">
        <f t="shared" si="234"/>
        <v>0</v>
      </c>
      <c r="AT475" s="542">
        <f t="shared" si="234"/>
        <v>0</v>
      </c>
      <c r="AU475" s="542">
        <f t="shared" si="234"/>
        <v>0</v>
      </c>
      <c r="AV475" s="542">
        <f t="shared" si="234"/>
        <v>0</v>
      </c>
      <c r="AW475" s="542">
        <f t="shared" si="234"/>
        <v>0</v>
      </c>
      <c r="AX475" s="542">
        <f t="shared" si="234"/>
        <v>0</v>
      </c>
      <c r="AY475" s="542">
        <f t="shared" si="234"/>
        <v>0</v>
      </c>
      <c r="AZ475" s="542">
        <f t="shared" si="234"/>
        <v>0</v>
      </c>
      <c r="BA475" s="542">
        <f t="shared" si="234"/>
        <v>0</v>
      </c>
      <c r="BB475" s="542">
        <f t="shared" si="234"/>
        <v>0</v>
      </c>
      <c r="BC475" s="542">
        <f t="shared" si="234"/>
        <v>0</v>
      </c>
      <c r="BD475" s="542">
        <f t="shared" si="234"/>
        <v>0</v>
      </c>
      <c r="BE475" s="542">
        <f t="shared" si="234"/>
        <v>0</v>
      </c>
      <c r="BF475" s="542">
        <f t="shared" si="234"/>
        <v>0</v>
      </c>
      <c r="BG475" s="542">
        <f t="shared" si="234"/>
        <v>0</v>
      </c>
      <c r="BH475" s="542">
        <f t="shared" si="234"/>
        <v>0</v>
      </c>
      <c r="BI475" s="653"/>
      <c r="BJ475" s="653">
        <f>BJ478</f>
        <v>0</v>
      </c>
      <c r="BK475" s="542">
        <f t="shared" si="235"/>
        <v>0</v>
      </c>
      <c r="BL475" s="542">
        <f t="shared" si="235"/>
        <v>0</v>
      </c>
      <c r="BM475" s="542">
        <f t="shared" si="235"/>
        <v>0</v>
      </c>
      <c r="BN475" s="653"/>
      <c r="BO475" s="653"/>
      <c r="BP475" s="476"/>
      <c r="BS475" s="459"/>
      <c r="BT475" s="497"/>
    </row>
    <row r="476" spans="1:73" ht="17.25" customHeight="1" outlineLevel="1" x14ac:dyDescent="0.35">
      <c r="A476" s="957"/>
      <c r="B476" s="973"/>
      <c r="C476" s="480" t="s">
        <v>75</v>
      </c>
      <c r="D476" s="480" t="s">
        <v>77</v>
      </c>
      <c r="E476" s="544">
        <f>E478+E494</f>
        <v>0</v>
      </c>
      <c r="F476" s="544">
        <f>F478+F494</f>
        <v>0</v>
      </c>
      <c r="G476" s="655"/>
      <c r="H476" s="544"/>
      <c r="I476" s="544">
        <f>I478+I494</f>
        <v>0</v>
      </c>
      <c r="J476" s="544">
        <f>J478+J494</f>
        <v>0</v>
      </c>
      <c r="K476" s="500"/>
      <c r="L476" s="656"/>
      <c r="M476" s="657"/>
      <c r="N476" s="658">
        <f>N478+N494</f>
        <v>0</v>
      </c>
      <c r="O476" s="658">
        <f>O478+O494</f>
        <v>0</v>
      </c>
      <c r="P476" s="658">
        <f>P478+P494</f>
        <v>0</v>
      </c>
      <c r="Q476" s="658">
        <f>Q478+Q494</f>
        <v>0</v>
      </c>
      <c r="R476" s="500"/>
      <c r="S476" s="544"/>
      <c r="T476" s="544">
        <f>T478+T494</f>
        <v>0</v>
      </c>
      <c r="U476" s="544">
        <f>U478+U494</f>
        <v>0</v>
      </c>
      <c r="V476" s="547"/>
      <c r="W476" s="544">
        <f>W478+W494</f>
        <v>0</v>
      </c>
      <c r="X476" s="544">
        <f>X478+X494</f>
        <v>0</v>
      </c>
      <c r="Y476" s="547"/>
      <c r="Z476" s="544">
        <f>Z478+Z494</f>
        <v>0</v>
      </c>
      <c r="AA476" s="544">
        <f>AA478+AA494</f>
        <v>0</v>
      </c>
      <c r="AB476" s="547"/>
      <c r="AC476" s="544">
        <f>AC478+AC494</f>
        <v>0</v>
      </c>
      <c r="AD476" s="544">
        <f>AD478+AD494</f>
        <v>0</v>
      </c>
      <c r="AE476" s="547"/>
      <c r="AF476" s="544">
        <f>AF478+AF494</f>
        <v>0</v>
      </c>
      <c r="AG476" s="544">
        <f>AG478+AG494</f>
        <v>0</v>
      </c>
      <c r="AH476" s="547"/>
      <c r="AI476" s="544">
        <f>AI478+AI494</f>
        <v>0</v>
      </c>
      <c r="AJ476" s="544">
        <f>AJ478+AJ494</f>
        <v>0</v>
      </c>
      <c r="AK476" s="544"/>
      <c r="AL476" s="659" t="str">
        <f t="shared" si="233"/>
        <v/>
      </c>
      <c r="AM476" s="660">
        <f t="shared" ref="AM476:BH476" si="236">AM478+AM494</f>
        <v>0</v>
      </c>
      <c r="AN476" s="660">
        <f t="shared" si="236"/>
        <v>0</v>
      </c>
      <c r="AO476" s="660">
        <f t="shared" si="236"/>
        <v>0</v>
      </c>
      <c r="AP476" s="660"/>
      <c r="AQ476" s="660"/>
      <c r="AR476" s="544">
        <f t="shared" si="236"/>
        <v>0</v>
      </c>
      <c r="AS476" s="544">
        <f t="shared" si="236"/>
        <v>0</v>
      </c>
      <c r="AT476" s="544">
        <f t="shared" si="236"/>
        <v>0</v>
      </c>
      <c r="AU476" s="544">
        <f t="shared" si="236"/>
        <v>0</v>
      </c>
      <c r="AV476" s="544">
        <f t="shared" si="236"/>
        <v>0</v>
      </c>
      <c r="AW476" s="544">
        <f t="shared" si="236"/>
        <v>0</v>
      </c>
      <c r="AX476" s="544">
        <f t="shared" si="236"/>
        <v>0</v>
      </c>
      <c r="AY476" s="544">
        <f t="shared" si="236"/>
        <v>0</v>
      </c>
      <c r="AZ476" s="544">
        <f t="shared" si="236"/>
        <v>0</v>
      </c>
      <c r="BA476" s="544">
        <f t="shared" si="236"/>
        <v>0</v>
      </c>
      <c r="BB476" s="544">
        <f t="shared" si="236"/>
        <v>0</v>
      </c>
      <c r="BC476" s="544">
        <f t="shared" si="236"/>
        <v>0</v>
      </c>
      <c r="BD476" s="544">
        <f t="shared" si="236"/>
        <v>0</v>
      </c>
      <c r="BE476" s="544">
        <f t="shared" si="236"/>
        <v>0</v>
      </c>
      <c r="BF476" s="544">
        <f t="shared" si="236"/>
        <v>0</v>
      </c>
      <c r="BG476" s="544">
        <f t="shared" si="236"/>
        <v>0</v>
      </c>
      <c r="BH476" s="544">
        <f t="shared" si="236"/>
        <v>0</v>
      </c>
      <c r="BI476" s="659"/>
      <c r="BJ476" s="659">
        <f>BJ478</f>
        <v>0</v>
      </c>
      <c r="BK476" s="544">
        <f>BK478+BK494</f>
        <v>0</v>
      </c>
      <c r="BL476" s="544">
        <f>BL478+BL494</f>
        <v>0</v>
      </c>
      <c r="BM476" s="544">
        <f>BM478+BM494</f>
        <v>0</v>
      </c>
      <c r="BN476" s="659"/>
      <c r="BO476" s="659"/>
      <c r="BP476" s="485"/>
      <c r="BS476" s="457"/>
      <c r="BT476" s="458"/>
    </row>
    <row r="477" spans="1:73" s="495" customFormat="1" ht="27.75" customHeight="1" outlineLevel="1" x14ac:dyDescent="0.35">
      <c r="A477" s="957">
        <v>1</v>
      </c>
      <c r="B477" s="959" t="s">
        <v>141</v>
      </c>
      <c r="C477" s="471" t="s">
        <v>73</v>
      </c>
      <c r="D477" s="471" t="s">
        <v>74</v>
      </c>
      <c r="E477" s="542">
        <f>E479</f>
        <v>0</v>
      </c>
      <c r="F477" s="542">
        <f t="shared" ref="F477:BM478" si="237">F479</f>
        <v>0</v>
      </c>
      <c r="G477" s="649"/>
      <c r="H477" s="542">
        <f t="shared" si="237"/>
        <v>0</v>
      </c>
      <c r="I477" s="508">
        <f t="shared" si="237"/>
        <v>0</v>
      </c>
      <c r="J477" s="508">
        <f t="shared" si="237"/>
        <v>0</v>
      </c>
      <c r="K477" s="490"/>
      <c r="L477" s="650"/>
      <c r="M477" s="651"/>
      <c r="N477" s="652">
        <f t="shared" si="237"/>
        <v>0</v>
      </c>
      <c r="O477" s="652">
        <f t="shared" si="237"/>
        <v>0</v>
      </c>
      <c r="P477" s="652">
        <f>P479</f>
        <v>0</v>
      </c>
      <c r="Q477" s="652">
        <f t="shared" si="237"/>
        <v>0</v>
      </c>
      <c r="R477" s="490">
        <f t="shared" si="237"/>
        <v>0</v>
      </c>
      <c r="S477" s="542"/>
      <c r="T477" s="508">
        <f t="shared" si="237"/>
        <v>0</v>
      </c>
      <c r="U477" s="508">
        <f t="shared" si="237"/>
        <v>0</v>
      </c>
      <c r="V477" s="508"/>
      <c r="W477" s="508">
        <f t="shared" si="237"/>
        <v>0</v>
      </c>
      <c r="X477" s="508">
        <f t="shared" si="237"/>
        <v>0</v>
      </c>
      <c r="Y477" s="508"/>
      <c r="Z477" s="508">
        <f t="shared" si="237"/>
        <v>0</v>
      </c>
      <c r="AA477" s="508">
        <f t="shared" si="237"/>
        <v>0</v>
      </c>
      <c r="AB477" s="508"/>
      <c r="AC477" s="508">
        <f t="shared" si="237"/>
        <v>0</v>
      </c>
      <c r="AD477" s="508">
        <f t="shared" si="237"/>
        <v>0</v>
      </c>
      <c r="AE477" s="508"/>
      <c r="AF477" s="508">
        <f t="shared" si="237"/>
        <v>0</v>
      </c>
      <c r="AG477" s="542">
        <f t="shared" si="237"/>
        <v>0</v>
      </c>
      <c r="AH477" s="508"/>
      <c r="AI477" s="542">
        <f t="shared" si="237"/>
        <v>0</v>
      </c>
      <c r="AJ477" s="542">
        <f t="shared" si="237"/>
        <v>0</v>
      </c>
      <c r="AK477" s="542"/>
      <c r="AL477" s="653" t="str">
        <f t="shared" si="233"/>
        <v/>
      </c>
      <c r="AM477" s="654">
        <f t="shared" ref="AM477:AO478" si="238">AM479</f>
        <v>0</v>
      </c>
      <c r="AN477" s="654">
        <f t="shared" si="238"/>
        <v>0</v>
      </c>
      <c r="AO477" s="654">
        <f t="shared" si="238"/>
        <v>0</v>
      </c>
      <c r="AP477" s="654"/>
      <c r="AQ477" s="654"/>
      <c r="AR477" s="542">
        <f t="shared" si="237"/>
        <v>0</v>
      </c>
      <c r="AS477" s="542">
        <f t="shared" si="237"/>
        <v>0</v>
      </c>
      <c r="AT477" s="542">
        <f t="shared" si="237"/>
        <v>0</v>
      </c>
      <c r="AU477" s="542">
        <f t="shared" si="237"/>
        <v>0</v>
      </c>
      <c r="AV477" s="542">
        <f t="shared" si="237"/>
        <v>0</v>
      </c>
      <c r="AW477" s="542">
        <f t="shared" si="237"/>
        <v>0</v>
      </c>
      <c r="AX477" s="542">
        <f t="shared" si="237"/>
        <v>0</v>
      </c>
      <c r="AY477" s="542">
        <f t="shared" si="237"/>
        <v>0</v>
      </c>
      <c r="AZ477" s="542">
        <f t="shared" si="237"/>
        <v>0</v>
      </c>
      <c r="BA477" s="542">
        <f t="shared" si="237"/>
        <v>0</v>
      </c>
      <c r="BB477" s="542">
        <f t="shared" si="237"/>
        <v>0</v>
      </c>
      <c r="BC477" s="542">
        <f t="shared" si="237"/>
        <v>0</v>
      </c>
      <c r="BD477" s="542">
        <f t="shared" si="237"/>
        <v>0</v>
      </c>
      <c r="BE477" s="542">
        <f t="shared" si="237"/>
        <v>0</v>
      </c>
      <c r="BF477" s="542">
        <f t="shared" si="237"/>
        <v>0</v>
      </c>
      <c r="BG477" s="542">
        <f t="shared" si="237"/>
        <v>0</v>
      </c>
      <c r="BH477" s="542">
        <f t="shared" si="237"/>
        <v>0</v>
      </c>
      <c r="BI477" s="653"/>
      <c r="BJ477" s="653">
        <f t="shared" si="237"/>
        <v>0</v>
      </c>
      <c r="BK477" s="542">
        <f t="shared" si="237"/>
        <v>0</v>
      </c>
      <c r="BL477" s="542">
        <f t="shared" si="237"/>
        <v>0</v>
      </c>
      <c r="BM477" s="542">
        <f t="shared" si="237"/>
        <v>0</v>
      </c>
      <c r="BN477" s="653"/>
      <c r="BO477" s="653"/>
      <c r="BP477" s="476"/>
      <c r="BS477" s="459"/>
      <c r="BT477" s="497"/>
    </row>
    <row r="478" spans="1:73" s="495" customFormat="1" ht="27.75" customHeight="1" outlineLevel="1" x14ac:dyDescent="0.35">
      <c r="A478" s="957"/>
      <c r="B478" s="959"/>
      <c r="C478" s="471" t="s">
        <v>75</v>
      </c>
      <c r="D478" s="471" t="s">
        <v>77</v>
      </c>
      <c r="E478" s="542">
        <f>E480</f>
        <v>0</v>
      </c>
      <c r="F478" s="542">
        <f t="shared" si="237"/>
        <v>0</v>
      </c>
      <c r="G478" s="649"/>
      <c r="H478" s="542">
        <f t="shared" si="237"/>
        <v>0</v>
      </c>
      <c r="I478" s="508">
        <f t="shared" si="237"/>
        <v>0</v>
      </c>
      <c r="J478" s="508">
        <f t="shared" si="237"/>
        <v>0</v>
      </c>
      <c r="K478" s="490"/>
      <c r="L478" s="650"/>
      <c r="M478" s="651"/>
      <c r="N478" s="652">
        <f t="shared" si="237"/>
        <v>0</v>
      </c>
      <c r="O478" s="652">
        <f t="shared" si="237"/>
        <v>0</v>
      </c>
      <c r="P478" s="652">
        <f t="shared" si="237"/>
        <v>0</v>
      </c>
      <c r="Q478" s="652">
        <f t="shared" si="237"/>
        <v>0</v>
      </c>
      <c r="R478" s="490">
        <f t="shared" si="237"/>
        <v>0</v>
      </c>
      <c r="S478" s="542"/>
      <c r="T478" s="508">
        <f t="shared" si="237"/>
        <v>0</v>
      </c>
      <c r="U478" s="508">
        <f t="shared" si="237"/>
        <v>0</v>
      </c>
      <c r="V478" s="508"/>
      <c r="W478" s="508">
        <f t="shared" si="237"/>
        <v>0</v>
      </c>
      <c r="X478" s="508">
        <f t="shared" si="237"/>
        <v>0</v>
      </c>
      <c r="Y478" s="508"/>
      <c r="Z478" s="508">
        <f t="shared" si="237"/>
        <v>0</v>
      </c>
      <c r="AA478" s="508">
        <f t="shared" si="237"/>
        <v>0</v>
      </c>
      <c r="AB478" s="508"/>
      <c r="AC478" s="508">
        <f t="shared" si="237"/>
        <v>0</v>
      </c>
      <c r="AD478" s="508">
        <f t="shared" si="237"/>
        <v>0</v>
      </c>
      <c r="AE478" s="508"/>
      <c r="AF478" s="508">
        <f t="shared" si="237"/>
        <v>0</v>
      </c>
      <c r="AG478" s="542">
        <f t="shared" si="237"/>
        <v>0</v>
      </c>
      <c r="AH478" s="508"/>
      <c r="AI478" s="542">
        <f t="shared" si="237"/>
        <v>0</v>
      </c>
      <c r="AJ478" s="542">
        <f t="shared" si="237"/>
        <v>0</v>
      </c>
      <c r="AK478" s="542"/>
      <c r="AL478" s="653" t="str">
        <f t="shared" si="233"/>
        <v/>
      </c>
      <c r="AM478" s="654">
        <f t="shared" si="238"/>
        <v>0</v>
      </c>
      <c r="AN478" s="654">
        <f t="shared" si="238"/>
        <v>0</v>
      </c>
      <c r="AO478" s="654">
        <f t="shared" si="238"/>
        <v>0</v>
      </c>
      <c r="AP478" s="654"/>
      <c r="AQ478" s="654"/>
      <c r="AR478" s="542">
        <f t="shared" si="237"/>
        <v>0</v>
      </c>
      <c r="AS478" s="542">
        <f>AS480</f>
        <v>0</v>
      </c>
      <c r="AT478" s="542">
        <f t="shared" si="237"/>
        <v>0</v>
      </c>
      <c r="AU478" s="542">
        <f t="shared" si="237"/>
        <v>0</v>
      </c>
      <c r="AV478" s="542">
        <f t="shared" si="237"/>
        <v>0</v>
      </c>
      <c r="AW478" s="542">
        <f t="shared" si="237"/>
        <v>0</v>
      </c>
      <c r="AX478" s="542">
        <f t="shared" si="237"/>
        <v>0</v>
      </c>
      <c r="AY478" s="542">
        <f t="shared" si="237"/>
        <v>0</v>
      </c>
      <c r="AZ478" s="542">
        <f t="shared" si="237"/>
        <v>0</v>
      </c>
      <c r="BA478" s="542">
        <f t="shared" si="237"/>
        <v>0</v>
      </c>
      <c r="BB478" s="542">
        <f t="shared" si="237"/>
        <v>0</v>
      </c>
      <c r="BC478" s="542">
        <f t="shared" si="237"/>
        <v>0</v>
      </c>
      <c r="BD478" s="542">
        <f t="shared" si="237"/>
        <v>0</v>
      </c>
      <c r="BE478" s="542">
        <f t="shared" si="237"/>
        <v>0</v>
      </c>
      <c r="BF478" s="542">
        <f t="shared" si="237"/>
        <v>0</v>
      </c>
      <c r="BG478" s="542">
        <f t="shared" si="237"/>
        <v>0</v>
      </c>
      <c r="BH478" s="542">
        <f t="shared" si="237"/>
        <v>0</v>
      </c>
      <c r="BI478" s="653"/>
      <c r="BJ478" s="653">
        <f t="shared" si="237"/>
        <v>0</v>
      </c>
      <c r="BK478" s="542">
        <f t="shared" si="237"/>
        <v>0</v>
      </c>
      <c r="BL478" s="542">
        <f t="shared" si="237"/>
        <v>0</v>
      </c>
      <c r="BM478" s="542">
        <f t="shared" si="237"/>
        <v>0</v>
      </c>
      <c r="BN478" s="653"/>
      <c r="BO478" s="653"/>
      <c r="BP478" s="476"/>
      <c r="BS478" s="459"/>
      <c r="BT478" s="497"/>
    </row>
    <row r="479" spans="1:73" s="495" customFormat="1" ht="30" customHeight="1" outlineLevel="1" x14ac:dyDescent="0.35">
      <c r="A479" s="974"/>
      <c r="B479" s="975"/>
      <c r="C479" s="471"/>
      <c r="D479" s="471"/>
      <c r="E479" s="472"/>
      <c r="F479" s="472"/>
      <c r="G479" s="655"/>
      <c r="H479" s="542"/>
      <c r="I479" s="472"/>
      <c r="J479" s="472"/>
      <c r="K479" s="500"/>
      <c r="L479" s="500"/>
      <c r="M479" s="502"/>
      <c r="N479" s="475"/>
      <c r="O479" s="475"/>
      <c r="P479" s="475"/>
      <c r="Q479" s="475"/>
      <c r="R479" s="494"/>
      <c r="S479" s="472"/>
      <c r="T479" s="428"/>
      <c r="U479" s="428"/>
      <c r="V479" s="428"/>
      <c r="W479" s="428"/>
      <c r="X479" s="428"/>
      <c r="Y479" s="428"/>
      <c r="Z479" s="428"/>
      <c r="AA479" s="428"/>
      <c r="AB479" s="428"/>
      <c r="AC479" s="428"/>
      <c r="AD479" s="428"/>
      <c r="AE479" s="428"/>
      <c r="AF479" s="428"/>
      <c r="AG479" s="472"/>
      <c r="AH479" s="661"/>
      <c r="AI479" s="472"/>
      <c r="AJ479" s="472"/>
      <c r="AK479" s="472"/>
      <c r="AL479" s="476"/>
      <c r="AM479" s="473"/>
      <c r="AN479" s="473"/>
      <c r="AO479" s="473"/>
      <c r="AP479" s="473"/>
      <c r="AQ479" s="947"/>
      <c r="AR479" s="472"/>
      <c r="AS479" s="472"/>
      <c r="AT479" s="472"/>
      <c r="AU479" s="472"/>
      <c r="AV479" s="472"/>
      <c r="AW479" s="472"/>
      <c r="AX479" s="472"/>
      <c r="AY479" s="472"/>
      <c r="AZ479" s="472"/>
      <c r="BA479" s="472"/>
      <c r="BB479" s="472"/>
      <c r="BC479" s="472"/>
      <c r="BD479" s="472"/>
      <c r="BE479" s="472"/>
      <c r="BF479" s="472"/>
      <c r="BG479" s="472"/>
      <c r="BH479" s="472"/>
      <c r="BI479" s="476"/>
      <c r="BJ479" s="476"/>
      <c r="BK479" s="476"/>
      <c r="BL479" s="476"/>
      <c r="BM479" s="476"/>
      <c r="BN479" s="476"/>
      <c r="BO479" s="476"/>
      <c r="BP479" s="476"/>
      <c r="BS479" s="459"/>
      <c r="BT479" s="497"/>
    </row>
    <row r="480" spans="1:73" ht="13.5" customHeight="1" outlineLevel="1" x14ac:dyDescent="0.35">
      <c r="A480" s="974"/>
      <c r="B480" s="976"/>
      <c r="C480" s="480"/>
      <c r="D480" s="480"/>
      <c r="E480" s="481"/>
      <c r="F480" s="481"/>
      <c r="G480" s="655"/>
      <c r="H480" s="544"/>
      <c r="I480" s="481"/>
      <c r="J480" s="481"/>
      <c r="K480" s="500"/>
      <c r="L480" s="500"/>
      <c r="M480" s="502"/>
      <c r="N480" s="484"/>
      <c r="O480" s="484"/>
      <c r="P480" s="484"/>
      <c r="Q480" s="484"/>
      <c r="R480" s="506"/>
      <c r="S480" s="481"/>
      <c r="T480" s="499"/>
      <c r="U480" s="499"/>
      <c r="V480" s="499"/>
      <c r="W480" s="499"/>
      <c r="X480" s="499"/>
      <c r="Y480" s="499"/>
      <c r="Z480" s="499"/>
      <c r="AA480" s="499"/>
      <c r="AB480" s="499"/>
      <c r="AC480" s="499"/>
      <c r="AD480" s="499"/>
      <c r="AE480" s="499"/>
      <c r="AF480" s="499"/>
      <c r="AG480" s="481"/>
      <c r="AH480" s="499"/>
      <c r="AI480" s="481"/>
      <c r="AJ480" s="481"/>
      <c r="AK480" s="481"/>
      <c r="AL480" s="485"/>
      <c r="AM480" s="482"/>
      <c r="AN480" s="482"/>
      <c r="AO480" s="482"/>
      <c r="AP480" s="482"/>
      <c r="AQ480" s="948"/>
      <c r="AR480" s="481"/>
      <c r="AS480" s="481"/>
      <c r="AT480" s="481"/>
      <c r="AU480" s="481"/>
      <c r="AV480" s="481"/>
      <c r="AW480" s="481"/>
      <c r="AX480" s="481"/>
      <c r="AY480" s="481"/>
      <c r="AZ480" s="481"/>
      <c r="BA480" s="481"/>
      <c r="BB480" s="481"/>
      <c r="BC480" s="481"/>
      <c r="BD480" s="481"/>
      <c r="BE480" s="481"/>
      <c r="BF480" s="481"/>
      <c r="BG480" s="481"/>
      <c r="BH480" s="481"/>
      <c r="BI480" s="485"/>
      <c r="BJ480" s="485"/>
      <c r="BK480" s="485"/>
      <c r="BL480" s="485"/>
      <c r="BM480" s="485"/>
      <c r="BN480" s="485"/>
      <c r="BO480" s="485"/>
      <c r="BP480" s="485"/>
      <c r="BS480" s="457"/>
      <c r="BT480" s="458"/>
    </row>
    <row r="481" spans="1:72" s="495" customFormat="1" ht="17" customHeight="1" outlineLevel="1" x14ac:dyDescent="0.3">
      <c r="A481" s="974"/>
      <c r="B481" s="976"/>
      <c r="C481" s="471"/>
      <c r="D481" s="471"/>
      <c r="E481" s="662"/>
      <c r="F481" s="542"/>
      <c r="G481" s="655"/>
      <c r="H481" s="542"/>
      <c r="I481" s="508"/>
      <c r="J481" s="508"/>
      <c r="K481" s="924"/>
      <c r="L481" s="965"/>
      <c r="M481" s="967"/>
      <c r="N481" s="475"/>
      <c r="O481" s="475"/>
      <c r="P481" s="475"/>
      <c r="Q481" s="475"/>
      <c r="R481" s="924"/>
      <c r="S481" s="969"/>
      <c r="T481" s="428"/>
      <c r="U481" s="428"/>
      <c r="V481" s="428"/>
      <c r="W481" s="428"/>
      <c r="X481" s="428"/>
      <c r="Y481" s="428"/>
      <c r="Z481" s="428"/>
      <c r="AA481" s="428"/>
      <c r="AB481" s="428"/>
      <c r="AC481" s="428"/>
      <c r="AD481" s="499"/>
      <c r="AE481" s="428"/>
      <c r="AF481" s="428"/>
      <c r="AG481" s="472"/>
      <c r="AH481" s="661"/>
      <c r="AI481" s="472"/>
      <c r="AJ481" s="472"/>
      <c r="AK481" s="472"/>
      <c r="AL481" s="479"/>
      <c r="AM481" s="473"/>
      <c r="AN481" s="473"/>
      <c r="AO481" s="473"/>
      <c r="AP481" s="473"/>
      <c r="AQ481" s="948"/>
      <c r="AR481" s="472"/>
      <c r="AS481" s="472"/>
      <c r="AT481" s="472"/>
      <c r="AU481" s="472"/>
      <c r="AV481" s="472"/>
      <c r="AW481" s="472"/>
      <c r="AX481" s="472"/>
      <c r="AY481" s="472"/>
      <c r="AZ481" s="472"/>
      <c r="BA481" s="472"/>
      <c r="BB481" s="472"/>
      <c r="BC481" s="472"/>
      <c r="BD481" s="472"/>
      <c r="BE481" s="472"/>
      <c r="BF481" s="472"/>
      <c r="BG481" s="472"/>
      <c r="BH481" s="472"/>
      <c r="BI481" s="963"/>
      <c r="BJ481" s="496"/>
      <c r="BK481" s="496"/>
      <c r="BL481" s="496"/>
      <c r="BM481" s="496"/>
      <c r="BN481" s="496"/>
      <c r="BO481" s="496"/>
      <c r="BP481" s="496"/>
      <c r="BS481" s="459"/>
      <c r="BT481" s="497"/>
    </row>
    <row r="482" spans="1:72" ht="14.5" customHeight="1" outlineLevel="1" x14ac:dyDescent="0.3">
      <c r="A482" s="974"/>
      <c r="B482" s="977"/>
      <c r="C482" s="480"/>
      <c r="D482" s="480"/>
      <c r="E482" s="662"/>
      <c r="F482" s="663"/>
      <c r="G482" s="466"/>
      <c r="H482" s="663"/>
      <c r="I482" s="662"/>
      <c r="J482" s="662"/>
      <c r="K482" s="926"/>
      <c r="L482" s="966"/>
      <c r="M482" s="968"/>
      <c r="N482" s="484"/>
      <c r="O482" s="484"/>
      <c r="P482" s="484"/>
      <c r="Q482" s="484"/>
      <c r="R482" s="926"/>
      <c r="S482" s="970"/>
      <c r="T482" s="499"/>
      <c r="U482" s="499"/>
      <c r="V482" s="499"/>
      <c r="W482" s="499"/>
      <c r="X482" s="499"/>
      <c r="Y482" s="499"/>
      <c r="Z482" s="499"/>
      <c r="AA482" s="499"/>
      <c r="AB482" s="499"/>
      <c r="AC482" s="499"/>
      <c r="AD482" s="499"/>
      <c r="AE482" s="499"/>
      <c r="AF482" s="428"/>
      <c r="AG482" s="472"/>
      <c r="AH482" s="664"/>
      <c r="AI482" s="481"/>
      <c r="AJ482" s="481"/>
      <c r="AK482" s="481"/>
      <c r="AL482" s="479"/>
      <c r="AM482" s="482"/>
      <c r="AN482" s="482"/>
      <c r="AO482" s="482"/>
      <c r="AP482" s="482"/>
      <c r="AQ482" s="949"/>
      <c r="AR482" s="472"/>
      <c r="AS482" s="481"/>
      <c r="AT482" s="481"/>
      <c r="AU482" s="481"/>
      <c r="AV482" s="481"/>
      <c r="AW482" s="481"/>
      <c r="AX482" s="481"/>
      <c r="AY482" s="481"/>
      <c r="AZ482" s="481"/>
      <c r="BA482" s="481"/>
      <c r="BB482" s="481"/>
      <c r="BC482" s="481"/>
      <c r="BD482" s="481"/>
      <c r="BE482" s="481"/>
      <c r="BF482" s="481"/>
      <c r="BG482" s="481"/>
      <c r="BH482" s="481"/>
      <c r="BI482" s="964"/>
      <c r="BJ482" s="460"/>
      <c r="BK482" s="460"/>
      <c r="BL482" s="460"/>
      <c r="BM482" s="460"/>
      <c r="BN482" s="460"/>
      <c r="BO482" s="460"/>
      <c r="BP482" s="460"/>
      <c r="BS482" s="457"/>
      <c r="BT482" s="458"/>
    </row>
    <row r="483" spans="1:72" s="495" customFormat="1" ht="13" hidden="1" customHeight="1" outlineLevel="1" x14ac:dyDescent="0.3">
      <c r="A483" s="974"/>
      <c r="B483" s="665"/>
      <c r="C483" s="471" t="s">
        <v>73</v>
      </c>
      <c r="D483" s="471" t="s">
        <v>74</v>
      </c>
      <c r="E483" s="666"/>
      <c r="F483" s="666"/>
      <c r="G483" s="667"/>
      <c r="H483" s="666"/>
      <c r="I483" s="668"/>
      <c r="J483" s="668"/>
      <c r="K483" s="924"/>
      <c r="L483" s="965"/>
      <c r="M483" s="967" t="s">
        <v>98</v>
      </c>
      <c r="N483" s="475">
        <f t="shared" ref="N483:N492" si="239">P483</f>
        <v>0</v>
      </c>
      <c r="O483" s="475">
        <f t="shared" ref="O483:O492" si="240">N483*1.12</f>
        <v>0</v>
      </c>
      <c r="P483" s="475"/>
      <c r="Q483" s="475">
        <f t="shared" ref="Q483:Q492" si="241">P483*1.12</f>
        <v>0</v>
      </c>
      <c r="R483" s="924"/>
      <c r="S483" s="969"/>
      <c r="T483" s="428"/>
      <c r="U483" s="428">
        <f t="shared" ref="U483:U492" si="242">T483*1.12</f>
        <v>0</v>
      </c>
      <c r="V483" s="428"/>
      <c r="W483" s="428"/>
      <c r="X483" s="428">
        <f t="shared" ref="X483:X486" si="243">W483*1.12</f>
        <v>0</v>
      </c>
      <c r="Y483" s="428"/>
      <c r="Z483" s="428">
        <f t="shared" ref="Z483:AA492" si="244">T483+W483</f>
        <v>0</v>
      </c>
      <c r="AA483" s="428">
        <f t="shared" si="244"/>
        <v>0</v>
      </c>
      <c r="AB483" s="428"/>
      <c r="AC483" s="428"/>
      <c r="AD483" s="428"/>
      <c r="AE483" s="428"/>
      <c r="AF483" s="428"/>
      <c r="AG483" s="472"/>
      <c r="AH483" s="428"/>
      <c r="AI483" s="472">
        <f t="shared" ref="AI483:AJ492" si="245">AF483-AC483</f>
        <v>0</v>
      </c>
      <c r="AJ483" s="472">
        <f t="shared" si="245"/>
        <v>0</v>
      </c>
      <c r="AK483" s="472"/>
      <c r="AL483" s="479" t="str">
        <f t="shared" si="233"/>
        <v/>
      </c>
      <c r="AM483" s="473"/>
      <c r="AN483" s="473"/>
      <c r="AO483" s="473"/>
      <c r="AP483" s="473"/>
      <c r="AQ483" s="473"/>
      <c r="AR483" s="472">
        <f>P483-Z483</f>
        <v>0</v>
      </c>
      <c r="AS483" s="472">
        <f t="shared" ref="AS483:AS492" si="246">AR483*1.12</f>
        <v>0</v>
      </c>
      <c r="AT483" s="472"/>
      <c r="AU483" s="472"/>
      <c r="AV483" s="472"/>
      <c r="AW483" s="472"/>
      <c r="AX483" s="472"/>
      <c r="AY483" s="472"/>
      <c r="AZ483" s="472"/>
      <c r="BA483" s="472"/>
      <c r="BB483" s="472"/>
      <c r="BC483" s="472"/>
      <c r="BD483" s="472"/>
      <c r="BE483" s="472"/>
      <c r="BF483" s="472"/>
      <c r="BG483" s="472"/>
      <c r="BH483" s="472"/>
      <c r="BI483" s="963" t="s">
        <v>142</v>
      </c>
      <c r="BJ483" s="496"/>
      <c r="BK483" s="496"/>
      <c r="BL483" s="496"/>
      <c r="BM483" s="496"/>
      <c r="BN483" s="496"/>
      <c r="BO483" s="496"/>
      <c r="BP483" s="496"/>
      <c r="BS483" s="459"/>
      <c r="BT483" s="497"/>
    </row>
    <row r="484" spans="1:72" ht="13" hidden="1" customHeight="1" outlineLevel="1" x14ac:dyDescent="0.3">
      <c r="A484" s="974"/>
      <c r="B484" s="665"/>
      <c r="C484" s="480" t="s">
        <v>75</v>
      </c>
      <c r="D484" s="480" t="s">
        <v>77</v>
      </c>
      <c r="E484" s="663"/>
      <c r="F484" s="663"/>
      <c r="G484" s="466"/>
      <c r="H484" s="663"/>
      <c r="I484" s="662"/>
      <c r="J484" s="662"/>
      <c r="K484" s="926"/>
      <c r="L484" s="966"/>
      <c r="M484" s="968"/>
      <c r="N484" s="484">
        <f t="shared" si="239"/>
        <v>0</v>
      </c>
      <c r="O484" s="484">
        <f t="shared" si="240"/>
        <v>0</v>
      </c>
      <c r="P484" s="484">
        <f>P483</f>
        <v>0</v>
      </c>
      <c r="Q484" s="484">
        <f t="shared" si="241"/>
        <v>0</v>
      </c>
      <c r="R484" s="926"/>
      <c r="S484" s="970"/>
      <c r="T484" s="499"/>
      <c r="U484" s="499">
        <f t="shared" si="242"/>
        <v>0</v>
      </c>
      <c r="V484" s="499"/>
      <c r="W484" s="499"/>
      <c r="X484" s="499">
        <f t="shared" si="243"/>
        <v>0</v>
      </c>
      <c r="Y484" s="499"/>
      <c r="Z484" s="499">
        <f t="shared" si="244"/>
        <v>0</v>
      </c>
      <c r="AA484" s="499">
        <f t="shared" si="244"/>
        <v>0</v>
      </c>
      <c r="AB484" s="499"/>
      <c r="AC484" s="499"/>
      <c r="AD484" s="499">
        <f>AC484*1.12</f>
        <v>0</v>
      </c>
      <c r="AE484" s="499"/>
      <c r="AF484" s="499"/>
      <c r="AG484" s="481">
        <f>AF484*1.12</f>
        <v>0</v>
      </c>
      <c r="AH484" s="499"/>
      <c r="AI484" s="481">
        <f t="shared" si="245"/>
        <v>0</v>
      </c>
      <c r="AJ484" s="481">
        <f t="shared" si="245"/>
        <v>0</v>
      </c>
      <c r="AK484" s="481"/>
      <c r="AL484" s="479" t="str">
        <f t="shared" si="233"/>
        <v/>
      </c>
      <c r="AM484" s="482"/>
      <c r="AN484" s="482"/>
      <c r="AO484" s="482"/>
      <c r="AP484" s="482"/>
      <c r="AQ484" s="482"/>
      <c r="AR484" s="481"/>
      <c r="AS484" s="481">
        <f t="shared" si="246"/>
        <v>0</v>
      </c>
      <c r="AT484" s="481"/>
      <c r="AU484" s="481"/>
      <c r="AV484" s="481"/>
      <c r="AW484" s="481"/>
      <c r="AX484" s="481"/>
      <c r="AY484" s="481"/>
      <c r="AZ484" s="481"/>
      <c r="BA484" s="481"/>
      <c r="BB484" s="481"/>
      <c r="BC484" s="481"/>
      <c r="BD484" s="481"/>
      <c r="BE484" s="481"/>
      <c r="BF484" s="481"/>
      <c r="BG484" s="481"/>
      <c r="BH484" s="481"/>
      <c r="BI484" s="964"/>
      <c r="BJ484" s="460"/>
      <c r="BK484" s="460"/>
      <c r="BL484" s="460"/>
      <c r="BM484" s="460"/>
      <c r="BN484" s="460"/>
      <c r="BO484" s="460"/>
      <c r="BP484" s="460"/>
      <c r="BS484" s="457"/>
      <c r="BT484" s="458"/>
    </row>
    <row r="485" spans="1:72" s="495" customFormat="1" ht="13" hidden="1" customHeight="1" outlineLevel="1" x14ac:dyDescent="0.3">
      <c r="A485" s="974"/>
      <c r="B485" s="665"/>
      <c r="C485" s="471" t="s">
        <v>73</v>
      </c>
      <c r="D485" s="471" t="s">
        <v>74</v>
      </c>
      <c r="E485" s="666"/>
      <c r="F485" s="666"/>
      <c r="G485" s="667"/>
      <c r="H485" s="666"/>
      <c r="I485" s="668"/>
      <c r="J485" s="668"/>
      <c r="K485" s="924"/>
      <c r="L485" s="965"/>
      <c r="M485" s="967" t="s">
        <v>98</v>
      </c>
      <c r="N485" s="475">
        <f t="shared" si="239"/>
        <v>0</v>
      </c>
      <c r="O485" s="475">
        <f t="shared" si="240"/>
        <v>0</v>
      </c>
      <c r="P485" s="475"/>
      <c r="Q485" s="475">
        <f t="shared" si="241"/>
        <v>0</v>
      </c>
      <c r="R485" s="924"/>
      <c r="S485" s="969"/>
      <c r="T485" s="428"/>
      <c r="U485" s="428">
        <f t="shared" si="242"/>
        <v>0</v>
      </c>
      <c r="V485" s="428"/>
      <c r="W485" s="428"/>
      <c r="X485" s="428">
        <f t="shared" si="243"/>
        <v>0</v>
      </c>
      <c r="Y485" s="428"/>
      <c r="Z485" s="428">
        <f t="shared" si="244"/>
        <v>0</v>
      </c>
      <c r="AA485" s="428">
        <f t="shared" si="244"/>
        <v>0</v>
      </c>
      <c r="AB485" s="428"/>
      <c r="AC485" s="428"/>
      <c r="AD485" s="428">
        <f>AC485*1.12</f>
        <v>0</v>
      </c>
      <c r="AE485" s="428"/>
      <c r="AF485" s="428"/>
      <c r="AG485" s="472">
        <f t="shared" ref="AG485:AG492" si="247">AF485*1.12</f>
        <v>0</v>
      </c>
      <c r="AH485" s="661"/>
      <c r="AI485" s="472">
        <f t="shared" si="245"/>
        <v>0</v>
      </c>
      <c r="AJ485" s="472">
        <f t="shared" si="245"/>
        <v>0</v>
      </c>
      <c r="AK485" s="472"/>
      <c r="AL485" s="479" t="str">
        <f t="shared" si="233"/>
        <v/>
      </c>
      <c r="AM485" s="473"/>
      <c r="AN485" s="473"/>
      <c r="AO485" s="473"/>
      <c r="AP485" s="473"/>
      <c r="AQ485" s="473"/>
      <c r="AR485" s="472"/>
      <c r="AS485" s="472">
        <f t="shared" si="246"/>
        <v>0</v>
      </c>
      <c r="AT485" s="472"/>
      <c r="AU485" s="472"/>
      <c r="AV485" s="472"/>
      <c r="AW485" s="472"/>
      <c r="AX485" s="472"/>
      <c r="AY485" s="472"/>
      <c r="AZ485" s="472"/>
      <c r="BA485" s="472"/>
      <c r="BB485" s="472"/>
      <c r="BC485" s="472"/>
      <c r="BD485" s="472"/>
      <c r="BE485" s="472"/>
      <c r="BF485" s="472"/>
      <c r="BG485" s="472"/>
      <c r="BH485" s="472">
        <f>AI485</f>
        <v>0</v>
      </c>
      <c r="BI485" s="963" t="s">
        <v>142</v>
      </c>
      <c r="BJ485" s="496"/>
      <c r="BK485" s="496"/>
      <c r="BL485" s="496"/>
      <c r="BM485" s="496"/>
      <c r="BN485" s="496"/>
      <c r="BO485" s="496"/>
      <c r="BP485" s="496"/>
      <c r="BS485" s="459"/>
      <c r="BT485" s="497"/>
    </row>
    <row r="486" spans="1:72" ht="13" hidden="1" customHeight="1" outlineLevel="1" x14ac:dyDescent="0.3">
      <c r="A486" s="974"/>
      <c r="B486" s="665"/>
      <c r="C486" s="480" t="s">
        <v>75</v>
      </c>
      <c r="D486" s="480" t="s">
        <v>77</v>
      </c>
      <c r="E486" s="663"/>
      <c r="F486" s="663"/>
      <c r="G486" s="466"/>
      <c r="H486" s="663"/>
      <c r="I486" s="662"/>
      <c r="J486" s="662"/>
      <c r="K486" s="926"/>
      <c r="L486" s="966"/>
      <c r="M486" s="968"/>
      <c r="N486" s="484">
        <f t="shared" si="239"/>
        <v>0</v>
      </c>
      <c r="O486" s="484">
        <f t="shared" si="240"/>
        <v>0</v>
      </c>
      <c r="P486" s="484">
        <f>P485</f>
        <v>0</v>
      </c>
      <c r="Q486" s="484">
        <f t="shared" si="241"/>
        <v>0</v>
      </c>
      <c r="R486" s="926"/>
      <c r="S486" s="970"/>
      <c r="T486" s="499"/>
      <c r="U486" s="499">
        <f t="shared" si="242"/>
        <v>0</v>
      </c>
      <c r="V486" s="499"/>
      <c r="W486" s="499"/>
      <c r="X486" s="499">
        <f t="shared" si="243"/>
        <v>0</v>
      </c>
      <c r="Y486" s="499"/>
      <c r="Z486" s="499">
        <f t="shared" si="244"/>
        <v>0</v>
      </c>
      <c r="AA486" s="499">
        <f t="shared" si="244"/>
        <v>0</v>
      </c>
      <c r="AB486" s="499"/>
      <c r="AC486" s="499"/>
      <c r="AD486" s="499"/>
      <c r="AE486" s="499"/>
      <c r="AF486" s="499"/>
      <c r="AG486" s="481">
        <f t="shared" si="247"/>
        <v>0</v>
      </c>
      <c r="AH486" s="469"/>
      <c r="AI486" s="481">
        <f t="shared" si="245"/>
        <v>0</v>
      </c>
      <c r="AJ486" s="481">
        <f t="shared" si="245"/>
        <v>0</v>
      </c>
      <c r="AK486" s="481"/>
      <c r="AL486" s="479" t="str">
        <f t="shared" si="233"/>
        <v/>
      </c>
      <c r="AM486" s="482"/>
      <c r="AN486" s="482"/>
      <c r="AO486" s="482"/>
      <c r="AP486" s="482"/>
      <c r="AQ486" s="482"/>
      <c r="AR486" s="472">
        <f>P486-Z486</f>
        <v>0</v>
      </c>
      <c r="AS486" s="481">
        <f t="shared" si="246"/>
        <v>0</v>
      </c>
      <c r="AT486" s="481"/>
      <c r="AU486" s="481"/>
      <c r="AV486" s="481"/>
      <c r="AW486" s="481"/>
      <c r="AX486" s="481"/>
      <c r="AY486" s="481"/>
      <c r="AZ486" s="481"/>
      <c r="BA486" s="481"/>
      <c r="BB486" s="481"/>
      <c r="BC486" s="481"/>
      <c r="BD486" s="481"/>
      <c r="BE486" s="481"/>
      <c r="BF486" s="481"/>
      <c r="BG486" s="481"/>
      <c r="BH486" s="481"/>
      <c r="BI486" s="964"/>
      <c r="BJ486" s="460"/>
      <c r="BK486" s="460"/>
      <c r="BL486" s="460"/>
      <c r="BM486" s="460"/>
      <c r="BN486" s="460"/>
      <c r="BO486" s="460"/>
      <c r="BP486" s="460"/>
      <c r="BS486" s="457"/>
      <c r="BT486" s="458"/>
    </row>
    <row r="487" spans="1:72" s="495" customFormat="1" ht="13" hidden="1" customHeight="1" outlineLevel="1" x14ac:dyDescent="0.3">
      <c r="A487" s="974"/>
      <c r="B487" s="665"/>
      <c r="C487" s="471" t="s">
        <v>73</v>
      </c>
      <c r="D487" s="471" t="s">
        <v>74</v>
      </c>
      <c r="E487" s="666"/>
      <c r="F487" s="666"/>
      <c r="G487" s="667"/>
      <c r="H487" s="666"/>
      <c r="I487" s="668"/>
      <c r="J487" s="668"/>
      <c r="K487" s="924"/>
      <c r="L487" s="965"/>
      <c r="M487" s="967" t="s">
        <v>98</v>
      </c>
      <c r="N487" s="475">
        <f t="shared" si="239"/>
        <v>0</v>
      </c>
      <c r="O487" s="475">
        <f t="shared" si="240"/>
        <v>0</v>
      </c>
      <c r="P487" s="475"/>
      <c r="Q487" s="475">
        <f t="shared" si="241"/>
        <v>0</v>
      </c>
      <c r="R487" s="924"/>
      <c r="S487" s="969"/>
      <c r="T487" s="428"/>
      <c r="U487" s="428">
        <f t="shared" si="242"/>
        <v>0</v>
      </c>
      <c r="V487" s="428"/>
      <c r="W487" s="428"/>
      <c r="X487" s="428"/>
      <c r="Y487" s="428"/>
      <c r="Z487" s="428">
        <f t="shared" si="244"/>
        <v>0</v>
      </c>
      <c r="AA487" s="428">
        <f t="shared" si="244"/>
        <v>0</v>
      </c>
      <c r="AB487" s="428"/>
      <c r="AC487" s="428"/>
      <c r="AD487" s="428">
        <f>AC487*1.12</f>
        <v>0</v>
      </c>
      <c r="AE487" s="428"/>
      <c r="AF487" s="428"/>
      <c r="AG487" s="472">
        <f t="shared" si="247"/>
        <v>0</v>
      </c>
      <c r="AH487" s="669"/>
      <c r="AI487" s="472">
        <f t="shared" si="245"/>
        <v>0</v>
      </c>
      <c r="AJ487" s="472">
        <f t="shared" si="245"/>
        <v>0</v>
      </c>
      <c r="AK487" s="472"/>
      <c r="AL487" s="479" t="str">
        <f t="shared" si="233"/>
        <v/>
      </c>
      <c r="AM487" s="473"/>
      <c r="AN487" s="473"/>
      <c r="AO487" s="473"/>
      <c r="AP487" s="473"/>
      <c r="AQ487" s="473"/>
      <c r="AR487" s="472"/>
      <c r="AS487" s="472">
        <f t="shared" si="246"/>
        <v>0</v>
      </c>
      <c r="AT487" s="472"/>
      <c r="AU487" s="472"/>
      <c r="AV487" s="472"/>
      <c r="AW487" s="472"/>
      <c r="AX487" s="472"/>
      <c r="AY487" s="472"/>
      <c r="AZ487" s="472"/>
      <c r="BA487" s="472"/>
      <c r="BB487" s="472"/>
      <c r="BC487" s="472"/>
      <c r="BD487" s="472"/>
      <c r="BE487" s="472"/>
      <c r="BF487" s="472"/>
      <c r="BG487" s="472"/>
      <c r="BH487" s="472">
        <f>AI487</f>
        <v>0</v>
      </c>
      <c r="BI487" s="963" t="s">
        <v>142</v>
      </c>
      <c r="BJ487" s="496"/>
      <c r="BK487" s="496"/>
      <c r="BL487" s="496"/>
      <c r="BM487" s="496"/>
      <c r="BN487" s="496"/>
      <c r="BO487" s="496"/>
      <c r="BP487" s="496"/>
      <c r="BS487" s="459"/>
      <c r="BT487" s="497"/>
    </row>
    <row r="488" spans="1:72" ht="13" hidden="1" customHeight="1" outlineLevel="1" x14ac:dyDescent="0.3">
      <c r="A488" s="974"/>
      <c r="B488" s="665"/>
      <c r="C488" s="480" t="s">
        <v>75</v>
      </c>
      <c r="D488" s="480" t="s">
        <v>77</v>
      </c>
      <c r="E488" s="663"/>
      <c r="F488" s="663"/>
      <c r="G488" s="466"/>
      <c r="H488" s="663"/>
      <c r="I488" s="662"/>
      <c r="J488" s="662"/>
      <c r="K488" s="926"/>
      <c r="L488" s="966"/>
      <c r="M488" s="968"/>
      <c r="N488" s="484">
        <f t="shared" si="239"/>
        <v>0</v>
      </c>
      <c r="O488" s="484">
        <f t="shared" si="240"/>
        <v>0</v>
      </c>
      <c r="P488" s="484">
        <f>P487</f>
        <v>0</v>
      </c>
      <c r="Q488" s="484">
        <f t="shared" si="241"/>
        <v>0</v>
      </c>
      <c r="R488" s="926"/>
      <c r="S488" s="970"/>
      <c r="T488" s="499"/>
      <c r="U488" s="499">
        <f t="shared" si="242"/>
        <v>0</v>
      </c>
      <c r="V488" s="499"/>
      <c r="W488" s="499"/>
      <c r="X488" s="499">
        <f>W488*1.12</f>
        <v>0</v>
      </c>
      <c r="Y488" s="499"/>
      <c r="Z488" s="499">
        <f t="shared" si="244"/>
        <v>0</v>
      </c>
      <c r="AA488" s="499">
        <f t="shared" si="244"/>
        <v>0</v>
      </c>
      <c r="AB488" s="499"/>
      <c r="AC488" s="499"/>
      <c r="AD488" s="499"/>
      <c r="AE488" s="499"/>
      <c r="AF488" s="499"/>
      <c r="AG488" s="481">
        <f t="shared" si="247"/>
        <v>0</v>
      </c>
      <c r="AH488" s="469"/>
      <c r="AI488" s="481">
        <f t="shared" si="245"/>
        <v>0</v>
      </c>
      <c r="AJ488" s="481">
        <f t="shared" si="245"/>
        <v>0</v>
      </c>
      <c r="AK488" s="481"/>
      <c r="AL488" s="479" t="str">
        <f t="shared" si="233"/>
        <v/>
      </c>
      <c r="AM488" s="482"/>
      <c r="AN488" s="482"/>
      <c r="AO488" s="482"/>
      <c r="AP488" s="482"/>
      <c r="AQ488" s="482"/>
      <c r="AR488" s="481">
        <f>P488-Z488</f>
        <v>0</v>
      </c>
      <c r="AS488" s="481">
        <f t="shared" si="246"/>
        <v>0</v>
      </c>
      <c r="AT488" s="481"/>
      <c r="AU488" s="481"/>
      <c r="AV488" s="481"/>
      <c r="AW488" s="481"/>
      <c r="AX488" s="481"/>
      <c r="AY488" s="481"/>
      <c r="AZ488" s="481"/>
      <c r="BA488" s="481"/>
      <c r="BB488" s="481"/>
      <c r="BC488" s="481"/>
      <c r="BD488" s="481"/>
      <c r="BE488" s="481"/>
      <c r="BF488" s="481"/>
      <c r="BG488" s="481"/>
      <c r="BH488" s="481"/>
      <c r="BI488" s="964"/>
      <c r="BJ488" s="460"/>
      <c r="BK488" s="460"/>
      <c r="BL488" s="460"/>
      <c r="BM488" s="460"/>
      <c r="BN488" s="460"/>
      <c r="BO488" s="460"/>
      <c r="BP488" s="460"/>
      <c r="BS488" s="457"/>
      <c r="BT488" s="458"/>
    </row>
    <row r="489" spans="1:72" s="495" customFormat="1" ht="13" hidden="1" customHeight="1" outlineLevel="1" x14ac:dyDescent="0.3">
      <c r="A489" s="974"/>
      <c r="B489" s="665"/>
      <c r="C489" s="471" t="s">
        <v>73</v>
      </c>
      <c r="D489" s="471" t="s">
        <v>74</v>
      </c>
      <c r="E489" s="666"/>
      <c r="F489" s="666"/>
      <c r="G489" s="667"/>
      <c r="H489" s="666"/>
      <c r="I489" s="668"/>
      <c r="J489" s="668"/>
      <c r="K489" s="924"/>
      <c r="L489" s="965"/>
      <c r="M489" s="967" t="s">
        <v>98</v>
      </c>
      <c r="N489" s="475">
        <f t="shared" si="239"/>
        <v>0</v>
      </c>
      <c r="O489" s="475">
        <f t="shared" si="240"/>
        <v>0</v>
      </c>
      <c r="P489" s="475"/>
      <c r="Q489" s="475">
        <f t="shared" si="241"/>
        <v>0</v>
      </c>
      <c r="R489" s="924"/>
      <c r="S489" s="969"/>
      <c r="T489" s="428"/>
      <c r="U489" s="428">
        <f t="shared" si="242"/>
        <v>0</v>
      </c>
      <c r="V489" s="428"/>
      <c r="W489" s="428"/>
      <c r="X489" s="428">
        <f>W489*1.12</f>
        <v>0</v>
      </c>
      <c r="Y489" s="428"/>
      <c r="Z489" s="428">
        <f t="shared" si="244"/>
        <v>0</v>
      </c>
      <c r="AA489" s="428">
        <f t="shared" si="244"/>
        <v>0</v>
      </c>
      <c r="AB489" s="428"/>
      <c r="AC489" s="428"/>
      <c r="AD489" s="428"/>
      <c r="AE489" s="428"/>
      <c r="AF489" s="428"/>
      <c r="AG489" s="472">
        <f t="shared" si="247"/>
        <v>0</v>
      </c>
      <c r="AH489" s="661"/>
      <c r="AI489" s="472">
        <f t="shared" si="245"/>
        <v>0</v>
      </c>
      <c r="AJ489" s="472">
        <f t="shared" si="245"/>
        <v>0</v>
      </c>
      <c r="AK489" s="472"/>
      <c r="AL489" s="479" t="str">
        <f t="shared" si="233"/>
        <v/>
      </c>
      <c r="AM489" s="473"/>
      <c r="AN489" s="473"/>
      <c r="AO489" s="473"/>
      <c r="AP489" s="473"/>
      <c r="AQ489" s="473"/>
      <c r="AR489" s="472">
        <f>P489-Z489</f>
        <v>0</v>
      </c>
      <c r="AS489" s="472">
        <f t="shared" si="246"/>
        <v>0</v>
      </c>
      <c r="AT489" s="472"/>
      <c r="AU489" s="472"/>
      <c r="AV489" s="472"/>
      <c r="AW489" s="472"/>
      <c r="AX489" s="472"/>
      <c r="AY489" s="472"/>
      <c r="AZ489" s="472"/>
      <c r="BA489" s="472"/>
      <c r="BB489" s="472"/>
      <c r="BC489" s="472"/>
      <c r="BD489" s="472"/>
      <c r="BE489" s="472"/>
      <c r="BF489" s="472"/>
      <c r="BG489" s="472"/>
      <c r="BH489" s="472"/>
      <c r="BI489" s="963" t="s">
        <v>142</v>
      </c>
      <c r="BJ489" s="496"/>
      <c r="BK489" s="496"/>
      <c r="BL489" s="496"/>
      <c r="BM489" s="496"/>
      <c r="BN489" s="496"/>
      <c r="BO489" s="496"/>
      <c r="BP489" s="496"/>
      <c r="BS489" s="459"/>
      <c r="BT489" s="497"/>
    </row>
    <row r="490" spans="1:72" ht="13" hidden="1" customHeight="1" outlineLevel="1" x14ac:dyDescent="0.3">
      <c r="A490" s="974"/>
      <c r="B490" s="665"/>
      <c r="C490" s="480" t="s">
        <v>75</v>
      </c>
      <c r="D490" s="480" t="s">
        <v>77</v>
      </c>
      <c r="E490" s="663"/>
      <c r="F490" s="663"/>
      <c r="G490" s="466"/>
      <c r="H490" s="663"/>
      <c r="I490" s="662"/>
      <c r="J490" s="662"/>
      <c r="K490" s="926"/>
      <c r="L490" s="966"/>
      <c r="M490" s="968"/>
      <c r="N490" s="484">
        <f t="shared" si="239"/>
        <v>0</v>
      </c>
      <c r="O490" s="484">
        <f t="shared" si="240"/>
        <v>0</v>
      </c>
      <c r="P490" s="484">
        <f>P489</f>
        <v>0</v>
      </c>
      <c r="Q490" s="484">
        <f t="shared" si="241"/>
        <v>0</v>
      </c>
      <c r="R490" s="926"/>
      <c r="S490" s="970"/>
      <c r="T490" s="499"/>
      <c r="U490" s="499">
        <f t="shared" si="242"/>
        <v>0</v>
      </c>
      <c r="V490" s="499"/>
      <c r="W490" s="499"/>
      <c r="X490" s="499">
        <f>W490*1.12</f>
        <v>0</v>
      </c>
      <c r="Y490" s="499"/>
      <c r="Z490" s="499">
        <f t="shared" si="244"/>
        <v>0</v>
      </c>
      <c r="AA490" s="499">
        <f t="shared" si="244"/>
        <v>0</v>
      </c>
      <c r="AB490" s="499"/>
      <c r="AC490" s="499"/>
      <c r="AD490" s="499"/>
      <c r="AE490" s="499"/>
      <c r="AF490" s="499"/>
      <c r="AG490" s="481">
        <f t="shared" si="247"/>
        <v>0</v>
      </c>
      <c r="AH490" s="664"/>
      <c r="AI490" s="481">
        <f t="shared" si="245"/>
        <v>0</v>
      </c>
      <c r="AJ490" s="481">
        <f t="shared" si="245"/>
        <v>0</v>
      </c>
      <c r="AK490" s="481"/>
      <c r="AL490" s="479" t="str">
        <f t="shared" si="233"/>
        <v/>
      </c>
      <c r="AM490" s="482"/>
      <c r="AN490" s="482"/>
      <c r="AO490" s="482"/>
      <c r="AP490" s="482"/>
      <c r="AQ490" s="482"/>
      <c r="AR490" s="481">
        <f>P490-Z490</f>
        <v>0</v>
      </c>
      <c r="AS490" s="481">
        <f t="shared" si="246"/>
        <v>0</v>
      </c>
      <c r="AT490" s="481"/>
      <c r="AU490" s="481"/>
      <c r="AV490" s="481"/>
      <c r="AW490" s="481"/>
      <c r="AX490" s="481"/>
      <c r="AY490" s="481"/>
      <c r="AZ490" s="481"/>
      <c r="BA490" s="481"/>
      <c r="BB490" s="481"/>
      <c r="BC490" s="481"/>
      <c r="BD490" s="481"/>
      <c r="BE490" s="481"/>
      <c r="BF490" s="481"/>
      <c r="BG490" s="481"/>
      <c r="BH490" s="481"/>
      <c r="BI490" s="964"/>
      <c r="BJ490" s="460"/>
      <c r="BK490" s="460"/>
      <c r="BL490" s="460"/>
      <c r="BM490" s="460"/>
      <c r="BN490" s="460"/>
      <c r="BO490" s="460"/>
      <c r="BP490" s="460"/>
      <c r="BS490" s="457"/>
      <c r="BT490" s="458"/>
    </row>
    <row r="491" spans="1:72" s="495" customFormat="1" ht="13" hidden="1" customHeight="1" outlineLevel="1" x14ac:dyDescent="0.3">
      <c r="A491" s="974"/>
      <c r="B491" s="665"/>
      <c r="C491" s="471" t="s">
        <v>73</v>
      </c>
      <c r="D491" s="471" t="s">
        <v>74</v>
      </c>
      <c r="E491" s="666"/>
      <c r="F491" s="666"/>
      <c r="G491" s="667"/>
      <c r="H491" s="666"/>
      <c r="I491" s="668"/>
      <c r="J491" s="668"/>
      <c r="K491" s="924"/>
      <c r="L491" s="965"/>
      <c r="M491" s="967" t="s">
        <v>98</v>
      </c>
      <c r="N491" s="475">
        <f t="shared" si="239"/>
        <v>0</v>
      </c>
      <c r="O491" s="475">
        <f t="shared" si="240"/>
        <v>0</v>
      </c>
      <c r="P491" s="475"/>
      <c r="Q491" s="475">
        <f t="shared" si="241"/>
        <v>0</v>
      </c>
      <c r="R491" s="924"/>
      <c r="S491" s="969"/>
      <c r="T491" s="428"/>
      <c r="U491" s="428">
        <f t="shared" si="242"/>
        <v>0</v>
      </c>
      <c r="V491" s="428"/>
      <c r="W491" s="428"/>
      <c r="X491" s="428">
        <f>W491*1.12</f>
        <v>0</v>
      </c>
      <c r="Y491" s="428"/>
      <c r="Z491" s="428">
        <f t="shared" si="244"/>
        <v>0</v>
      </c>
      <c r="AA491" s="428">
        <f t="shared" si="244"/>
        <v>0</v>
      </c>
      <c r="AB491" s="428"/>
      <c r="AC491" s="428"/>
      <c r="AD491" s="428"/>
      <c r="AE491" s="428"/>
      <c r="AF491" s="428"/>
      <c r="AG491" s="472">
        <f t="shared" si="247"/>
        <v>0</v>
      </c>
      <c r="AH491" s="661"/>
      <c r="AI491" s="472">
        <f t="shared" si="245"/>
        <v>0</v>
      </c>
      <c r="AJ491" s="472">
        <f t="shared" si="245"/>
        <v>0</v>
      </c>
      <c r="AK491" s="472"/>
      <c r="AL491" s="479" t="str">
        <f t="shared" si="233"/>
        <v/>
      </c>
      <c r="AM491" s="473"/>
      <c r="AN491" s="473"/>
      <c r="AO491" s="473"/>
      <c r="AP491" s="473"/>
      <c r="AQ491" s="473"/>
      <c r="AR491" s="472">
        <f>P491-Z491</f>
        <v>0</v>
      </c>
      <c r="AS491" s="472">
        <f t="shared" si="246"/>
        <v>0</v>
      </c>
      <c r="AT491" s="472"/>
      <c r="AU491" s="472"/>
      <c r="AV491" s="472"/>
      <c r="AW491" s="472"/>
      <c r="AX491" s="472"/>
      <c r="AY491" s="472"/>
      <c r="AZ491" s="472"/>
      <c r="BA491" s="472"/>
      <c r="BB491" s="472"/>
      <c r="BC491" s="472"/>
      <c r="BD491" s="472"/>
      <c r="BE491" s="472"/>
      <c r="BF491" s="472"/>
      <c r="BG491" s="472"/>
      <c r="BH491" s="472"/>
      <c r="BI491" s="963" t="s">
        <v>142</v>
      </c>
      <c r="BJ491" s="496"/>
      <c r="BK491" s="496"/>
      <c r="BL491" s="496"/>
      <c r="BM491" s="496"/>
      <c r="BN491" s="496"/>
      <c r="BO491" s="496"/>
      <c r="BP491" s="496"/>
      <c r="BS491" s="459"/>
      <c r="BT491" s="497"/>
    </row>
    <row r="492" spans="1:72" ht="13" hidden="1" customHeight="1" outlineLevel="1" x14ac:dyDescent="0.3">
      <c r="A492" s="974"/>
      <c r="B492" s="665"/>
      <c r="C492" s="480" t="s">
        <v>75</v>
      </c>
      <c r="D492" s="480" t="s">
        <v>77</v>
      </c>
      <c r="E492" s="663"/>
      <c r="F492" s="663"/>
      <c r="G492" s="466"/>
      <c r="H492" s="663"/>
      <c r="I492" s="662"/>
      <c r="J492" s="662"/>
      <c r="K492" s="926"/>
      <c r="L492" s="966"/>
      <c r="M492" s="968"/>
      <c r="N492" s="484">
        <f t="shared" si="239"/>
        <v>0</v>
      </c>
      <c r="O492" s="484">
        <f t="shared" si="240"/>
        <v>0</v>
      </c>
      <c r="P492" s="484">
        <f>P491</f>
        <v>0</v>
      </c>
      <c r="Q492" s="484">
        <f t="shared" si="241"/>
        <v>0</v>
      </c>
      <c r="R492" s="926"/>
      <c r="S492" s="970"/>
      <c r="T492" s="670"/>
      <c r="U492" s="499">
        <f t="shared" si="242"/>
        <v>0</v>
      </c>
      <c r="V492" s="670"/>
      <c r="W492" s="499"/>
      <c r="X492" s="499">
        <f>W492*1.12</f>
        <v>0</v>
      </c>
      <c r="Y492" s="670"/>
      <c r="Z492" s="499">
        <f t="shared" si="244"/>
        <v>0</v>
      </c>
      <c r="AA492" s="499">
        <f t="shared" si="244"/>
        <v>0</v>
      </c>
      <c r="AB492" s="670"/>
      <c r="AC492" s="670"/>
      <c r="AD492" s="670"/>
      <c r="AE492" s="670"/>
      <c r="AF492" s="499"/>
      <c r="AG492" s="481">
        <f t="shared" si="247"/>
        <v>0</v>
      </c>
      <c r="AH492" s="664"/>
      <c r="AI492" s="481">
        <f t="shared" si="245"/>
        <v>0</v>
      </c>
      <c r="AJ492" s="481">
        <f t="shared" si="245"/>
        <v>0</v>
      </c>
      <c r="AK492" s="481"/>
      <c r="AL492" s="479" t="str">
        <f t="shared" si="233"/>
        <v/>
      </c>
      <c r="AM492" s="671"/>
      <c r="AN492" s="482"/>
      <c r="AO492" s="671"/>
      <c r="AP492" s="671"/>
      <c r="AQ492" s="671"/>
      <c r="AR492" s="472">
        <f>P492-Z492</f>
        <v>0</v>
      </c>
      <c r="AS492" s="481">
        <f t="shared" si="246"/>
        <v>0</v>
      </c>
      <c r="AT492" s="672"/>
      <c r="AU492" s="672"/>
      <c r="AV492" s="672"/>
      <c r="AW492" s="672"/>
      <c r="AX492" s="672"/>
      <c r="AY492" s="672"/>
      <c r="AZ492" s="672"/>
      <c r="BA492" s="672"/>
      <c r="BB492" s="672"/>
      <c r="BC492" s="672"/>
      <c r="BD492" s="672"/>
      <c r="BE492" s="672"/>
      <c r="BF492" s="672"/>
      <c r="BG492" s="672"/>
      <c r="BH492" s="672"/>
      <c r="BI492" s="964"/>
      <c r="BJ492" s="460"/>
      <c r="BK492" s="460"/>
      <c r="BL492" s="460"/>
      <c r="BM492" s="460"/>
      <c r="BN492" s="460"/>
      <c r="BO492" s="460"/>
      <c r="BP492" s="460"/>
      <c r="BS492" s="457"/>
      <c r="BT492" s="458"/>
    </row>
    <row r="493" spans="1:72" s="495" customFormat="1" ht="13" hidden="1" customHeight="1" outlineLevel="1" x14ac:dyDescent="0.35">
      <c r="A493" s="957">
        <v>2</v>
      </c>
      <c r="B493" s="959" t="s">
        <v>81</v>
      </c>
      <c r="C493" s="471" t="s">
        <v>73</v>
      </c>
      <c r="D493" s="471" t="s">
        <v>74</v>
      </c>
      <c r="E493" s="542">
        <f>E495</f>
        <v>0</v>
      </c>
      <c r="F493" s="542">
        <f>F495</f>
        <v>0</v>
      </c>
      <c r="G493" s="649"/>
      <c r="H493" s="542"/>
      <c r="I493" s="542">
        <f>I495</f>
        <v>0</v>
      </c>
      <c r="J493" s="542">
        <f>J495</f>
        <v>0</v>
      </c>
      <c r="K493" s="490"/>
      <c r="L493" s="650"/>
      <c r="M493" s="651"/>
      <c r="N493" s="652">
        <f>N495</f>
        <v>0</v>
      </c>
      <c r="O493" s="652">
        <f t="shared" ref="O493:Q494" si="248">O495</f>
        <v>0</v>
      </c>
      <c r="P493" s="652">
        <f t="shared" si="248"/>
        <v>0</v>
      </c>
      <c r="Q493" s="652">
        <f t="shared" si="248"/>
        <v>0</v>
      </c>
      <c r="R493" s="490"/>
      <c r="S493" s="542"/>
      <c r="T493" s="542">
        <f t="shared" ref="T493:BH494" si="249">T495</f>
        <v>0</v>
      </c>
      <c r="U493" s="542">
        <f t="shared" si="249"/>
        <v>0</v>
      </c>
      <c r="V493" s="542"/>
      <c r="W493" s="542">
        <f t="shared" si="249"/>
        <v>0</v>
      </c>
      <c r="X493" s="542">
        <f t="shared" si="249"/>
        <v>0</v>
      </c>
      <c r="Y493" s="542"/>
      <c r="Z493" s="542">
        <f t="shared" si="249"/>
        <v>0</v>
      </c>
      <c r="AA493" s="542">
        <f t="shared" si="249"/>
        <v>0</v>
      </c>
      <c r="AB493" s="542"/>
      <c r="AC493" s="542">
        <f t="shared" si="249"/>
        <v>0</v>
      </c>
      <c r="AD493" s="542">
        <f t="shared" si="249"/>
        <v>0</v>
      </c>
      <c r="AE493" s="542"/>
      <c r="AF493" s="542">
        <f t="shared" si="249"/>
        <v>0</v>
      </c>
      <c r="AG493" s="542">
        <f t="shared" si="249"/>
        <v>0</v>
      </c>
      <c r="AH493" s="542">
        <f t="shared" si="249"/>
        <v>0</v>
      </c>
      <c r="AI493" s="542">
        <f t="shared" si="249"/>
        <v>0</v>
      </c>
      <c r="AJ493" s="542">
        <f t="shared" si="249"/>
        <v>0</v>
      </c>
      <c r="AK493" s="542">
        <f t="shared" si="249"/>
        <v>0</v>
      </c>
      <c r="AL493" s="653" t="str">
        <f t="shared" si="233"/>
        <v/>
      </c>
      <c r="AM493" s="654">
        <f t="shared" si="249"/>
        <v>0</v>
      </c>
      <c r="AN493" s="654">
        <f t="shared" si="249"/>
        <v>0</v>
      </c>
      <c r="AO493" s="654">
        <f t="shared" si="249"/>
        <v>0</v>
      </c>
      <c r="AP493" s="654"/>
      <c r="AQ493" s="654"/>
      <c r="AR493" s="542">
        <f t="shared" si="249"/>
        <v>0</v>
      </c>
      <c r="AS493" s="542">
        <f t="shared" si="249"/>
        <v>0</v>
      </c>
      <c r="AT493" s="542">
        <f t="shared" si="249"/>
        <v>0</v>
      </c>
      <c r="AU493" s="542">
        <f t="shared" si="249"/>
        <v>0</v>
      </c>
      <c r="AV493" s="542">
        <f t="shared" si="249"/>
        <v>0</v>
      </c>
      <c r="AW493" s="542">
        <f t="shared" si="249"/>
        <v>0</v>
      </c>
      <c r="AX493" s="542">
        <f t="shared" si="249"/>
        <v>0</v>
      </c>
      <c r="AY493" s="542">
        <f t="shared" si="249"/>
        <v>0</v>
      </c>
      <c r="AZ493" s="542">
        <f t="shared" si="249"/>
        <v>0</v>
      </c>
      <c r="BA493" s="542">
        <f t="shared" si="249"/>
        <v>0</v>
      </c>
      <c r="BB493" s="542">
        <f t="shared" si="249"/>
        <v>0</v>
      </c>
      <c r="BC493" s="542">
        <f t="shared" si="249"/>
        <v>0</v>
      </c>
      <c r="BD493" s="542">
        <f t="shared" si="249"/>
        <v>0</v>
      </c>
      <c r="BE493" s="542">
        <f t="shared" si="249"/>
        <v>0</v>
      </c>
      <c r="BF493" s="542">
        <f t="shared" si="249"/>
        <v>0</v>
      </c>
      <c r="BG493" s="542">
        <f t="shared" si="249"/>
        <v>0</v>
      </c>
      <c r="BH493" s="542">
        <f t="shared" si="249"/>
        <v>0</v>
      </c>
      <c r="BI493" s="653"/>
      <c r="BJ493" s="653">
        <f t="shared" ref="BJ493:BM494" si="250">BJ495</f>
        <v>0</v>
      </c>
      <c r="BK493" s="542">
        <f t="shared" si="250"/>
        <v>0</v>
      </c>
      <c r="BL493" s="542">
        <f t="shared" si="250"/>
        <v>0</v>
      </c>
      <c r="BM493" s="542">
        <f t="shared" si="250"/>
        <v>0</v>
      </c>
      <c r="BN493" s="653"/>
      <c r="BO493" s="653"/>
      <c r="BP493" s="476"/>
      <c r="BS493" s="459"/>
      <c r="BT493" s="497"/>
    </row>
    <row r="494" spans="1:72" s="495" customFormat="1" ht="13" hidden="1" customHeight="1" outlineLevel="1" x14ac:dyDescent="0.35">
      <c r="A494" s="958"/>
      <c r="B494" s="960"/>
      <c r="C494" s="486" t="s">
        <v>75</v>
      </c>
      <c r="D494" s="486" t="s">
        <v>77</v>
      </c>
      <c r="E494" s="673">
        <f>E496</f>
        <v>0</v>
      </c>
      <c r="F494" s="673">
        <f>F496</f>
        <v>0</v>
      </c>
      <c r="G494" s="674"/>
      <c r="H494" s="673"/>
      <c r="I494" s="673">
        <f>I496</f>
        <v>0</v>
      </c>
      <c r="J494" s="673">
        <f>J496</f>
        <v>0</v>
      </c>
      <c r="K494" s="675"/>
      <c r="L494" s="676"/>
      <c r="M494" s="677"/>
      <c r="N494" s="678">
        <f>N496</f>
        <v>0</v>
      </c>
      <c r="O494" s="678">
        <f t="shared" si="248"/>
        <v>0</v>
      </c>
      <c r="P494" s="678">
        <f t="shared" si="248"/>
        <v>0</v>
      </c>
      <c r="Q494" s="678">
        <f t="shared" si="248"/>
        <v>0</v>
      </c>
      <c r="R494" s="675"/>
      <c r="S494" s="673"/>
      <c r="T494" s="673">
        <f t="shared" si="249"/>
        <v>0</v>
      </c>
      <c r="U494" s="673">
        <f t="shared" si="249"/>
        <v>0</v>
      </c>
      <c r="V494" s="673"/>
      <c r="W494" s="673">
        <f t="shared" si="249"/>
        <v>0</v>
      </c>
      <c r="X494" s="673">
        <f t="shared" si="249"/>
        <v>0</v>
      </c>
      <c r="Y494" s="673"/>
      <c r="Z494" s="673">
        <f t="shared" si="249"/>
        <v>0</v>
      </c>
      <c r="AA494" s="673">
        <f t="shared" si="249"/>
        <v>0</v>
      </c>
      <c r="AB494" s="673"/>
      <c r="AC494" s="673">
        <f t="shared" si="249"/>
        <v>0</v>
      </c>
      <c r="AD494" s="673">
        <f t="shared" si="249"/>
        <v>0</v>
      </c>
      <c r="AE494" s="673"/>
      <c r="AF494" s="673">
        <f t="shared" si="249"/>
        <v>0</v>
      </c>
      <c r="AG494" s="673">
        <f t="shared" si="249"/>
        <v>0</v>
      </c>
      <c r="AH494" s="673">
        <f t="shared" si="249"/>
        <v>0</v>
      </c>
      <c r="AI494" s="673">
        <f t="shared" si="249"/>
        <v>0</v>
      </c>
      <c r="AJ494" s="673">
        <f t="shared" si="249"/>
        <v>0</v>
      </c>
      <c r="AK494" s="673">
        <f t="shared" si="249"/>
        <v>0</v>
      </c>
      <c r="AL494" s="653" t="str">
        <f t="shared" si="233"/>
        <v/>
      </c>
      <c r="AM494" s="679">
        <f t="shared" si="249"/>
        <v>0</v>
      </c>
      <c r="AN494" s="679">
        <f t="shared" si="249"/>
        <v>0</v>
      </c>
      <c r="AO494" s="679">
        <f t="shared" si="249"/>
        <v>0</v>
      </c>
      <c r="AP494" s="679"/>
      <c r="AQ494" s="679"/>
      <c r="AR494" s="673">
        <f t="shared" si="249"/>
        <v>0</v>
      </c>
      <c r="AS494" s="673">
        <f t="shared" si="249"/>
        <v>0</v>
      </c>
      <c r="AT494" s="673">
        <f t="shared" si="249"/>
        <v>0</v>
      </c>
      <c r="AU494" s="673">
        <f t="shared" si="249"/>
        <v>0</v>
      </c>
      <c r="AV494" s="673">
        <f t="shared" si="249"/>
        <v>0</v>
      </c>
      <c r="AW494" s="673">
        <f t="shared" si="249"/>
        <v>0</v>
      </c>
      <c r="AX494" s="673">
        <f t="shared" si="249"/>
        <v>0</v>
      </c>
      <c r="AY494" s="673">
        <f t="shared" si="249"/>
        <v>0</v>
      </c>
      <c r="AZ494" s="673">
        <f t="shared" si="249"/>
        <v>0</v>
      </c>
      <c r="BA494" s="673">
        <f t="shared" si="249"/>
        <v>0</v>
      </c>
      <c r="BB494" s="673">
        <f t="shared" si="249"/>
        <v>0</v>
      </c>
      <c r="BC494" s="673">
        <f t="shared" si="249"/>
        <v>0</v>
      </c>
      <c r="BD494" s="673">
        <f t="shared" si="249"/>
        <v>0</v>
      </c>
      <c r="BE494" s="673">
        <f t="shared" si="249"/>
        <v>0</v>
      </c>
      <c r="BF494" s="673">
        <f t="shared" si="249"/>
        <v>0</v>
      </c>
      <c r="BG494" s="673">
        <f t="shared" si="249"/>
        <v>0</v>
      </c>
      <c r="BH494" s="673">
        <f t="shared" si="249"/>
        <v>0</v>
      </c>
      <c r="BI494" s="680"/>
      <c r="BJ494" s="680">
        <f t="shared" si="250"/>
        <v>0</v>
      </c>
      <c r="BK494" s="673">
        <f t="shared" si="250"/>
        <v>0</v>
      </c>
      <c r="BL494" s="673">
        <f t="shared" si="250"/>
        <v>0</v>
      </c>
      <c r="BM494" s="673">
        <f t="shared" si="250"/>
        <v>0</v>
      </c>
      <c r="BN494" s="680"/>
      <c r="BO494" s="680"/>
      <c r="BP494" s="681"/>
      <c r="BS494" s="549"/>
      <c r="BT494" s="682"/>
    </row>
    <row r="495" spans="1:72" s="495" customFormat="1" ht="13" hidden="1" customHeight="1" outlineLevel="1" x14ac:dyDescent="0.35">
      <c r="A495" s="496"/>
      <c r="B495" s="927"/>
      <c r="C495" s="471" t="s">
        <v>73</v>
      </c>
      <c r="D495" s="471" t="s">
        <v>74</v>
      </c>
      <c r="E495" s="428"/>
      <c r="F495" s="428">
        <f>E495*1.12</f>
        <v>0</v>
      </c>
      <c r="G495" s="961"/>
      <c r="H495" s="683"/>
      <c r="I495" s="428"/>
      <c r="J495" s="428">
        <f>I495*1.12</f>
        <v>0</v>
      </c>
      <c r="K495" s="684"/>
      <c r="L495" s="471"/>
      <c r="M495" s="459"/>
      <c r="N495" s="493">
        <f>P495</f>
        <v>0</v>
      </c>
      <c r="O495" s="493">
        <f>N495*1.12</f>
        <v>0</v>
      </c>
      <c r="P495" s="493"/>
      <c r="Q495" s="493">
        <f>P495*1.12</f>
        <v>0</v>
      </c>
      <c r="R495" s="488"/>
      <c r="S495" s="683"/>
      <c r="T495" s="428"/>
      <c r="U495" s="428">
        <f>T495*1.12</f>
        <v>0</v>
      </c>
      <c r="V495" s="685"/>
      <c r="W495" s="428"/>
      <c r="X495" s="428">
        <f>W495*1.12</f>
        <v>0</v>
      </c>
      <c r="Y495" s="685"/>
      <c r="Z495" s="428">
        <f>T495+W495</f>
        <v>0</v>
      </c>
      <c r="AA495" s="428">
        <f>U495+X495</f>
        <v>0</v>
      </c>
      <c r="AB495" s="685"/>
      <c r="AC495" s="428"/>
      <c r="AD495" s="428">
        <f>AC495*1.12</f>
        <v>0</v>
      </c>
      <c r="AE495" s="685"/>
      <c r="AF495" s="428"/>
      <c r="AG495" s="472">
        <f>AF495*1.12</f>
        <v>0</v>
      </c>
      <c r="AH495" s="685"/>
      <c r="AI495" s="472">
        <f>AF495-AC495</f>
        <v>0</v>
      </c>
      <c r="AJ495" s="472">
        <f>AG495-AD495</f>
        <v>0</v>
      </c>
      <c r="AK495" s="472"/>
      <c r="AL495" s="479" t="str">
        <f t="shared" si="233"/>
        <v/>
      </c>
      <c r="AM495" s="473"/>
      <c r="AN495" s="473"/>
      <c r="AO495" s="473"/>
      <c r="AP495" s="473"/>
      <c r="AQ495" s="473"/>
      <c r="AR495" s="472"/>
      <c r="AS495" s="472">
        <f>AR495*1.12</f>
        <v>0</v>
      </c>
      <c r="AT495" s="472"/>
      <c r="AU495" s="472"/>
      <c r="AV495" s="472"/>
      <c r="AW495" s="472"/>
      <c r="AX495" s="472"/>
      <c r="AY495" s="472"/>
      <c r="AZ495" s="472"/>
      <c r="BA495" s="472"/>
      <c r="BB495" s="472"/>
      <c r="BC495" s="472"/>
      <c r="BD495" s="472"/>
      <c r="BE495" s="472"/>
      <c r="BF495" s="472"/>
      <c r="BG495" s="472"/>
      <c r="BH495" s="472">
        <f>AF495-AC495</f>
        <v>0</v>
      </c>
      <c r="BI495" s="963" t="s">
        <v>142</v>
      </c>
      <c r="BJ495" s="496"/>
      <c r="BK495" s="496"/>
      <c r="BL495" s="496"/>
      <c r="BM495" s="496"/>
      <c r="BN495" s="496"/>
      <c r="BO495" s="496"/>
      <c r="BP495" s="496"/>
      <c r="BS495" s="459"/>
      <c r="BT495" s="497"/>
    </row>
    <row r="496" spans="1:72" ht="13" hidden="1" customHeight="1" outlineLevel="1" x14ac:dyDescent="0.35">
      <c r="A496" s="460"/>
      <c r="B496" s="929"/>
      <c r="C496" s="480" t="s">
        <v>75</v>
      </c>
      <c r="D496" s="480" t="s">
        <v>77</v>
      </c>
      <c r="E496" s="499">
        <f>E495</f>
        <v>0</v>
      </c>
      <c r="F496" s="499">
        <f>E496*1.12</f>
        <v>0</v>
      </c>
      <c r="G496" s="962"/>
      <c r="H496" s="672"/>
      <c r="I496" s="499">
        <f>I495</f>
        <v>0</v>
      </c>
      <c r="J496" s="499">
        <f>I496*1.12</f>
        <v>0</v>
      </c>
      <c r="K496" s="686"/>
      <c r="L496" s="480"/>
      <c r="M496" s="457"/>
      <c r="N496" s="493">
        <f>P496</f>
        <v>0</v>
      </c>
      <c r="O496" s="503">
        <f>O495</f>
        <v>0</v>
      </c>
      <c r="P496" s="503"/>
      <c r="Q496" s="503">
        <f>P496*1.12</f>
        <v>0</v>
      </c>
      <c r="R496" s="687"/>
      <c r="S496" s="672"/>
      <c r="T496" s="499"/>
      <c r="U496" s="499">
        <f>T496*1.12</f>
        <v>0</v>
      </c>
      <c r="V496" s="670"/>
      <c r="W496" s="499"/>
      <c r="X496" s="499">
        <f>W496*1.12</f>
        <v>0</v>
      </c>
      <c r="Y496" s="670"/>
      <c r="Z496" s="499">
        <f>T496+W496</f>
        <v>0</v>
      </c>
      <c r="AA496" s="499">
        <f>U496+X496</f>
        <v>0</v>
      </c>
      <c r="AB496" s="670"/>
      <c r="AC496" s="499"/>
      <c r="AD496" s="499">
        <f>AC496*1.12</f>
        <v>0</v>
      </c>
      <c r="AE496" s="670"/>
      <c r="AF496" s="499"/>
      <c r="AG496" s="481">
        <f>AF496*1.12</f>
        <v>0</v>
      </c>
      <c r="AH496" s="670"/>
      <c r="AI496" s="481">
        <f>AF496-AC496</f>
        <v>0</v>
      </c>
      <c r="AJ496" s="481">
        <f>AG496-AD496</f>
        <v>0</v>
      </c>
      <c r="AK496" s="481"/>
      <c r="AL496" s="479" t="str">
        <f t="shared" si="233"/>
        <v/>
      </c>
      <c r="AM496" s="482"/>
      <c r="AN496" s="482"/>
      <c r="AO496" s="482"/>
      <c r="AP496" s="482"/>
      <c r="AQ496" s="482"/>
      <c r="AR496" s="481">
        <f>AR495</f>
        <v>0</v>
      </c>
      <c r="AS496" s="481">
        <f>AR496*1.12</f>
        <v>0</v>
      </c>
      <c r="AT496" s="481"/>
      <c r="AU496" s="481"/>
      <c r="AV496" s="481"/>
      <c r="AW496" s="481"/>
      <c r="AX496" s="481"/>
      <c r="AY496" s="481"/>
      <c r="AZ496" s="481"/>
      <c r="BA496" s="481"/>
      <c r="BB496" s="481"/>
      <c r="BC496" s="481"/>
      <c r="BD496" s="481"/>
      <c r="BE496" s="481"/>
      <c r="BF496" s="481"/>
      <c r="BG496" s="481"/>
      <c r="BH496" s="481"/>
      <c r="BI496" s="964"/>
      <c r="BJ496" s="460"/>
      <c r="BK496" s="460"/>
      <c r="BL496" s="460"/>
      <c r="BM496" s="460"/>
      <c r="BN496" s="460"/>
      <c r="BO496" s="460"/>
      <c r="BP496" s="460"/>
      <c r="BS496" s="457"/>
      <c r="BT496" s="458"/>
    </row>
    <row r="497" spans="2:72" ht="14.5" customHeight="1" outlineLevel="1" x14ac:dyDescent="0.35"/>
    <row r="498" spans="2:72" s="442" customFormat="1" x14ac:dyDescent="0.35">
      <c r="B498" s="688"/>
      <c r="C498" s="688"/>
      <c r="D498" s="688"/>
      <c r="E498" s="689"/>
      <c r="F498" s="689"/>
      <c r="G498" s="451"/>
      <c r="H498" s="690"/>
      <c r="I498" s="689"/>
      <c r="J498" s="689"/>
      <c r="K498" s="691"/>
      <c r="L498" s="688"/>
      <c r="M498" s="451"/>
      <c r="N498" s="692"/>
      <c r="O498" s="692"/>
      <c r="P498" s="692"/>
      <c r="Q498" s="692"/>
      <c r="R498" s="691"/>
      <c r="S498" s="690"/>
      <c r="T498" s="689"/>
      <c r="U498" s="689"/>
      <c r="V498" s="689"/>
      <c r="W498" s="689"/>
      <c r="X498" s="689"/>
      <c r="Y498" s="689"/>
      <c r="Z498" s="689"/>
      <c r="AA498" s="689"/>
      <c r="AB498" s="689"/>
      <c r="AC498" s="432"/>
      <c r="AD498" s="689"/>
      <c r="AE498" s="689"/>
      <c r="AF498" s="608"/>
      <c r="AG498" s="608"/>
      <c r="AH498" s="689"/>
      <c r="AI498" s="693">
        <v>11288336496.209999</v>
      </c>
      <c r="AJ498" s="693"/>
      <c r="AK498" s="694"/>
      <c r="AM498" s="695"/>
      <c r="AN498" s="695"/>
      <c r="AO498" s="695"/>
      <c r="AP498" s="695"/>
      <c r="AQ498" s="695"/>
      <c r="AR498" s="690"/>
      <c r="AS498" s="690"/>
      <c r="AT498" s="690"/>
      <c r="AU498" s="690"/>
      <c r="AV498" s="690"/>
      <c r="AW498" s="690"/>
      <c r="AX498" s="690"/>
      <c r="AY498" s="690"/>
      <c r="AZ498" s="690"/>
      <c r="BA498" s="690"/>
      <c r="BB498" s="690"/>
      <c r="BC498" s="690"/>
      <c r="BD498" s="690"/>
      <c r="BE498" s="690"/>
      <c r="BF498" s="690"/>
      <c r="BG498" s="690"/>
      <c r="BH498" s="690"/>
      <c r="BS498" s="451"/>
    </row>
    <row r="499" spans="2:72" s="442" customFormat="1" x14ac:dyDescent="0.35">
      <c r="B499" s="688"/>
      <c r="C499" s="688"/>
      <c r="D499" s="688"/>
      <c r="E499" s="689"/>
      <c r="F499" s="689"/>
      <c r="G499" s="451"/>
      <c r="H499" s="690"/>
      <c r="I499" s="689"/>
      <c r="J499" s="689"/>
      <c r="K499" s="691"/>
      <c r="L499" s="688"/>
      <c r="M499" s="451"/>
      <c r="N499" s="692"/>
      <c r="O499" s="692"/>
      <c r="P499" s="692"/>
      <c r="Q499" s="692"/>
      <c r="R499" s="691"/>
      <c r="S499" s="690"/>
      <c r="T499" s="689"/>
      <c r="U499" s="689"/>
      <c r="V499" s="689"/>
      <c r="W499" s="689"/>
      <c r="X499" s="689"/>
      <c r="Y499" s="689"/>
      <c r="Z499" s="689"/>
      <c r="AA499" s="689"/>
      <c r="AB499" s="689"/>
      <c r="AC499" s="432"/>
      <c r="AD499" s="689">
        <v>10210071843.610001</v>
      </c>
      <c r="AE499" s="689">
        <f>'[64]сент20 (факт)'!AF435</f>
        <v>5980693.3046035692</v>
      </c>
      <c r="AF499" s="608"/>
      <c r="AG499" s="696"/>
      <c r="AH499" s="696"/>
      <c r="AI499" s="693"/>
      <c r="AJ499" s="693"/>
      <c r="AK499" s="693"/>
      <c r="AM499" s="695"/>
      <c r="AN499" s="695"/>
      <c r="AO499" s="695"/>
      <c r="AP499" s="695"/>
      <c r="AQ499" s="695"/>
      <c r="AR499" s="690"/>
      <c r="AS499" s="690"/>
      <c r="AT499" s="690"/>
      <c r="AU499" s="690"/>
      <c r="AV499" s="690"/>
      <c r="AW499" s="690"/>
      <c r="AX499" s="690"/>
      <c r="AY499" s="690"/>
      <c r="AZ499" s="690"/>
      <c r="BA499" s="690"/>
      <c r="BB499" s="690"/>
      <c r="BC499" s="690"/>
      <c r="BD499" s="690"/>
      <c r="BE499" s="690"/>
      <c r="BF499" s="690"/>
      <c r="BG499" s="690"/>
      <c r="BH499" s="690"/>
      <c r="BS499" s="451"/>
    </row>
    <row r="500" spans="2:72" s="442" customFormat="1" x14ac:dyDescent="0.35">
      <c r="B500" s="688"/>
      <c r="C500" s="688"/>
      <c r="D500" s="688"/>
      <c r="E500" s="689"/>
      <c r="F500" s="689"/>
      <c r="G500" s="451"/>
      <c r="H500" s="690"/>
      <c r="I500" s="689"/>
      <c r="J500" s="689"/>
      <c r="K500" s="691"/>
      <c r="L500" s="688"/>
      <c r="M500" s="451"/>
      <c r="N500" s="692"/>
      <c r="O500" s="692"/>
      <c r="P500" s="692"/>
      <c r="Q500" s="692"/>
      <c r="R500" s="691"/>
      <c r="S500" s="690"/>
      <c r="T500" s="689"/>
      <c r="U500" s="689"/>
      <c r="V500" s="689"/>
      <c r="W500" s="689"/>
      <c r="X500" s="689"/>
      <c r="Y500" s="689"/>
      <c r="Z500" s="689"/>
      <c r="AA500" s="689"/>
      <c r="AB500" s="689"/>
      <c r="AC500" s="432"/>
      <c r="AD500" s="689">
        <f>AD499/1.12</f>
        <v>9116135574.6517849</v>
      </c>
      <c r="AE500" s="689"/>
      <c r="AF500" s="696"/>
      <c r="AG500" s="696"/>
      <c r="AH500" s="697"/>
      <c r="AI500" s="693">
        <v>28674315.890000343</v>
      </c>
      <c r="AJ500" s="693"/>
      <c r="AK500" s="693"/>
      <c r="AM500" s="695"/>
      <c r="AN500" s="695"/>
      <c r="AO500" s="695"/>
      <c r="AP500" s="695"/>
      <c r="AQ500" s="695"/>
      <c r="AR500" s="690"/>
      <c r="AS500" s="690"/>
      <c r="AT500" s="690"/>
      <c r="AU500" s="690"/>
      <c r="AV500" s="690"/>
      <c r="AW500" s="690"/>
      <c r="AX500" s="690"/>
      <c r="AY500" s="690"/>
      <c r="AZ500" s="690"/>
      <c r="BA500" s="690"/>
      <c r="BB500" s="690"/>
      <c r="BC500" s="690"/>
      <c r="BD500" s="690"/>
      <c r="BE500" s="690"/>
      <c r="BF500" s="690"/>
      <c r="BG500" s="690"/>
      <c r="BH500" s="690"/>
      <c r="BS500" s="451"/>
    </row>
    <row r="501" spans="2:72" s="442" customFormat="1" outlineLevel="1" x14ac:dyDescent="0.35">
      <c r="B501" s="688"/>
      <c r="C501" s="688"/>
      <c r="D501" s="688"/>
      <c r="E501" s="689"/>
      <c r="F501" s="689"/>
      <c r="G501" s="451"/>
      <c r="H501" s="690"/>
      <c r="I501" s="689"/>
      <c r="J501" s="689"/>
      <c r="K501" s="691"/>
      <c r="L501" s="688"/>
      <c r="M501" s="451"/>
      <c r="N501" s="692"/>
      <c r="O501" s="692"/>
      <c r="P501" s="692"/>
      <c r="Q501" s="692"/>
      <c r="R501" s="691"/>
      <c r="S501" s="690"/>
      <c r="T501" s="689"/>
      <c r="U501" s="689"/>
      <c r="V501" s="689"/>
      <c r="W501" s="689"/>
      <c r="X501" s="689"/>
      <c r="Y501" s="689"/>
      <c r="Z501" s="689"/>
      <c r="AA501" s="689"/>
      <c r="AB501" s="689"/>
      <c r="AC501" s="432"/>
      <c r="AD501" s="689"/>
      <c r="AE501" s="689">
        <f>AF499-AE499</f>
        <v>-5980693.3046035692</v>
      </c>
      <c r="AF501" s="696"/>
      <c r="AG501" s="696"/>
      <c r="AH501" s="697"/>
      <c r="AI501" s="693"/>
      <c r="AJ501" s="693"/>
      <c r="AK501" s="693"/>
      <c r="AM501" s="695"/>
      <c r="AN501" s="695"/>
      <c r="AO501" s="695"/>
      <c r="AP501" s="695"/>
      <c r="AQ501" s="695"/>
      <c r="AR501" s="690"/>
      <c r="AS501" s="690"/>
      <c r="AT501" s="690"/>
      <c r="AU501" s="690"/>
      <c r="AV501" s="690"/>
      <c r="AW501" s="690"/>
      <c r="AX501" s="690"/>
      <c r="AY501" s="690"/>
      <c r="AZ501" s="690"/>
      <c r="BA501" s="690"/>
      <c r="BB501" s="690"/>
      <c r="BC501" s="690"/>
      <c r="BD501" s="690"/>
      <c r="BE501" s="690"/>
      <c r="BF501" s="690"/>
      <c r="BG501" s="690"/>
      <c r="BH501" s="690"/>
      <c r="BS501" s="451"/>
    </row>
    <row r="502" spans="2:72" outlineLevel="1" x14ac:dyDescent="0.35">
      <c r="AE502" s="689" t="s">
        <v>143</v>
      </c>
      <c r="AF502" s="689"/>
      <c r="AG502" s="696"/>
      <c r="AH502" s="697"/>
    </row>
    <row r="503" spans="2:72" ht="28.5" customHeight="1" outlineLevel="1" x14ac:dyDescent="0.35">
      <c r="E503" s="404" t="s">
        <v>144</v>
      </c>
      <c r="R503" s="698"/>
      <c r="T503" s="699"/>
      <c r="U503" s="699"/>
      <c r="V503" s="699"/>
      <c r="W503" s="699"/>
      <c r="Y503" s="407" t="s">
        <v>145</v>
      </c>
      <c r="Z503" s="699"/>
      <c r="AB503" s="699"/>
      <c r="AC503" s="699"/>
      <c r="AE503" s="699"/>
      <c r="AF503" s="700"/>
      <c r="AG503" s="404" t="s">
        <v>146</v>
      </c>
      <c r="AH503" s="699"/>
      <c r="AI503" s="699"/>
      <c r="AJ503" s="701"/>
      <c r="AK503" s="702"/>
      <c r="AL503" s="700"/>
      <c r="AM503" s="436"/>
      <c r="AN503" s="703"/>
      <c r="AO503" s="703"/>
      <c r="AP503" s="703"/>
      <c r="AQ503" s="703"/>
      <c r="AR503" s="412"/>
      <c r="AU503" s="438"/>
      <c r="AV503" s="438"/>
      <c r="AW503" s="438"/>
      <c r="AX503" s="438"/>
      <c r="AY503" s="438"/>
      <c r="AZ503" s="438"/>
      <c r="BA503" s="438"/>
      <c r="BB503" s="438"/>
      <c r="BC503" s="438"/>
      <c r="BD503" s="438"/>
      <c r="BE503" s="438"/>
      <c r="BF503" s="438"/>
      <c r="BG503" s="438"/>
      <c r="BH503" s="438"/>
    </row>
    <row r="504" spans="2:72" ht="22.5" x14ac:dyDescent="0.35">
      <c r="E504" s="404"/>
      <c r="R504" s="698"/>
      <c r="T504" s="699"/>
      <c r="U504" s="699"/>
      <c r="V504" s="699"/>
      <c r="W504" s="699"/>
      <c r="X504" s="699"/>
      <c r="Y504" s="699"/>
      <c r="Z504" s="699"/>
      <c r="AA504" s="407"/>
      <c r="AB504" s="699"/>
      <c r="AC504" s="699"/>
      <c r="AE504" s="699"/>
      <c r="AF504" s="700"/>
      <c r="AG504" s="699"/>
      <c r="AH504" s="699"/>
      <c r="AI504" s="699"/>
      <c r="AJ504" s="701"/>
      <c r="AK504" s="702"/>
      <c r="AL504" s="700"/>
      <c r="AM504" s="436"/>
      <c r="AN504" s="703"/>
      <c r="AO504" s="703"/>
      <c r="AP504" s="703"/>
      <c r="AQ504" s="703"/>
      <c r="AR504" s="412"/>
      <c r="AU504" s="438"/>
      <c r="AV504" s="438"/>
      <c r="AW504" s="438"/>
      <c r="AX504" s="438"/>
      <c r="AY504" s="438"/>
      <c r="AZ504" s="438"/>
      <c r="BA504" s="438"/>
      <c r="BB504" s="438"/>
      <c r="BC504" s="438"/>
      <c r="BD504" s="438"/>
      <c r="BE504" s="438"/>
      <c r="BF504" s="438"/>
      <c r="BG504" s="438"/>
      <c r="BH504" s="438"/>
    </row>
    <row r="505" spans="2:72" ht="22.5" hidden="1" customHeight="1" outlineLevel="1" x14ac:dyDescent="0.35">
      <c r="E505" s="404" t="s">
        <v>147</v>
      </c>
      <c r="R505" s="698"/>
      <c r="T505" s="699"/>
      <c r="U505" s="699"/>
      <c r="V505" s="699"/>
      <c r="W505" s="699"/>
      <c r="X505" s="699"/>
      <c r="Y505" s="407" t="s">
        <v>148</v>
      </c>
      <c r="Z505" s="699"/>
      <c r="AB505" s="699"/>
      <c r="AC505" s="699"/>
      <c r="AE505" s="699"/>
      <c r="AF505" s="700"/>
      <c r="AG505" s="699"/>
      <c r="AH505" s="699"/>
      <c r="AI505" s="699"/>
      <c r="AJ505" s="701"/>
      <c r="AK505" s="702"/>
      <c r="AL505" s="700"/>
      <c r="AM505" s="436"/>
      <c r="AN505" s="703"/>
      <c r="AO505" s="703"/>
      <c r="AP505" s="703"/>
      <c r="AQ505" s="703"/>
      <c r="AR505" s="412"/>
      <c r="AU505" s="438"/>
      <c r="AV505" s="438"/>
      <c r="AW505" s="438"/>
      <c r="AX505" s="438"/>
      <c r="AY505" s="438"/>
      <c r="AZ505" s="438"/>
      <c r="BA505" s="438"/>
      <c r="BB505" s="438"/>
      <c r="BC505" s="438"/>
      <c r="BD505" s="438"/>
      <c r="BE505" s="438"/>
      <c r="BF505" s="438"/>
      <c r="BG505" s="438"/>
      <c r="BH505" s="438"/>
    </row>
    <row r="506" spans="2:72" ht="22.5" collapsed="1" x14ac:dyDescent="0.35">
      <c r="E506" s="704"/>
      <c r="T506" s="699"/>
      <c r="U506" s="699"/>
      <c r="V506" s="699"/>
      <c r="W506" s="699"/>
      <c r="X506" s="699"/>
      <c r="Y506" s="699"/>
      <c r="Z506" s="699"/>
      <c r="AA506" s="699"/>
      <c r="AB506" s="699"/>
      <c r="AC506" s="699"/>
      <c r="AE506" s="699"/>
      <c r="AF506" s="700"/>
      <c r="AG506" s="699"/>
      <c r="AH506" s="699"/>
      <c r="AI506" s="699"/>
      <c r="AJ506" s="701"/>
      <c r="AK506" s="702"/>
      <c r="AL506" s="700"/>
      <c r="AM506" s="436"/>
      <c r="AN506" s="703"/>
      <c r="AO506" s="703"/>
      <c r="AP506" s="703"/>
      <c r="AQ506" s="703"/>
      <c r="AR506" s="412"/>
      <c r="AS506" s="698"/>
      <c r="AT506" s="407"/>
      <c r="AU506" s="438"/>
      <c r="AV506" s="438"/>
      <c r="AW506" s="438"/>
      <c r="AX506" s="438"/>
      <c r="AY506" s="438"/>
      <c r="AZ506" s="438"/>
      <c r="BA506" s="438"/>
      <c r="BB506" s="438"/>
      <c r="BC506" s="438"/>
      <c r="BD506" s="438"/>
      <c r="BE506" s="438"/>
      <c r="BF506" s="438"/>
      <c r="BG506" s="438"/>
      <c r="BH506" s="438"/>
    </row>
    <row r="507" spans="2:72" s="442" customFormat="1" ht="22.5" x14ac:dyDescent="0.4">
      <c r="D507" s="705"/>
      <c r="E507" s="415" t="s">
        <v>149</v>
      </c>
      <c r="H507" s="695"/>
      <c r="K507" s="706"/>
      <c r="S507" s="695"/>
      <c r="T507" s="707"/>
      <c r="U507" s="707"/>
      <c r="V507" s="707"/>
      <c r="W507" s="707"/>
      <c r="X507" s="707"/>
      <c r="Y507" s="707"/>
      <c r="Z507" s="707"/>
      <c r="AA507" s="707"/>
      <c r="AB507" s="707"/>
      <c r="AC507" s="707"/>
      <c r="AE507" s="707"/>
      <c r="AF507" s="708"/>
      <c r="AG507" s="707"/>
      <c r="AH507" s="707"/>
      <c r="AI507" s="707"/>
      <c r="AJ507" s="709"/>
      <c r="AK507" s="705"/>
      <c r="AL507" s="708"/>
      <c r="AM507" s="710"/>
      <c r="AN507" s="710"/>
      <c r="AO507" s="710"/>
      <c r="AP507" s="710"/>
      <c r="AQ507" s="710"/>
      <c r="AR507" s="412"/>
      <c r="AS507" s="711"/>
      <c r="AT507" s="707"/>
      <c r="AU507" s="690"/>
      <c r="AV507" s="690"/>
      <c r="AW507" s="690"/>
      <c r="AX507" s="690"/>
      <c r="AY507" s="690"/>
      <c r="AZ507" s="690"/>
      <c r="BA507" s="690"/>
      <c r="BB507" s="690"/>
      <c r="BC507" s="690"/>
      <c r="BD507" s="690"/>
      <c r="BE507" s="690"/>
      <c r="BF507" s="690"/>
      <c r="BG507" s="690"/>
      <c r="BH507" s="690"/>
      <c r="BS507" s="451"/>
      <c r="BT507" s="441"/>
    </row>
  </sheetData>
  <mergeCells count="994">
    <mergeCell ref="BN5:BN7"/>
    <mergeCell ref="BO5:BO7"/>
    <mergeCell ref="N6:O6"/>
    <mergeCell ref="B400:B404"/>
    <mergeCell ref="B405:B409"/>
    <mergeCell ref="AU5:AU6"/>
    <mergeCell ref="AV5:AV6"/>
    <mergeCell ref="AW5:AW6"/>
    <mergeCell ref="E2:S2"/>
    <mergeCell ref="B4:B7"/>
    <mergeCell ref="C4:C7"/>
    <mergeCell ref="D4:D7"/>
    <mergeCell ref="E4:J4"/>
    <mergeCell ref="K4:S4"/>
    <mergeCell ref="M5:M7"/>
    <mergeCell ref="N5:Q5"/>
    <mergeCell ref="R5:R7"/>
    <mergeCell ref="AO6:AO7"/>
    <mergeCell ref="AR6:AS6"/>
    <mergeCell ref="AT6:AT7"/>
    <mergeCell ref="AU4:BH4"/>
    <mergeCell ref="P6:Q6"/>
    <mergeCell ref="T6:U6"/>
    <mergeCell ref="V6:V7"/>
    <mergeCell ref="AX5:AX6"/>
    <mergeCell ref="AY5:AY6"/>
    <mergeCell ref="AZ5:AZ6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G5:BG6"/>
    <mergeCell ref="BH5:BH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Z6:AA6"/>
    <mergeCell ref="A4:A7"/>
    <mergeCell ref="W6:X6"/>
    <mergeCell ref="Y6:Y7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A410:A414"/>
    <mergeCell ref="B410:B414"/>
    <mergeCell ref="G410:G414"/>
    <mergeCell ref="H410:H414"/>
    <mergeCell ref="K410:L411"/>
    <mergeCell ref="K391:K393"/>
    <mergeCell ref="L391:L393"/>
    <mergeCell ref="M391:M393"/>
    <mergeCell ref="R391:R393"/>
    <mergeCell ref="M410:M411"/>
    <mergeCell ref="M394:M396"/>
    <mergeCell ref="R394:R396"/>
    <mergeCell ref="L394:L396"/>
    <mergeCell ref="S410:S411"/>
    <mergeCell ref="K412:K414"/>
    <mergeCell ref="L412:L414"/>
    <mergeCell ref="M412:M414"/>
    <mergeCell ref="R412:R414"/>
    <mergeCell ref="S412:S414"/>
    <mergeCell ref="K397:K399"/>
    <mergeCell ref="L397:L399"/>
    <mergeCell ref="M397:M399"/>
    <mergeCell ref="R397:R399"/>
    <mergeCell ref="S397:S399"/>
    <mergeCell ref="R419:R421"/>
    <mergeCell ref="S419:S421"/>
    <mergeCell ref="K422:K424"/>
    <mergeCell ref="L422:L424"/>
    <mergeCell ref="M422:M424"/>
    <mergeCell ref="R422:R424"/>
    <mergeCell ref="S422:S424"/>
    <mergeCell ref="BS412:BS439"/>
    <mergeCell ref="BT412:BT439"/>
    <mergeCell ref="K416:K418"/>
    <mergeCell ref="L416:L418"/>
    <mergeCell ref="M416:M418"/>
    <mergeCell ref="R416:R418"/>
    <mergeCell ref="S416:S418"/>
    <mergeCell ref="K419:K421"/>
    <mergeCell ref="L419:L421"/>
    <mergeCell ref="M419:M421"/>
    <mergeCell ref="K425:K427"/>
    <mergeCell ref="L425:L427"/>
    <mergeCell ref="M425:M427"/>
    <mergeCell ref="R425:R427"/>
    <mergeCell ref="S425:S427"/>
    <mergeCell ref="K428:K430"/>
    <mergeCell ref="L428:L430"/>
    <mergeCell ref="M428:M430"/>
    <mergeCell ref="R428:R430"/>
    <mergeCell ref="S428:S430"/>
    <mergeCell ref="K431:K433"/>
    <mergeCell ref="L431:L433"/>
    <mergeCell ref="M431:M433"/>
    <mergeCell ref="R431:R433"/>
    <mergeCell ref="S431:S433"/>
    <mergeCell ref="K434:K436"/>
    <mergeCell ref="L434:L436"/>
    <mergeCell ref="M434:M436"/>
    <mergeCell ref="R434:R436"/>
    <mergeCell ref="S434:S436"/>
    <mergeCell ref="M440:M442"/>
    <mergeCell ref="R440:R442"/>
    <mergeCell ref="S440:S442"/>
    <mergeCell ref="BS440:BS472"/>
    <mergeCell ref="BT440:BT472"/>
    <mergeCell ref="K437:K439"/>
    <mergeCell ref="L437:L439"/>
    <mergeCell ref="M437:M439"/>
    <mergeCell ref="R437:R439"/>
    <mergeCell ref="S437:S439"/>
    <mergeCell ref="K440:K442"/>
    <mergeCell ref="K443:K445"/>
    <mergeCell ref="L443:L445"/>
    <mergeCell ref="M443:M445"/>
    <mergeCell ref="R443:R445"/>
    <mergeCell ref="S443:S445"/>
    <mergeCell ref="K446:K448"/>
    <mergeCell ref="L446:L448"/>
    <mergeCell ref="M446:M448"/>
    <mergeCell ref="R446:R448"/>
    <mergeCell ref="S446:S448"/>
    <mergeCell ref="K449:K451"/>
    <mergeCell ref="L449:L451"/>
    <mergeCell ref="R449:R451"/>
    <mergeCell ref="S449:S451"/>
    <mergeCell ref="K452:K454"/>
    <mergeCell ref="L452:L454"/>
    <mergeCell ref="M452:M454"/>
    <mergeCell ref="R452:R454"/>
    <mergeCell ref="S452:S454"/>
    <mergeCell ref="K455:K457"/>
    <mergeCell ref="L455:L457"/>
    <mergeCell ref="M455:M457"/>
    <mergeCell ref="R455:R457"/>
    <mergeCell ref="S455:S457"/>
    <mergeCell ref="R458:R460"/>
    <mergeCell ref="S458:S460"/>
    <mergeCell ref="R467:R469"/>
    <mergeCell ref="S467:S469"/>
    <mergeCell ref="K470:K472"/>
    <mergeCell ref="L470:L472"/>
    <mergeCell ref="M470:M472"/>
    <mergeCell ref="R470:R472"/>
    <mergeCell ref="S470:S472"/>
    <mergeCell ref="K461:K463"/>
    <mergeCell ref="L461:L463"/>
    <mergeCell ref="M461:M463"/>
    <mergeCell ref="R461:R463"/>
    <mergeCell ref="S461:S463"/>
    <mergeCell ref="K464:K466"/>
    <mergeCell ref="L464:L466"/>
    <mergeCell ref="M464:M466"/>
    <mergeCell ref="R464:R466"/>
    <mergeCell ref="S464:S466"/>
    <mergeCell ref="A474:A476"/>
    <mergeCell ref="B474:B476"/>
    <mergeCell ref="A477:A478"/>
    <mergeCell ref="B477:B478"/>
    <mergeCell ref="A479:A492"/>
    <mergeCell ref="B479:B482"/>
    <mergeCell ref="K467:K469"/>
    <mergeCell ref="L467:L469"/>
    <mergeCell ref="M467:M469"/>
    <mergeCell ref="A440:A472"/>
    <mergeCell ref="B440:B472"/>
    <mergeCell ref="G440:G472"/>
    <mergeCell ref="H440:H472"/>
    <mergeCell ref="K485:K486"/>
    <mergeCell ref="L485:L486"/>
    <mergeCell ref="M485:M486"/>
    <mergeCell ref="K489:K490"/>
    <mergeCell ref="L489:L490"/>
    <mergeCell ref="M489:M490"/>
    <mergeCell ref="K458:K460"/>
    <mergeCell ref="L458:L460"/>
    <mergeCell ref="M458:M460"/>
    <mergeCell ref="M449:M451"/>
    <mergeCell ref="L440:L442"/>
    <mergeCell ref="R485:R486"/>
    <mergeCell ref="S485:S486"/>
    <mergeCell ref="BI485:BI486"/>
    <mergeCell ref="BI481:BI482"/>
    <mergeCell ref="K483:K484"/>
    <mergeCell ref="L483:L484"/>
    <mergeCell ref="M483:M484"/>
    <mergeCell ref="R483:R484"/>
    <mergeCell ref="S483:S484"/>
    <mergeCell ref="BI483:BI484"/>
    <mergeCell ref="AQ479:AQ482"/>
    <mergeCell ref="K481:K482"/>
    <mergeCell ref="L481:L482"/>
    <mergeCell ref="M481:M482"/>
    <mergeCell ref="R481:R482"/>
    <mergeCell ref="S481:S482"/>
    <mergeCell ref="R489:R490"/>
    <mergeCell ref="S489:S490"/>
    <mergeCell ref="BI489:BI490"/>
    <mergeCell ref="K487:K488"/>
    <mergeCell ref="L487:L488"/>
    <mergeCell ref="M487:M488"/>
    <mergeCell ref="R487:R488"/>
    <mergeCell ref="S487:S488"/>
    <mergeCell ref="BI487:BI488"/>
    <mergeCell ref="A493:A494"/>
    <mergeCell ref="B493:B494"/>
    <mergeCell ref="B495:B496"/>
    <mergeCell ref="G495:G496"/>
    <mergeCell ref="BI495:BI496"/>
    <mergeCell ref="K491:K492"/>
    <mergeCell ref="L491:L492"/>
    <mergeCell ref="M491:M492"/>
    <mergeCell ref="R491:R492"/>
    <mergeCell ref="S491:S492"/>
    <mergeCell ref="BI491:BI492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1B8E2-D5AB-425D-8E8E-3CDE61D31591}">
  <dimension ref="A1:AX508"/>
  <sheetViews>
    <sheetView tabSelected="1" view="pageBreakPreview" zoomScale="60" zoomScaleNormal="80" workbookViewId="0">
      <selection activeCell="G417" sqref="G417"/>
    </sheetView>
  </sheetViews>
  <sheetFormatPr defaultColWidth="9.1796875" defaultRowHeight="13" outlineLevelRow="1" outlineLevelCol="1" x14ac:dyDescent="0.35"/>
  <cols>
    <col min="1" max="1" width="3.453125" style="433" customWidth="1"/>
    <col min="2" max="2" width="39" style="433" customWidth="1"/>
    <col min="3" max="3" width="22.54296875" style="433" customWidth="1"/>
    <col min="4" max="4" width="15.6328125" style="433" customWidth="1"/>
    <col min="5" max="5" width="18.90625" style="1093" customWidth="1"/>
    <col min="6" max="6" width="18.26953125" style="1093" customWidth="1"/>
    <col min="7" max="7" width="19.08984375" style="1093" customWidth="1"/>
    <col min="8" max="8" width="18.1796875" style="1093" customWidth="1"/>
    <col min="9" max="9" width="17.54296875" style="1093" customWidth="1"/>
    <col min="10" max="10" width="14.81640625" style="1093" customWidth="1"/>
    <col min="11" max="11" width="18.1796875" style="1094" customWidth="1"/>
    <col min="12" max="12" width="14.6328125" style="1094" customWidth="1"/>
    <col min="13" max="13" width="9.26953125" style="1094" customWidth="1"/>
    <col min="14" max="14" width="11.90625" style="433" customWidth="1"/>
    <col min="15" max="15" width="12.453125" style="433" hidden="1" customWidth="1"/>
    <col min="16" max="16" width="13" style="433" hidden="1" customWidth="1"/>
    <col min="17" max="18" width="15.81640625" style="433" hidden="1" customWidth="1"/>
    <col min="19" max="19" width="23.453125" style="433" hidden="1" customWidth="1"/>
    <col min="20" max="21" width="12.54296875" style="1093" hidden="1" customWidth="1" outlineLevel="1"/>
    <col min="22" max="22" width="8.08984375" style="1093" hidden="1" customWidth="1" outlineLevel="1"/>
    <col min="23" max="23" width="10.54296875" style="1093" hidden="1" customWidth="1" collapsed="1"/>
    <col min="24" max="24" width="11.1796875" style="1093" hidden="1" customWidth="1"/>
    <col min="25" max="25" width="13.54296875" style="1093" hidden="1" customWidth="1" outlineLevel="1"/>
    <col min="26" max="26" width="11" style="1093" hidden="1" customWidth="1" collapsed="1"/>
    <col min="27" max="27" width="13" style="1093" hidden="1" customWidth="1" outlineLevel="1"/>
    <col min="28" max="29" width="11.7265625" style="1093" hidden="1" customWidth="1" outlineLevel="1"/>
    <col min="30" max="30" width="10.7265625" style="1093" hidden="1" customWidth="1" collapsed="1"/>
    <col min="31" max="31" width="14.81640625" style="1093" hidden="1" customWidth="1" outlineLevel="1"/>
    <col min="32" max="32" width="12.54296875" style="1093" hidden="1" customWidth="1" outlineLevel="1"/>
    <col min="33" max="33" width="10.54296875" style="1093" hidden="1" customWidth="1" outlineLevel="1"/>
    <col min="34" max="34" width="11.54296875" style="1093" hidden="1" customWidth="1" outlineLevel="1"/>
    <col min="35" max="35" width="15.26953125" style="1093" hidden="1" customWidth="1" collapsed="1"/>
    <col min="36" max="36" width="10.453125" style="1093" hidden="1" customWidth="1"/>
    <col min="37" max="37" width="17.453125" style="433" hidden="1" customWidth="1"/>
    <col min="38" max="38" width="12" style="433" hidden="1" customWidth="1" outlineLevel="1"/>
    <col min="39" max="39" width="17.81640625" style="433" hidden="1" customWidth="1" outlineLevel="1"/>
    <col min="40" max="40" width="23.26953125" style="433" hidden="1" customWidth="1" outlineLevel="1"/>
    <col min="41" max="41" width="18.453125" style="433" hidden="1" customWidth="1" outlineLevel="1"/>
    <col min="42" max="42" width="11.26953125" style="433" hidden="1" customWidth="1" outlineLevel="1"/>
    <col min="43" max="43" width="11.1796875" style="433" hidden="1" customWidth="1" outlineLevel="1"/>
    <col min="44" max="44" width="11.453125" style="433" hidden="1" customWidth="1" outlineLevel="1"/>
    <col min="45" max="45" width="13.7265625" style="433" customWidth="1" outlineLevel="1"/>
    <col min="46" max="46" width="12.453125" style="433" customWidth="1" outlineLevel="1"/>
    <col min="47" max="47" width="24.453125" style="433" hidden="1" customWidth="1"/>
    <col min="48" max="48" width="17.1796875" style="1096" hidden="1" customWidth="1"/>
    <col min="49" max="49" width="9.1796875" style="433" hidden="1" customWidth="1"/>
    <col min="50" max="16384" width="9.1796875" style="433"/>
  </cols>
  <sheetData>
    <row r="1" spans="1:49" ht="16.5" customHeight="1" x14ac:dyDescent="0.35">
      <c r="A1" s="1190" t="s">
        <v>160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AJ1" s="1095" t="s">
        <v>0</v>
      </c>
    </row>
    <row r="2" spans="1:49" s="451" customFormat="1" ht="39" customHeight="1" x14ac:dyDescent="0.35">
      <c r="B2" s="1097"/>
      <c r="C2" s="1097"/>
      <c r="E2" s="1098">
        <v>4654</v>
      </c>
      <c r="F2" s="1099"/>
      <c r="G2" s="1099"/>
      <c r="H2" s="1099"/>
      <c r="I2" s="1099"/>
      <c r="J2" s="1099"/>
      <c r="K2" s="1099"/>
      <c r="L2" s="1100"/>
      <c r="M2" s="1100"/>
      <c r="N2" s="1101">
        <f>IF(E2=0,"",H2/E2)</f>
        <v>0</v>
      </c>
      <c r="O2" s="1097"/>
      <c r="P2" s="1097"/>
      <c r="Q2" s="1097"/>
      <c r="R2" s="1097"/>
      <c r="S2" s="1097"/>
      <c r="T2" s="1098"/>
      <c r="U2" s="1098"/>
      <c r="V2" s="1098"/>
      <c r="W2" s="1098"/>
      <c r="X2" s="1098"/>
      <c r="Y2" s="1098"/>
      <c r="Z2" s="1098"/>
      <c r="AA2" s="1098"/>
      <c r="AB2" s="1098"/>
      <c r="AC2" s="1098"/>
      <c r="AD2" s="1098"/>
      <c r="AE2" s="1098"/>
      <c r="AF2" s="1098"/>
      <c r="AG2" s="1098"/>
      <c r="AH2" s="1098"/>
      <c r="AI2" s="1098"/>
      <c r="AJ2" s="1095" t="s">
        <v>2</v>
      </c>
      <c r="AK2" s="1097"/>
      <c r="AL2" s="1097"/>
      <c r="AM2" s="1097"/>
      <c r="AN2" s="1097"/>
      <c r="AO2" s="1097"/>
      <c r="AP2" s="1097"/>
      <c r="AQ2" s="1097"/>
      <c r="AR2" s="1097"/>
      <c r="AV2" s="1096"/>
    </row>
    <row r="3" spans="1:49" ht="29.25" hidden="1" customHeight="1" x14ac:dyDescent="0.35">
      <c r="AA3" s="1102"/>
      <c r="AD3" s="1102"/>
      <c r="AK3" s="1103" t="s">
        <v>3</v>
      </c>
      <c r="AR3" s="1103"/>
    </row>
    <row r="4" spans="1:49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1078" t="s">
        <v>11</v>
      </c>
      <c r="F4" s="1078"/>
      <c r="G4" s="1078"/>
      <c r="H4" s="1078"/>
      <c r="I4" s="1078"/>
      <c r="J4" s="1078"/>
      <c r="K4" s="1078"/>
      <c r="L4" s="1078"/>
      <c r="M4" s="1078"/>
      <c r="N4" s="1078"/>
      <c r="O4" s="1078" t="s">
        <v>12</v>
      </c>
      <c r="P4" s="1078"/>
      <c r="Q4" s="1078"/>
      <c r="R4" s="740" t="s">
        <v>13</v>
      </c>
      <c r="S4" s="740" t="s">
        <v>14</v>
      </c>
      <c r="T4" s="1078" t="s">
        <v>15</v>
      </c>
      <c r="U4" s="1078"/>
      <c r="V4" s="1078"/>
      <c r="W4" s="1078" t="s">
        <v>16</v>
      </c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454" t="s">
        <v>17</v>
      </c>
      <c r="AL4" s="712"/>
      <c r="AM4" s="1079" t="s">
        <v>18</v>
      </c>
      <c r="AN4" s="1079"/>
      <c r="AO4" s="1079"/>
      <c r="AP4" s="1079" t="s">
        <v>19</v>
      </c>
      <c r="AQ4" s="1079"/>
      <c r="AR4" s="1079" t="s">
        <v>20</v>
      </c>
      <c r="AU4" s="457"/>
      <c r="AV4" s="470"/>
      <c r="AW4" s="459" t="s">
        <v>21</v>
      </c>
    </row>
    <row r="5" spans="1:49" ht="34.5" customHeight="1" x14ac:dyDescent="0.35">
      <c r="A5" s="721"/>
      <c r="B5" s="723"/>
      <c r="C5" s="723"/>
      <c r="D5" s="723"/>
      <c r="E5" s="1078" t="s">
        <v>35</v>
      </c>
      <c r="F5" s="1078"/>
      <c r="G5" s="1078"/>
      <c r="H5" s="1078" t="s">
        <v>36</v>
      </c>
      <c r="I5" s="1078"/>
      <c r="J5" s="1078"/>
      <c r="K5" s="1078" t="s">
        <v>37</v>
      </c>
      <c r="L5" s="1078"/>
      <c r="M5" s="1078"/>
      <c r="N5" s="1078"/>
      <c r="O5" s="1078"/>
      <c r="P5" s="1078"/>
      <c r="Q5" s="1078"/>
      <c r="R5" s="741"/>
      <c r="S5" s="741"/>
      <c r="T5" s="1078"/>
      <c r="U5" s="1078"/>
      <c r="V5" s="1078"/>
      <c r="W5" s="1078" t="s">
        <v>38</v>
      </c>
      <c r="X5" s="1078" t="s">
        <v>13</v>
      </c>
      <c r="Y5" s="1078" t="s">
        <v>39</v>
      </c>
      <c r="Z5" s="1078" t="s">
        <v>40</v>
      </c>
      <c r="AA5" s="1078" t="s">
        <v>41</v>
      </c>
      <c r="AB5" s="1078" t="s">
        <v>42</v>
      </c>
      <c r="AC5" s="1078" t="s">
        <v>43</v>
      </c>
      <c r="AD5" s="1078" t="s">
        <v>44</v>
      </c>
      <c r="AE5" s="1078" t="s">
        <v>45</v>
      </c>
      <c r="AF5" s="1078" t="s">
        <v>46</v>
      </c>
      <c r="AG5" s="1078" t="s">
        <v>47</v>
      </c>
      <c r="AH5" s="1078" t="s">
        <v>48</v>
      </c>
      <c r="AI5" s="1078" t="s">
        <v>49</v>
      </c>
      <c r="AJ5" s="1078" t="s">
        <v>50</v>
      </c>
      <c r="AK5" s="1078" t="s">
        <v>51</v>
      </c>
      <c r="AL5" s="1078" t="s">
        <v>52</v>
      </c>
      <c r="AM5" s="1078" t="s">
        <v>53</v>
      </c>
      <c r="AN5" s="1078" t="s">
        <v>54</v>
      </c>
      <c r="AO5" s="1078" t="s">
        <v>55</v>
      </c>
      <c r="AP5" s="1078" t="s">
        <v>56</v>
      </c>
      <c r="AQ5" s="1078" t="s">
        <v>57</v>
      </c>
      <c r="AR5" s="1079"/>
      <c r="AU5" s="457"/>
      <c r="AV5" s="470"/>
      <c r="AW5" s="457"/>
    </row>
    <row r="6" spans="1:49" ht="58.5" customHeight="1" x14ac:dyDescent="0.35">
      <c r="A6" s="721"/>
      <c r="B6" s="723"/>
      <c r="C6" s="723"/>
      <c r="D6" s="723"/>
      <c r="E6" s="1078" t="s">
        <v>60</v>
      </c>
      <c r="F6" s="1078"/>
      <c r="G6" s="1078" t="s">
        <v>61</v>
      </c>
      <c r="H6" s="1078" t="s">
        <v>60</v>
      </c>
      <c r="I6" s="1078"/>
      <c r="J6" s="1078" t="s">
        <v>61</v>
      </c>
      <c r="K6" s="1083" t="s">
        <v>60</v>
      </c>
      <c r="L6" s="1083"/>
      <c r="M6" s="1084" t="s">
        <v>61</v>
      </c>
      <c r="N6" s="1078" t="s">
        <v>62</v>
      </c>
      <c r="O6" s="1078" t="s">
        <v>63</v>
      </c>
      <c r="P6" s="1078" t="s">
        <v>64</v>
      </c>
      <c r="Q6" s="1078" t="s">
        <v>65</v>
      </c>
      <c r="R6" s="741"/>
      <c r="S6" s="741"/>
      <c r="T6" s="1078" t="s">
        <v>60</v>
      </c>
      <c r="U6" s="1078"/>
      <c r="V6" s="1078" t="s">
        <v>61</v>
      </c>
      <c r="W6" s="1078"/>
      <c r="X6" s="1078"/>
      <c r="Y6" s="1078"/>
      <c r="Z6" s="1078"/>
      <c r="AA6" s="1078"/>
      <c r="AB6" s="1078"/>
      <c r="AC6" s="1078"/>
      <c r="AD6" s="1078"/>
      <c r="AE6" s="1078"/>
      <c r="AF6" s="1078"/>
      <c r="AG6" s="1078"/>
      <c r="AH6" s="1078"/>
      <c r="AI6" s="1078"/>
      <c r="AJ6" s="1078"/>
      <c r="AK6" s="1078"/>
      <c r="AL6" s="1078"/>
      <c r="AM6" s="1078"/>
      <c r="AN6" s="1078"/>
      <c r="AO6" s="1078"/>
      <c r="AP6" s="1078"/>
      <c r="AQ6" s="1078"/>
      <c r="AR6" s="1079"/>
      <c r="AU6" s="457"/>
      <c r="AV6" s="470"/>
      <c r="AW6" s="457"/>
    </row>
    <row r="7" spans="1:49" x14ac:dyDescent="0.35">
      <c r="A7" s="721"/>
      <c r="B7" s="724"/>
      <c r="C7" s="724"/>
      <c r="D7" s="724"/>
      <c r="E7" s="455" t="s">
        <v>66</v>
      </c>
      <c r="F7" s="455" t="s">
        <v>67</v>
      </c>
      <c r="G7" s="1078"/>
      <c r="H7" s="455" t="s">
        <v>66</v>
      </c>
      <c r="I7" s="455" t="s">
        <v>67</v>
      </c>
      <c r="J7" s="1078"/>
      <c r="K7" s="461" t="s">
        <v>66</v>
      </c>
      <c r="L7" s="461" t="s">
        <v>67</v>
      </c>
      <c r="M7" s="1085"/>
      <c r="N7" s="1078"/>
      <c r="O7" s="1078"/>
      <c r="P7" s="1078"/>
      <c r="Q7" s="1078"/>
      <c r="R7" s="742"/>
      <c r="S7" s="742"/>
      <c r="T7" s="455" t="s">
        <v>66</v>
      </c>
      <c r="U7" s="455" t="s">
        <v>67</v>
      </c>
      <c r="V7" s="1078"/>
      <c r="W7" s="464" t="s">
        <v>68</v>
      </c>
      <c r="X7" s="464" t="s">
        <v>68</v>
      </c>
      <c r="Y7" s="464" t="s">
        <v>69</v>
      </c>
      <c r="Z7" s="464" t="s">
        <v>69</v>
      </c>
      <c r="AA7" s="464" t="s">
        <v>69</v>
      </c>
      <c r="AB7" s="464" t="s">
        <v>69</v>
      </c>
      <c r="AC7" s="464" t="s">
        <v>69</v>
      </c>
      <c r="AD7" s="464" t="s">
        <v>70</v>
      </c>
      <c r="AE7" s="464" t="s">
        <v>70</v>
      </c>
      <c r="AF7" s="464" t="s">
        <v>70</v>
      </c>
      <c r="AG7" s="464" t="s">
        <v>69</v>
      </c>
      <c r="AH7" s="464" t="s">
        <v>69</v>
      </c>
      <c r="AI7" s="464" t="s">
        <v>69</v>
      </c>
      <c r="AJ7" s="464" t="s">
        <v>71</v>
      </c>
      <c r="AK7" s="1078"/>
      <c r="AL7" s="1078"/>
      <c r="AM7" s="1078"/>
      <c r="AN7" s="1078"/>
      <c r="AO7" s="1078"/>
      <c r="AP7" s="1078"/>
      <c r="AQ7" s="1078"/>
      <c r="AR7" s="1079"/>
      <c r="AU7" s="457"/>
      <c r="AV7" s="470"/>
      <c r="AW7" s="457"/>
    </row>
    <row r="8" spans="1:49" x14ac:dyDescent="0.35">
      <c r="A8" s="457">
        <v>1</v>
      </c>
      <c r="B8" s="457">
        <v>2</v>
      </c>
      <c r="C8" s="457">
        <v>3</v>
      </c>
      <c r="D8" s="457">
        <v>4</v>
      </c>
      <c r="E8" s="465">
        <v>5</v>
      </c>
      <c r="F8" s="465">
        <v>6</v>
      </c>
      <c r="G8" s="465">
        <v>7</v>
      </c>
      <c r="H8" s="465">
        <v>8</v>
      </c>
      <c r="I8" s="465">
        <v>9</v>
      </c>
      <c r="J8" s="669">
        <f>I8*1.12</f>
        <v>10.080000000000002</v>
      </c>
      <c r="K8" s="469">
        <v>11</v>
      </c>
      <c r="L8" s="469">
        <v>12</v>
      </c>
      <c r="M8" s="469">
        <v>13</v>
      </c>
      <c r="N8" s="457">
        <v>14</v>
      </c>
      <c r="O8" s="457">
        <v>32</v>
      </c>
      <c r="P8" s="457">
        <v>33</v>
      </c>
      <c r="Q8" s="457">
        <v>34</v>
      </c>
      <c r="R8" s="457"/>
      <c r="S8" s="457"/>
      <c r="T8" s="465">
        <v>50</v>
      </c>
      <c r="U8" s="465">
        <v>51</v>
      </c>
      <c r="V8" s="465">
        <v>52</v>
      </c>
      <c r="W8" s="465">
        <v>35</v>
      </c>
      <c r="X8" s="465">
        <v>36</v>
      </c>
      <c r="Y8" s="465">
        <v>55</v>
      </c>
      <c r="Z8" s="465">
        <v>37</v>
      </c>
      <c r="AA8" s="465">
        <v>57</v>
      </c>
      <c r="AB8" s="465">
        <v>58</v>
      </c>
      <c r="AC8" s="465">
        <v>59</v>
      </c>
      <c r="AD8" s="465">
        <v>38</v>
      </c>
      <c r="AE8" s="465">
        <v>61</v>
      </c>
      <c r="AF8" s="465">
        <v>62</v>
      </c>
      <c r="AG8" s="465">
        <v>63</v>
      </c>
      <c r="AH8" s="465">
        <v>64</v>
      </c>
      <c r="AI8" s="465">
        <v>39</v>
      </c>
      <c r="AJ8" s="465">
        <v>40</v>
      </c>
      <c r="AK8" s="457">
        <v>41</v>
      </c>
      <c r="AL8" s="457">
        <v>69</v>
      </c>
      <c r="AM8" s="457">
        <v>70</v>
      </c>
      <c r="AN8" s="457">
        <v>71</v>
      </c>
      <c r="AO8" s="457">
        <v>72</v>
      </c>
      <c r="AP8" s="457">
        <v>73</v>
      </c>
      <c r="AQ8" s="457">
        <v>74</v>
      </c>
      <c r="AR8" s="457">
        <v>75</v>
      </c>
      <c r="AU8" s="457"/>
      <c r="AV8" s="470"/>
      <c r="AW8" s="457"/>
    </row>
    <row r="9" spans="1:49" x14ac:dyDescent="0.35">
      <c r="A9" s="961"/>
      <c r="B9" s="998" t="s">
        <v>72</v>
      </c>
      <c r="C9" s="459" t="s">
        <v>73</v>
      </c>
      <c r="D9" s="459" t="s">
        <v>74</v>
      </c>
      <c r="E9" s="669">
        <f>E13+E475</f>
        <v>66058156</v>
      </c>
      <c r="F9" s="669">
        <f t="shared" ref="F9:F16" si="0">E9*1.12</f>
        <v>73985134.720000014</v>
      </c>
      <c r="G9" s="669">
        <f>G119+G135</f>
        <v>5990</v>
      </c>
      <c r="H9" s="669">
        <f>H13+H475</f>
        <v>52020996</v>
      </c>
      <c r="I9" s="669">
        <f>I13+I475</f>
        <v>58263515.520000003</v>
      </c>
      <c r="J9" s="669">
        <f>J135+J119</f>
        <v>5783</v>
      </c>
      <c r="K9" s="669">
        <f>H9-E9</f>
        <v>-14037160</v>
      </c>
      <c r="L9" s="669">
        <f>I9-F9</f>
        <v>-15721619.20000001</v>
      </c>
      <c r="M9" s="669"/>
      <c r="N9" s="1101">
        <f>IF(E9=0,"",H9/E9)</f>
        <v>0.78750299962959913</v>
      </c>
      <c r="O9" s="492">
        <f>O13+O475</f>
        <v>0</v>
      </c>
      <c r="P9" s="492">
        <f>P13+P475</f>
        <v>0</v>
      </c>
      <c r="Q9" s="492">
        <f>Q13+Q475</f>
        <v>0</v>
      </c>
      <c r="R9" s="492"/>
      <c r="S9" s="492"/>
      <c r="T9" s="669" t="e">
        <f>T13+T475</f>
        <v>#REF!</v>
      </c>
      <c r="U9" s="669" t="e">
        <f>U13+U475</f>
        <v>#REF!</v>
      </c>
      <c r="V9" s="669" t="e">
        <f>V13</f>
        <v>#REF!</v>
      </c>
      <c r="W9" s="669" t="e">
        <f t="shared" ref="W9:AJ9" si="1">W13+W475</f>
        <v>#REF!</v>
      </c>
      <c r="X9" s="669" t="e">
        <f t="shared" si="1"/>
        <v>#REF!</v>
      </c>
      <c r="Y9" s="669" t="e">
        <f t="shared" si="1"/>
        <v>#REF!</v>
      </c>
      <c r="Z9" s="669" t="e">
        <f t="shared" si="1"/>
        <v>#REF!</v>
      </c>
      <c r="AA9" s="669" t="e">
        <f t="shared" si="1"/>
        <v>#REF!</v>
      </c>
      <c r="AB9" s="669" t="e">
        <f t="shared" si="1"/>
        <v>#REF!</v>
      </c>
      <c r="AC9" s="669" t="e">
        <f t="shared" si="1"/>
        <v>#REF!</v>
      </c>
      <c r="AD9" s="669" t="e">
        <f t="shared" si="1"/>
        <v>#REF!</v>
      </c>
      <c r="AE9" s="669" t="e">
        <f t="shared" si="1"/>
        <v>#REF!</v>
      </c>
      <c r="AF9" s="669" t="e">
        <f t="shared" si="1"/>
        <v>#REF!</v>
      </c>
      <c r="AG9" s="669" t="e">
        <f t="shared" si="1"/>
        <v>#REF!</v>
      </c>
      <c r="AH9" s="669" t="e">
        <f t="shared" si="1"/>
        <v>#REF!</v>
      </c>
      <c r="AI9" s="669" t="e">
        <f t="shared" si="1"/>
        <v>#REF!</v>
      </c>
      <c r="AJ9" s="669" t="e">
        <f t="shared" si="1"/>
        <v>#REF!</v>
      </c>
      <c r="AK9" s="492"/>
      <c r="AL9" s="492">
        <f>AL13+AL475</f>
        <v>0</v>
      </c>
      <c r="AM9" s="669" t="e">
        <f>AM13+AM475</f>
        <v>#REF!</v>
      </c>
      <c r="AN9" s="669" t="e">
        <f>AN13+AN475</f>
        <v>#REF!</v>
      </c>
      <c r="AO9" s="669" t="e">
        <f>AO13+AO475</f>
        <v>#REF!</v>
      </c>
      <c r="AP9" s="492"/>
      <c r="AQ9" s="492"/>
      <c r="AR9" s="492"/>
      <c r="AU9" s="477" t="e">
        <f>SUM(W9:AJ9)</f>
        <v>#REF!</v>
      </c>
      <c r="AV9" s="1104" t="e">
        <f>K9-AU9</f>
        <v>#REF!</v>
      </c>
      <c r="AW9" s="457"/>
    </row>
    <row r="10" spans="1:49" x14ac:dyDescent="0.35">
      <c r="A10" s="1000"/>
      <c r="B10" s="1105"/>
      <c r="C10" s="459" t="s">
        <v>75</v>
      </c>
      <c r="D10" s="459" t="s">
        <v>76</v>
      </c>
      <c r="E10" s="669">
        <f>SUM(E11:E12)</f>
        <v>114418713</v>
      </c>
      <c r="F10" s="669">
        <f t="shared" si="0"/>
        <v>128148958.56000002</v>
      </c>
      <c r="G10" s="669"/>
      <c r="H10" s="669">
        <f t="shared" ref="H10:AO10" si="2">SUM(H11:H12)</f>
        <v>98730900.873830348</v>
      </c>
      <c r="I10" s="669">
        <f t="shared" si="2"/>
        <v>110578608.97869</v>
      </c>
      <c r="J10" s="669"/>
      <c r="K10" s="669">
        <f t="shared" ref="K10:K73" si="3">H10-E10</f>
        <v>-15687812.126169652</v>
      </c>
      <c r="L10" s="669">
        <f t="shared" ref="L10:L73" si="4">I10-F10</f>
        <v>-17570349.581310019</v>
      </c>
      <c r="M10" s="669"/>
      <c r="N10" s="1106">
        <f t="shared" ref="N10:N73" si="5">IF(E10=0,"",H10/E10)</f>
        <v>0.86289120271638042</v>
      </c>
      <c r="O10" s="492">
        <f t="shared" si="2"/>
        <v>9091420</v>
      </c>
      <c r="P10" s="492">
        <f t="shared" si="2"/>
        <v>14508645.534285713</v>
      </c>
      <c r="Q10" s="492">
        <f t="shared" si="2"/>
        <v>0</v>
      </c>
      <c r="R10" s="492"/>
      <c r="S10" s="492"/>
      <c r="T10" s="669" t="e">
        <f t="shared" si="2"/>
        <v>#REF!</v>
      </c>
      <c r="U10" s="669" t="e">
        <f t="shared" si="2"/>
        <v>#REF!</v>
      </c>
      <c r="V10" s="669" t="e">
        <f>V14</f>
        <v>#REF!</v>
      </c>
      <c r="W10" s="669" t="e">
        <f t="shared" si="2"/>
        <v>#REF!</v>
      </c>
      <c r="X10" s="669" t="e">
        <f t="shared" si="2"/>
        <v>#REF!</v>
      </c>
      <c r="Y10" s="669" t="e">
        <f t="shared" si="2"/>
        <v>#REF!</v>
      </c>
      <c r="Z10" s="669" t="e">
        <f t="shared" si="2"/>
        <v>#REF!</v>
      </c>
      <c r="AA10" s="669" t="e">
        <f t="shared" si="2"/>
        <v>#REF!</v>
      </c>
      <c r="AB10" s="669" t="e">
        <f t="shared" si="2"/>
        <v>#REF!</v>
      </c>
      <c r="AC10" s="669" t="e">
        <f t="shared" si="2"/>
        <v>#REF!</v>
      </c>
      <c r="AD10" s="669" t="e">
        <f t="shared" si="2"/>
        <v>#REF!</v>
      </c>
      <c r="AE10" s="669" t="e">
        <f t="shared" si="2"/>
        <v>#REF!</v>
      </c>
      <c r="AF10" s="669" t="e">
        <f t="shared" si="2"/>
        <v>#REF!</v>
      </c>
      <c r="AG10" s="669" t="e">
        <f t="shared" si="2"/>
        <v>#REF!</v>
      </c>
      <c r="AH10" s="669" t="e">
        <f t="shared" si="2"/>
        <v>#REF!</v>
      </c>
      <c r="AI10" s="669" t="e">
        <f t="shared" si="2"/>
        <v>#REF!</v>
      </c>
      <c r="AJ10" s="669" t="e">
        <f t="shared" si="2"/>
        <v>#REF!</v>
      </c>
      <c r="AK10" s="492"/>
      <c r="AL10" s="492">
        <f t="shared" si="2"/>
        <v>0</v>
      </c>
      <c r="AM10" s="669" t="e">
        <f t="shared" si="2"/>
        <v>#REF!</v>
      </c>
      <c r="AN10" s="669" t="e">
        <f t="shared" si="2"/>
        <v>#REF!</v>
      </c>
      <c r="AO10" s="669" t="e">
        <f t="shared" si="2"/>
        <v>#REF!</v>
      </c>
      <c r="AP10" s="492"/>
      <c r="AQ10" s="492"/>
      <c r="AR10" s="492"/>
      <c r="AU10" s="457"/>
      <c r="AV10" s="470"/>
      <c r="AW10" s="457"/>
    </row>
    <row r="11" spans="1:49" x14ac:dyDescent="0.35">
      <c r="A11" s="1000"/>
      <c r="B11" s="1105"/>
      <c r="C11" s="961" t="s">
        <v>75</v>
      </c>
      <c r="D11" s="457" t="s">
        <v>77</v>
      </c>
      <c r="E11" s="469">
        <f>E15+E477</f>
        <v>48589338</v>
      </c>
      <c r="F11" s="669">
        <f t="shared" si="0"/>
        <v>54420058.560000002</v>
      </c>
      <c r="G11" s="469"/>
      <c r="H11" s="469">
        <f>H15+H477</f>
        <v>34910775.873830356</v>
      </c>
      <c r="I11" s="469">
        <f>I15+I477</f>
        <v>39100068.978689998</v>
      </c>
      <c r="J11" s="469"/>
      <c r="K11" s="669">
        <f t="shared" si="3"/>
        <v>-13678562.126169644</v>
      </c>
      <c r="L11" s="669">
        <f t="shared" si="4"/>
        <v>-15319989.581310004</v>
      </c>
      <c r="M11" s="469"/>
      <c r="N11" s="1106">
        <f t="shared" si="5"/>
        <v>0.71848634516959986</v>
      </c>
      <c r="O11" s="502">
        <f>O15+O477</f>
        <v>9091420</v>
      </c>
      <c r="P11" s="502">
        <f>P15+P477</f>
        <v>14508645.534285713</v>
      </c>
      <c r="Q11" s="502">
        <f>Q15+Q477</f>
        <v>0</v>
      </c>
      <c r="R11" s="502"/>
      <c r="S11" s="502"/>
      <c r="T11" s="469" t="e">
        <f>T15+T477</f>
        <v>#REF!</v>
      </c>
      <c r="U11" s="469" t="e">
        <f>U15+U477</f>
        <v>#REF!</v>
      </c>
      <c r="V11" s="469"/>
      <c r="W11" s="469" t="e">
        <f t="shared" ref="W11:AJ11" si="6">W15+W477</f>
        <v>#REF!</v>
      </c>
      <c r="X11" s="469" t="e">
        <f t="shared" si="6"/>
        <v>#REF!</v>
      </c>
      <c r="Y11" s="469" t="e">
        <f t="shared" si="6"/>
        <v>#REF!</v>
      </c>
      <c r="Z11" s="469" t="e">
        <f t="shared" si="6"/>
        <v>#REF!</v>
      </c>
      <c r="AA11" s="469" t="e">
        <f t="shared" si="6"/>
        <v>#REF!</v>
      </c>
      <c r="AB11" s="469" t="e">
        <f t="shared" si="6"/>
        <v>#REF!</v>
      </c>
      <c r="AC11" s="469" t="e">
        <f t="shared" si="6"/>
        <v>#REF!</v>
      </c>
      <c r="AD11" s="469" t="e">
        <f t="shared" si="6"/>
        <v>#REF!</v>
      </c>
      <c r="AE11" s="469" t="e">
        <f t="shared" si="6"/>
        <v>#REF!</v>
      </c>
      <c r="AF11" s="469" t="e">
        <f t="shared" si="6"/>
        <v>#REF!</v>
      </c>
      <c r="AG11" s="469" t="e">
        <f t="shared" si="6"/>
        <v>#REF!</v>
      </c>
      <c r="AH11" s="469" t="e">
        <f t="shared" si="6"/>
        <v>#REF!</v>
      </c>
      <c r="AI11" s="469" t="e">
        <f t="shared" si="6"/>
        <v>#REF!</v>
      </c>
      <c r="AJ11" s="469" t="e">
        <f t="shared" si="6"/>
        <v>#REF!</v>
      </c>
      <c r="AK11" s="502"/>
      <c r="AL11" s="502">
        <f>AL15+AL477</f>
        <v>0</v>
      </c>
      <c r="AM11" s="469" t="e">
        <f>AM15+AM477</f>
        <v>#REF!</v>
      </c>
      <c r="AN11" s="469" t="e">
        <f>AN15+AN477</f>
        <v>#REF!</v>
      </c>
      <c r="AO11" s="469" t="e">
        <f>AO15+AO477</f>
        <v>#REF!</v>
      </c>
      <c r="AP11" s="502"/>
      <c r="AQ11" s="502"/>
      <c r="AR11" s="502"/>
      <c r="AU11" s="457"/>
      <c r="AV11" s="470"/>
      <c r="AW11" s="457"/>
    </row>
    <row r="12" spans="1:49" x14ac:dyDescent="0.35">
      <c r="A12" s="962"/>
      <c r="B12" s="999"/>
      <c r="C12" s="962"/>
      <c r="D12" s="457" t="s">
        <v>78</v>
      </c>
      <c r="E12" s="469">
        <f>E16</f>
        <v>65829375</v>
      </c>
      <c r="F12" s="669">
        <f t="shared" si="0"/>
        <v>73728900</v>
      </c>
      <c r="G12" s="469"/>
      <c r="H12" s="469">
        <f t="shared" ref="H12:AO12" si="7">H16</f>
        <v>63820125</v>
      </c>
      <c r="I12" s="469">
        <f t="shared" si="7"/>
        <v>71478540</v>
      </c>
      <c r="J12" s="469"/>
      <c r="K12" s="669">
        <f t="shared" si="3"/>
        <v>-2009250</v>
      </c>
      <c r="L12" s="669">
        <f t="shared" si="4"/>
        <v>-2250360</v>
      </c>
      <c r="M12" s="469"/>
      <c r="N12" s="1106">
        <f t="shared" si="5"/>
        <v>0.96947791164658637</v>
      </c>
      <c r="O12" s="502">
        <f t="shared" si="7"/>
        <v>0</v>
      </c>
      <c r="P12" s="502">
        <f t="shared" si="7"/>
        <v>0</v>
      </c>
      <c r="Q12" s="502">
        <f t="shared" si="7"/>
        <v>0</v>
      </c>
      <c r="R12" s="502"/>
      <c r="S12" s="502"/>
      <c r="T12" s="469" t="e">
        <f t="shared" si="7"/>
        <v>#REF!</v>
      </c>
      <c r="U12" s="469" t="e">
        <f t="shared" si="7"/>
        <v>#REF!</v>
      </c>
      <c r="V12" s="469"/>
      <c r="W12" s="469">
        <f t="shared" si="7"/>
        <v>0</v>
      </c>
      <c r="X12" s="469">
        <f t="shared" si="7"/>
        <v>0</v>
      </c>
      <c r="Y12" s="469">
        <f t="shared" si="7"/>
        <v>0</v>
      </c>
      <c r="Z12" s="469">
        <f t="shared" si="7"/>
        <v>0</v>
      </c>
      <c r="AA12" s="469">
        <f t="shared" si="7"/>
        <v>0</v>
      </c>
      <c r="AB12" s="469">
        <f t="shared" si="7"/>
        <v>0</v>
      </c>
      <c r="AC12" s="469">
        <f t="shared" si="7"/>
        <v>0</v>
      </c>
      <c r="AD12" s="469">
        <f t="shared" si="7"/>
        <v>0</v>
      </c>
      <c r="AE12" s="469">
        <f t="shared" si="7"/>
        <v>0</v>
      </c>
      <c r="AF12" s="469">
        <f t="shared" si="7"/>
        <v>0</v>
      </c>
      <c r="AG12" s="469">
        <f t="shared" si="7"/>
        <v>0</v>
      </c>
      <c r="AH12" s="469">
        <f t="shared" si="7"/>
        <v>0</v>
      </c>
      <c r="AI12" s="469">
        <f t="shared" si="7"/>
        <v>0</v>
      </c>
      <c r="AJ12" s="469">
        <f t="shared" si="7"/>
        <v>0</v>
      </c>
      <c r="AK12" s="502"/>
      <c r="AL12" s="502">
        <f t="shared" si="7"/>
        <v>0</v>
      </c>
      <c r="AM12" s="469">
        <f t="shared" si="7"/>
        <v>0</v>
      </c>
      <c r="AN12" s="469">
        <f t="shared" si="7"/>
        <v>0</v>
      </c>
      <c r="AO12" s="469">
        <f t="shared" si="7"/>
        <v>0</v>
      </c>
      <c r="AP12" s="502"/>
      <c r="AQ12" s="502"/>
      <c r="AR12" s="502"/>
      <c r="AU12" s="457"/>
      <c r="AV12" s="470"/>
      <c r="AW12" s="457"/>
    </row>
    <row r="13" spans="1:49" x14ac:dyDescent="0.35">
      <c r="A13" s="961"/>
      <c r="B13" s="958" t="s">
        <v>79</v>
      </c>
      <c r="C13" s="459" t="s">
        <v>73</v>
      </c>
      <c r="D13" s="459" t="s">
        <v>74</v>
      </c>
      <c r="E13" s="669">
        <f>E17+E119+E135+E23</f>
        <v>66058156</v>
      </c>
      <c r="F13" s="669">
        <f t="shared" si="0"/>
        <v>73985134.720000014</v>
      </c>
      <c r="G13" s="669"/>
      <c r="H13" s="669">
        <f>H17+H119+H135+H23</f>
        <v>52020996</v>
      </c>
      <c r="I13" s="669">
        <f>I17+I119+I135+I23</f>
        <v>58263515.520000003</v>
      </c>
      <c r="J13" s="669"/>
      <c r="K13" s="669">
        <f t="shared" si="3"/>
        <v>-14037160</v>
      </c>
      <c r="L13" s="669">
        <f t="shared" si="4"/>
        <v>-15721619.20000001</v>
      </c>
      <c r="M13" s="669"/>
      <c r="N13" s="1106">
        <f t="shared" si="5"/>
        <v>0.78750299962959913</v>
      </c>
      <c r="O13" s="492">
        <f>O17+O119+O135+O23</f>
        <v>0</v>
      </c>
      <c r="P13" s="492">
        <f>P17+P119+P135+P23</f>
        <v>0</v>
      </c>
      <c r="Q13" s="492">
        <f>Q17+Q119+Q135+Q23</f>
        <v>0</v>
      </c>
      <c r="R13" s="492"/>
      <c r="S13" s="492"/>
      <c r="T13" s="669" t="e">
        <f>T17+T119+T135+T23</f>
        <v>#REF!</v>
      </c>
      <c r="U13" s="669" t="e">
        <f>U17+U119+U135+U23</f>
        <v>#REF!</v>
      </c>
      <c r="V13" s="669" t="e">
        <f>V135</f>
        <v>#REF!</v>
      </c>
      <c r="W13" s="669" t="e">
        <f t="shared" ref="W13:AJ13" si="8">W17+W119+W135+W23</f>
        <v>#REF!</v>
      </c>
      <c r="X13" s="669" t="e">
        <f t="shared" si="8"/>
        <v>#REF!</v>
      </c>
      <c r="Y13" s="669" t="e">
        <f t="shared" si="8"/>
        <v>#REF!</v>
      </c>
      <c r="Z13" s="669" t="e">
        <f t="shared" si="8"/>
        <v>#REF!</v>
      </c>
      <c r="AA13" s="669" t="e">
        <f t="shared" si="8"/>
        <v>#REF!</v>
      </c>
      <c r="AB13" s="669" t="e">
        <f t="shared" si="8"/>
        <v>#REF!</v>
      </c>
      <c r="AC13" s="669" t="e">
        <f t="shared" si="8"/>
        <v>#REF!</v>
      </c>
      <c r="AD13" s="669" t="e">
        <f t="shared" si="8"/>
        <v>#REF!</v>
      </c>
      <c r="AE13" s="669" t="e">
        <f t="shared" si="8"/>
        <v>#REF!</v>
      </c>
      <c r="AF13" s="669" t="e">
        <f t="shared" si="8"/>
        <v>#REF!</v>
      </c>
      <c r="AG13" s="669" t="e">
        <f t="shared" si="8"/>
        <v>#REF!</v>
      </c>
      <c r="AH13" s="669" t="e">
        <f t="shared" si="8"/>
        <v>#REF!</v>
      </c>
      <c r="AI13" s="669" t="e">
        <f t="shared" si="8"/>
        <v>#REF!</v>
      </c>
      <c r="AJ13" s="669" t="e">
        <f t="shared" si="8"/>
        <v>#REF!</v>
      </c>
      <c r="AK13" s="492"/>
      <c r="AL13" s="492">
        <f>AL17+AL119+AL135</f>
        <v>0</v>
      </c>
      <c r="AM13" s="669" t="e">
        <f>AM17+AM119+AM135+AM23</f>
        <v>#REF!</v>
      </c>
      <c r="AN13" s="669" t="e">
        <f>AN17+AN119+AN135+AN23</f>
        <v>#REF!</v>
      </c>
      <c r="AO13" s="669" t="e">
        <f>AO17+AO119+AO135+AO23</f>
        <v>#REF!</v>
      </c>
      <c r="AP13" s="492"/>
      <c r="AQ13" s="492"/>
      <c r="AR13" s="492"/>
      <c r="AU13" s="477" t="e">
        <f>SUM(W13:AJ13)</f>
        <v>#REF!</v>
      </c>
      <c r="AV13" s="1104" t="e">
        <f>K13-AU13</f>
        <v>#REF!</v>
      </c>
      <c r="AW13" s="457"/>
    </row>
    <row r="14" spans="1:49" x14ac:dyDescent="0.35">
      <c r="A14" s="1000"/>
      <c r="B14" s="1044"/>
      <c r="C14" s="459" t="s">
        <v>75</v>
      </c>
      <c r="D14" s="459" t="s">
        <v>76</v>
      </c>
      <c r="E14" s="669">
        <f>SUM(E15:E16)</f>
        <v>114418713</v>
      </c>
      <c r="F14" s="669">
        <f t="shared" si="0"/>
        <v>128148958.56000002</v>
      </c>
      <c r="G14" s="669"/>
      <c r="H14" s="669">
        <f>SUM(H15:H16)</f>
        <v>98730900.873830348</v>
      </c>
      <c r="I14" s="669">
        <f>SUM(I15:I16)</f>
        <v>110578608.97869</v>
      </c>
      <c r="J14" s="669"/>
      <c r="K14" s="669">
        <f t="shared" si="3"/>
        <v>-15687812.126169652</v>
      </c>
      <c r="L14" s="669">
        <f t="shared" si="4"/>
        <v>-17570349.581310019</v>
      </c>
      <c r="M14" s="669"/>
      <c r="N14" s="1106">
        <f t="shared" si="5"/>
        <v>0.86289120271638042</v>
      </c>
      <c r="O14" s="492">
        <f>SUM(O15:O16)</f>
        <v>9091420</v>
      </c>
      <c r="P14" s="492">
        <f>SUM(P15:P16)</f>
        <v>14508645.534285713</v>
      </c>
      <c r="Q14" s="492">
        <f>SUM(Q15:Q16)</f>
        <v>0</v>
      </c>
      <c r="R14" s="492"/>
      <c r="S14" s="492"/>
      <c r="T14" s="669" t="e">
        <f>SUM(T15:T16)</f>
        <v>#REF!</v>
      </c>
      <c r="U14" s="669" t="e">
        <f>SUM(U15:U16)</f>
        <v>#REF!</v>
      </c>
      <c r="V14" s="669" t="e">
        <f>V136</f>
        <v>#REF!</v>
      </c>
      <c r="W14" s="669" t="e">
        <f t="shared" ref="W14:AJ14" si="9">SUM(W15:W16)</f>
        <v>#REF!</v>
      </c>
      <c r="X14" s="669" t="e">
        <f t="shared" si="9"/>
        <v>#REF!</v>
      </c>
      <c r="Y14" s="669" t="e">
        <f t="shared" si="9"/>
        <v>#REF!</v>
      </c>
      <c r="Z14" s="669" t="e">
        <f t="shared" si="9"/>
        <v>#REF!</v>
      </c>
      <c r="AA14" s="669" t="e">
        <f t="shared" si="9"/>
        <v>#REF!</v>
      </c>
      <c r="AB14" s="669" t="e">
        <f t="shared" si="9"/>
        <v>#REF!</v>
      </c>
      <c r="AC14" s="669" t="e">
        <f t="shared" si="9"/>
        <v>#REF!</v>
      </c>
      <c r="AD14" s="669" t="e">
        <f t="shared" si="9"/>
        <v>#REF!</v>
      </c>
      <c r="AE14" s="669" t="e">
        <f t="shared" si="9"/>
        <v>#REF!</v>
      </c>
      <c r="AF14" s="669" t="e">
        <f t="shared" si="9"/>
        <v>#REF!</v>
      </c>
      <c r="AG14" s="669" t="e">
        <f t="shared" si="9"/>
        <v>#REF!</v>
      </c>
      <c r="AH14" s="669" t="e">
        <f t="shared" si="9"/>
        <v>#REF!</v>
      </c>
      <c r="AI14" s="669" t="e">
        <f t="shared" si="9"/>
        <v>#REF!</v>
      </c>
      <c r="AJ14" s="669" t="e">
        <f t="shared" si="9"/>
        <v>#REF!</v>
      </c>
      <c r="AK14" s="492"/>
      <c r="AL14" s="492">
        <f>SUM(AL15:AL16)</f>
        <v>0</v>
      </c>
      <c r="AM14" s="669" t="e">
        <f>SUM(AM15:AM16)</f>
        <v>#REF!</v>
      </c>
      <c r="AN14" s="669" t="e">
        <f>SUM(AN15:AN16)</f>
        <v>#REF!</v>
      </c>
      <c r="AO14" s="669" t="e">
        <f>SUM(AO15:AO16)</f>
        <v>#REF!</v>
      </c>
      <c r="AP14" s="492"/>
      <c r="AQ14" s="492"/>
      <c r="AR14" s="492"/>
      <c r="AU14" s="457"/>
      <c r="AV14" s="470"/>
      <c r="AW14" s="457"/>
    </row>
    <row r="15" spans="1:49" x14ac:dyDescent="0.35">
      <c r="A15" s="1000"/>
      <c r="B15" s="1044"/>
      <c r="C15" s="961" t="s">
        <v>75</v>
      </c>
      <c r="D15" s="457" t="s">
        <v>77</v>
      </c>
      <c r="E15" s="469">
        <f>E136</f>
        <v>48589338</v>
      </c>
      <c r="F15" s="669">
        <f t="shared" si="0"/>
        <v>54420058.560000002</v>
      </c>
      <c r="G15" s="469"/>
      <c r="H15" s="469">
        <f>H19+H121+H137+H25</f>
        <v>34910775.873830356</v>
      </c>
      <c r="I15" s="469">
        <f>I19+I121+I137+I25</f>
        <v>39100068.978689998</v>
      </c>
      <c r="J15" s="469"/>
      <c r="K15" s="669">
        <f t="shared" si="3"/>
        <v>-13678562.126169644</v>
      </c>
      <c r="L15" s="669">
        <f t="shared" si="4"/>
        <v>-15319989.581310004</v>
      </c>
      <c r="M15" s="469"/>
      <c r="N15" s="1106">
        <f t="shared" si="5"/>
        <v>0.71848634516959986</v>
      </c>
      <c r="O15" s="502">
        <f>O19+O121+O137+O25</f>
        <v>9091420</v>
      </c>
      <c r="P15" s="502">
        <f>P19+P121+P137+P25</f>
        <v>14508645.534285713</v>
      </c>
      <c r="Q15" s="502">
        <f>Q19+Q121+Q137+Q25</f>
        <v>0</v>
      </c>
      <c r="R15" s="502"/>
      <c r="S15" s="502"/>
      <c r="T15" s="469" t="e">
        <f>T19+T121+T137+T25</f>
        <v>#REF!</v>
      </c>
      <c r="U15" s="469" t="e">
        <f>U19+U121+U137+U25</f>
        <v>#REF!</v>
      </c>
      <c r="V15" s="469"/>
      <c r="W15" s="469" t="e">
        <f t="shared" ref="W15:AJ15" si="10">W19+W121+W137+W25</f>
        <v>#REF!</v>
      </c>
      <c r="X15" s="469" t="e">
        <f t="shared" si="10"/>
        <v>#REF!</v>
      </c>
      <c r="Y15" s="469" t="e">
        <f t="shared" si="10"/>
        <v>#REF!</v>
      </c>
      <c r="Z15" s="469" t="e">
        <f t="shared" si="10"/>
        <v>#REF!</v>
      </c>
      <c r="AA15" s="469" t="e">
        <f t="shared" si="10"/>
        <v>#REF!</v>
      </c>
      <c r="AB15" s="469" t="e">
        <f t="shared" si="10"/>
        <v>#REF!</v>
      </c>
      <c r="AC15" s="469" t="e">
        <f t="shared" si="10"/>
        <v>#REF!</v>
      </c>
      <c r="AD15" s="469" t="e">
        <f t="shared" si="10"/>
        <v>#REF!</v>
      </c>
      <c r="AE15" s="469" t="e">
        <f t="shared" si="10"/>
        <v>#REF!</v>
      </c>
      <c r="AF15" s="469" t="e">
        <f t="shared" si="10"/>
        <v>#REF!</v>
      </c>
      <c r="AG15" s="469" t="e">
        <f t="shared" si="10"/>
        <v>#REF!</v>
      </c>
      <c r="AH15" s="469" t="e">
        <f t="shared" si="10"/>
        <v>#REF!</v>
      </c>
      <c r="AI15" s="469" t="e">
        <f t="shared" si="10"/>
        <v>#REF!</v>
      </c>
      <c r="AJ15" s="469" t="e">
        <f t="shared" si="10"/>
        <v>#REF!</v>
      </c>
      <c r="AK15" s="502"/>
      <c r="AL15" s="502">
        <f>AL19+AL121+AL137</f>
        <v>0</v>
      </c>
      <c r="AM15" s="469" t="e">
        <f>AM19+AM121+AM137+AM25</f>
        <v>#REF!</v>
      </c>
      <c r="AN15" s="469" t="e">
        <f>AN19+AN121+AN137+AN25</f>
        <v>#REF!</v>
      </c>
      <c r="AO15" s="469" t="e">
        <f>AO19+AO121+AO137+AO25</f>
        <v>#REF!</v>
      </c>
      <c r="AP15" s="502"/>
      <c r="AQ15" s="502"/>
      <c r="AR15" s="502"/>
      <c r="AU15" s="457"/>
      <c r="AV15" s="470"/>
      <c r="AW15" s="457"/>
    </row>
    <row r="16" spans="1:49" x14ac:dyDescent="0.35">
      <c r="A16" s="962"/>
      <c r="B16" s="971"/>
      <c r="C16" s="962"/>
      <c r="D16" s="457" t="s">
        <v>78</v>
      </c>
      <c r="E16" s="469">
        <f>E122</f>
        <v>65829375</v>
      </c>
      <c r="F16" s="669">
        <f t="shared" si="0"/>
        <v>73728900</v>
      </c>
      <c r="G16" s="469"/>
      <c r="H16" s="469">
        <f>H122</f>
        <v>63820125</v>
      </c>
      <c r="I16" s="469">
        <f>I122</f>
        <v>71478540</v>
      </c>
      <c r="J16" s="469"/>
      <c r="K16" s="669">
        <f t="shared" si="3"/>
        <v>-2009250</v>
      </c>
      <c r="L16" s="669">
        <f t="shared" si="4"/>
        <v>-2250360</v>
      </c>
      <c r="M16" s="469"/>
      <c r="N16" s="1106">
        <f t="shared" si="5"/>
        <v>0.96947791164658637</v>
      </c>
      <c r="O16" s="502">
        <f t="shared" ref="O16:AJ16" si="11">O122</f>
        <v>0</v>
      </c>
      <c r="P16" s="502">
        <f t="shared" si="11"/>
        <v>0</v>
      </c>
      <c r="Q16" s="502">
        <f t="shared" si="11"/>
        <v>0</v>
      </c>
      <c r="R16" s="502"/>
      <c r="S16" s="502"/>
      <c r="T16" s="469" t="e">
        <f t="shared" si="11"/>
        <v>#REF!</v>
      </c>
      <c r="U16" s="469" t="e">
        <f t="shared" si="11"/>
        <v>#REF!</v>
      </c>
      <c r="V16" s="469"/>
      <c r="W16" s="469">
        <f t="shared" si="11"/>
        <v>0</v>
      </c>
      <c r="X16" s="469">
        <f t="shared" si="11"/>
        <v>0</v>
      </c>
      <c r="Y16" s="469">
        <f t="shared" si="11"/>
        <v>0</v>
      </c>
      <c r="Z16" s="469">
        <f t="shared" si="11"/>
        <v>0</v>
      </c>
      <c r="AA16" s="469">
        <f t="shared" si="11"/>
        <v>0</v>
      </c>
      <c r="AB16" s="469">
        <f t="shared" si="11"/>
        <v>0</v>
      </c>
      <c r="AC16" s="469">
        <f t="shared" si="11"/>
        <v>0</v>
      </c>
      <c r="AD16" s="469">
        <f t="shared" si="11"/>
        <v>0</v>
      </c>
      <c r="AE16" s="469">
        <f t="shared" si="11"/>
        <v>0</v>
      </c>
      <c r="AF16" s="469">
        <f t="shared" si="11"/>
        <v>0</v>
      </c>
      <c r="AG16" s="469">
        <f t="shared" si="11"/>
        <v>0</v>
      </c>
      <c r="AH16" s="469">
        <f t="shared" si="11"/>
        <v>0</v>
      </c>
      <c r="AI16" s="469">
        <f t="shared" si="11"/>
        <v>0</v>
      </c>
      <c r="AJ16" s="469">
        <f t="shared" si="11"/>
        <v>0</v>
      </c>
      <c r="AK16" s="502"/>
      <c r="AL16" s="502">
        <f>AL122</f>
        <v>0</v>
      </c>
      <c r="AM16" s="469">
        <f>AM122</f>
        <v>0</v>
      </c>
      <c r="AN16" s="469">
        <f>AN122</f>
        <v>0</v>
      </c>
      <c r="AO16" s="469">
        <f>AO122</f>
        <v>0</v>
      </c>
      <c r="AP16" s="502"/>
      <c r="AQ16" s="502"/>
      <c r="AR16" s="502"/>
      <c r="AU16" s="457"/>
      <c r="AV16" s="470"/>
      <c r="AW16" s="457"/>
    </row>
    <row r="17" spans="1:49" s="636" customFormat="1" ht="13" hidden="1" customHeight="1" outlineLevel="1" x14ac:dyDescent="0.35">
      <c r="A17" s="957">
        <v>1</v>
      </c>
      <c r="B17" s="1079" t="s">
        <v>80</v>
      </c>
      <c r="C17" s="459" t="s">
        <v>73</v>
      </c>
      <c r="D17" s="459" t="s">
        <v>74</v>
      </c>
      <c r="E17" s="669">
        <f t="shared" ref="E17:AO19" si="12">E20</f>
        <v>0</v>
      </c>
      <c r="F17" s="669">
        <f t="shared" si="12"/>
        <v>0</v>
      </c>
      <c r="G17" s="669"/>
      <c r="H17" s="669">
        <f t="shared" si="12"/>
        <v>0</v>
      </c>
      <c r="I17" s="669">
        <f t="shared" si="12"/>
        <v>0</v>
      </c>
      <c r="J17" s="669"/>
      <c r="K17" s="669">
        <f t="shared" si="3"/>
        <v>0</v>
      </c>
      <c r="L17" s="669">
        <f t="shared" si="4"/>
        <v>0</v>
      </c>
      <c r="M17" s="669"/>
      <c r="N17" s="1106" t="str">
        <f t="shared" si="5"/>
        <v/>
      </c>
      <c r="O17" s="492">
        <f t="shared" si="12"/>
        <v>0</v>
      </c>
      <c r="P17" s="492">
        <f t="shared" si="12"/>
        <v>0</v>
      </c>
      <c r="Q17" s="492">
        <f t="shared" si="12"/>
        <v>0</v>
      </c>
      <c r="R17" s="492"/>
      <c r="S17" s="492"/>
      <c r="T17" s="669">
        <f t="shared" si="12"/>
        <v>0</v>
      </c>
      <c r="U17" s="669">
        <f t="shared" si="12"/>
        <v>0</v>
      </c>
      <c r="V17" s="469"/>
      <c r="W17" s="669">
        <f t="shared" si="12"/>
        <v>0</v>
      </c>
      <c r="X17" s="669">
        <f t="shared" si="12"/>
        <v>0</v>
      </c>
      <c r="Y17" s="669">
        <f t="shared" si="12"/>
        <v>0</v>
      </c>
      <c r="Z17" s="669">
        <f t="shared" si="12"/>
        <v>0</v>
      </c>
      <c r="AA17" s="669">
        <f t="shared" si="12"/>
        <v>0</v>
      </c>
      <c r="AB17" s="669">
        <f t="shared" si="12"/>
        <v>0</v>
      </c>
      <c r="AC17" s="669">
        <f t="shared" si="12"/>
        <v>0</v>
      </c>
      <c r="AD17" s="669">
        <f t="shared" si="12"/>
        <v>0</v>
      </c>
      <c r="AE17" s="669">
        <f t="shared" si="12"/>
        <v>0</v>
      </c>
      <c r="AF17" s="669">
        <f t="shared" si="12"/>
        <v>0</v>
      </c>
      <c r="AG17" s="669">
        <f t="shared" si="12"/>
        <v>0</v>
      </c>
      <c r="AH17" s="669">
        <f t="shared" si="12"/>
        <v>0</v>
      </c>
      <c r="AI17" s="669">
        <f t="shared" si="12"/>
        <v>0</v>
      </c>
      <c r="AJ17" s="669">
        <f t="shared" si="12"/>
        <v>0</v>
      </c>
      <c r="AK17" s="492"/>
      <c r="AL17" s="492">
        <f t="shared" si="12"/>
        <v>0</v>
      </c>
      <c r="AM17" s="492">
        <f t="shared" si="12"/>
        <v>0</v>
      </c>
      <c r="AN17" s="492">
        <f t="shared" si="12"/>
        <v>0</v>
      </c>
      <c r="AO17" s="492">
        <f t="shared" si="12"/>
        <v>0</v>
      </c>
      <c r="AP17" s="492"/>
      <c r="AQ17" s="492"/>
      <c r="AR17" s="492"/>
      <c r="AU17" s="477">
        <f>SUM(W17:AJ17)</f>
        <v>0</v>
      </c>
      <c r="AV17" s="1104">
        <f>K17-AU17</f>
        <v>0</v>
      </c>
      <c r="AW17" s="459"/>
    </row>
    <row r="18" spans="1:49" s="636" customFormat="1" ht="13" hidden="1" customHeight="1" outlineLevel="1" x14ac:dyDescent="0.35">
      <c r="A18" s="957"/>
      <c r="B18" s="1079"/>
      <c r="C18" s="459" t="s">
        <v>75</v>
      </c>
      <c r="D18" s="459" t="s">
        <v>76</v>
      </c>
      <c r="E18" s="669">
        <f>E21</f>
        <v>0</v>
      </c>
      <c r="F18" s="669">
        <f>F21</f>
        <v>0</v>
      </c>
      <c r="G18" s="669"/>
      <c r="H18" s="669">
        <f>H21</f>
        <v>0</v>
      </c>
      <c r="I18" s="669">
        <f>I21</f>
        <v>0</v>
      </c>
      <c r="J18" s="669"/>
      <c r="K18" s="669">
        <f t="shared" si="3"/>
        <v>0</v>
      </c>
      <c r="L18" s="669">
        <f t="shared" si="4"/>
        <v>0</v>
      </c>
      <c r="M18" s="669"/>
      <c r="N18" s="1106" t="str">
        <f t="shared" si="5"/>
        <v/>
      </c>
      <c r="O18" s="669">
        <f>O21</f>
        <v>0</v>
      </c>
      <c r="P18" s="669">
        <f>P21</f>
        <v>0</v>
      </c>
      <c r="Q18" s="669">
        <f t="shared" si="12"/>
        <v>0</v>
      </c>
      <c r="R18" s="669"/>
      <c r="S18" s="669"/>
      <c r="T18" s="669">
        <f t="shared" si="12"/>
        <v>0</v>
      </c>
      <c r="U18" s="669">
        <f t="shared" si="12"/>
        <v>0</v>
      </c>
      <c r="V18" s="669">
        <f t="shared" si="12"/>
        <v>0</v>
      </c>
      <c r="W18" s="669">
        <f t="shared" si="12"/>
        <v>0</v>
      </c>
      <c r="X18" s="669">
        <f t="shared" si="12"/>
        <v>0</v>
      </c>
      <c r="Y18" s="669">
        <f t="shared" si="12"/>
        <v>0</v>
      </c>
      <c r="Z18" s="669">
        <f t="shared" si="12"/>
        <v>0</v>
      </c>
      <c r="AA18" s="669">
        <f t="shared" si="12"/>
        <v>0</v>
      </c>
      <c r="AB18" s="669">
        <f t="shared" si="12"/>
        <v>0</v>
      </c>
      <c r="AC18" s="669">
        <f t="shared" si="12"/>
        <v>0</v>
      </c>
      <c r="AD18" s="669">
        <f t="shared" si="12"/>
        <v>0</v>
      </c>
      <c r="AE18" s="669">
        <f t="shared" si="12"/>
        <v>0</v>
      </c>
      <c r="AF18" s="669">
        <f t="shared" si="12"/>
        <v>0</v>
      </c>
      <c r="AG18" s="669">
        <f t="shared" si="12"/>
        <v>0</v>
      </c>
      <c r="AH18" s="669">
        <f t="shared" si="12"/>
        <v>0</v>
      </c>
      <c r="AI18" s="669">
        <f t="shared" si="12"/>
        <v>0</v>
      </c>
      <c r="AJ18" s="669">
        <f t="shared" si="12"/>
        <v>0</v>
      </c>
      <c r="AK18" s="492"/>
      <c r="AL18" s="669">
        <f t="shared" si="12"/>
        <v>0</v>
      </c>
      <c r="AM18" s="669">
        <f t="shared" si="12"/>
        <v>0</v>
      </c>
      <c r="AN18" s="669">
        <f t="shared" si="12"/>
        <v>0</v>
      </c>
      <c r="AO18" s="669">
        <f t="shared" si="12"/>
        <v>0</v>
      </c>
      <c r="AP18" s="492"/>
      <c r="AQ18" s="492"/>
      <c r="AR18" s="492"/>
      <c r="AU18" s="459"/>
      <c r="AV18" s="1107"/>
      <c r="AW18" s="459"/>
    </row>
    <row r="19" spans="1:49" ht="13" hidden="1" customHeight="1" outlineLevel="1" x14ac:dyDescent="0.35">
      <c r="A19" s="957"/>
      <c r="B19" s="1079"/>
      <c r="C19" s="457" t="s">
        <v>75</v>
      </c>
      <c r="D19" s="457" t="s">
        <v>77</v>
      </c>
      <c r="E19" s="469">
        <f>E22</f>
        <v>0</v>
      </c>
      <c r="F19" s="469">
        <f>F22</f>
        <v>0</v>
      </c>
      <c r="G19" s="469"/>
      <c r="H19" s="469">
        <f>H22</f>
        <v>0</v>
      </c>
      <c r="I19" s="469">
        <f>I22</f>
        <v>0</v>
      </c>
      <c r="J19" s="469"/>
      <c r="K19" s="669">
        <f t="shared" si="3"/>
        <v>0</v>
      </c>
      <c r="L19" s="669">
        <f t="shared" si="4"/>
        <v>0</v>
      </c>
      <c r="M19" s="469"/>
      <c r="N19" s="1108" t="str">
        <f t="shared" si="5"/>
        <v/>
      </c>
      <c r="O19" s="469">
        <f>O22</f>
        <v>0</v>
      </c>
      <c r="P19" s="469">
        <f>P22</f>
        <v>0</v>
      </c>
      <c r="Q19" s="469">
        <f t="shared" si="12"/>
        <v>0</v>
      </c>
      <c r="R19" s="469"/>
      <c r="S19" s="469"/>
      <c r="T19" s="469">
        <f t="shared" si="12"/>
        <v>0</v>
      </c>
      <c r="U19" s="469">
        <f t="shared" si="12"/>
        <v>0</v>
      </c>
      <c r="V19" s="469">
        <f t="shared" si="12"/>
        <v>0</v>
      </c>
      <c r="W19" s="469">
        <f t="shared" si="12"/>
        <v>0</v>
      </c>
      <c r="X19" s="469">
        <f t="shared" si="12"/>
        <v>0</v>
      </c>
      <c r="Y19" s="469">
        <f t="shared" si="12"/>
        <v>0</v>
      </c>
      <c r="Z19" s="469">
        <f t="shared" si="12"/>
        <v>0</v>
      </c>
      <c r="AA19" s="469">
        <f t="shared" si="12"/>
        <v>0</v>
      </c>
      <c r="AB19" s="469">
        <f t="shared" si="12"/>
        <v>0</v>
      </c>
      <c r="AC19" s="469">
        <f t="shared" si="12"/>
        <v>0</v>
      </c>
      <c r="AD19" s="469">
        <f t="shared" si="12"/>
        <v>0</v>
      </c>
      <c r="AE19" s="469">
        <f t="shared" si="12"/>
        <v>0</v>
      </c>
      <c r="AF19" s="469">
        <f t="shared" si="12"/>
        <v>0</v>
      </c>
      <c r="AG19" s="469">
        <f t="shared" si="12"/>
        <v>0</v>
      </c>
      <c r="AH19" s="469">
        <f t="shared" si="12"/>
        <v>0</v>
      </c>
      <c r="AI19" s="469">
        <f t="shared" si="12"/>
        <v>0</v>
      </c>
      <c r="AJ19" s="469">
        <f t="shared" si="12"/>
        <v>0</v>
      </c>
      <c r="AK19" s="502"/>
      <c r="AL19" s="469">
        <f t="shared" si="12"/>
        <v>0</v>
      </c>
      <c r="AM19" s="469">
        <f t="shared" si="12"/>
        <v>0</v>
      </c>
      <c r="AN19" s="469">
        <f t="shared" si="12"/>
        <v>0</v>
      </c>
      <c r="AO19" s="469">
        <f t="shared" si="12"/>
        <v>0</v>
      </c>
      <c r="AP19" s="502"/>
      <c r="AQ19" s="502"/>
      <c r="AR19" s="502"/>
      <c r="AU19" s="457"/>
      <c r="AV19" s="470"/>
      <c r="AW19" s="457"/>
    </row>
    <row r="20" spans="1:49" s="636" customFormat="1" ht="12.75" hidden="1" customHeight="1" outlineLevel="1" x14ac:dyDescent="0.35">
      <c r="A20" s="961">
        <v>1</v>
      </c>
      <c r="B20" s="975"/>
      <c r="C20" s="459" t="s">
        <v>73</v>
      </c>
      <c r="D20" s="459" t="s">
        <v>74</v>
      </c>
      <c r="E20" s="669"/>
      <c r="F20" s="669">
        <f>E20</f>
        <v>0</v>
      </c>
      <c r="G20" s="669"/>
      <c r="H20" s="669"/>
      <c r="I20" s="669">
        <f>H20*1.12</f>
        <v>0</v>
      </c>
      <c r="J20" s="669"/>
      <c r="K20" s="669">
        <f t="shared" si="3"/>
        <v>0</v>
      </c>
      <c r="L20" s="669">
        <f t="shared" si="4"/>
        <v>0</v>
      </c>
      <c r="M20" s="669"/>
      <c r="N20" s="1106" t="str">
        <f t="shared" si="5"/>
        <v/>
      </c>
      <c r="O20" s="492"/>
      <c r="P20" s="492"/>
      <c r="Q20" s="492"/>
      <c r="R20" s="492"/>
      <c r="S20" s="492"/>
      <c r="T20" s="669"/>
      <c r="U20" s="669">
        <f>T20</f>
        <v>0</v>
      </c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69"/>
      <c r="AJ20" s="669"/>
      <c r="AK20" s="492"/>
      <c r="AL20" s="492"/>
      <c r="AM20" s="492"/>
      <c r="AN20" s="492"/>
      <c r="AO20" s="492"/>
      <c r="AP20" s="492"/>
      <c r="AQ20" s="492"/>
      <c r="AR20" s="492"/>
      <c r="AU20" s="459"/>
      <c r="AV20" s="1107"/>
      <c r="AW20" s="459"/>
    </row>
    <row r="21" spans="1:49" s="636" customFormat="1" ht="13" hidden="1" customHeight="1" outlineLevel="1" x14ac:dyDescent="0.35">
      <c r="A21" s="1000"/>
      <c r="B21" s="976"/>
      <c r="C21" s="459" t="s">
        <v>75</v>
      </c>
      <c r="D21" s="459" t="s">
        <v>76</v>
      </c>
      <c r="E21" s="669"/>
      <c r="F21" s="669">
        <f>E21</f>
        <v>0</v>
      </c>
      <c r="G21" s="669"/>
      <c r="H21" s="669"/>
      <c r="I21" s="669">
        <f>H21*1.12</f>
        <v>0</v>
      </c>
      <c r="J21" s="669"/>
      <c r="K21" s="669">
        <f t="shared" si="3"/>
        <v>0</v>
      </c>
      <c r="L21" s="669">
        <f t="shared" si="4"/>
        <v>0</v>
      </c>
      <c r="M21" s="669"/>
      <c r="N21" s="1106" t="str">
        <f t="shared" si="5"/>
        <v/>
      </c>
      <c r="O21" s="492"/>
      <c r="P21" s="492"/>
      <c r="Q21" s="492"/>
      <c r="R21" s="492"/>
      <c r="S21" s="492"/>
      <c r="T21" s="669"/>
      <c r="U21" s="669">
        <f>T21*1.12</f>
        <v>0</v>
      </c>
      <c r="V21" s="669"/>
      <c r="W21" s="669"/>
      <c r="X21" s="669"/>
      <c r="Y21" s="669"/>
      <c r="Z21" s="669"/>
      <c r="AA21" s="669"/>
      <c r="AB21" s="669"/>
      <c r="AC21" s="669"/>
      <c r="AD21" s="669"/>
      <c r="AE21" s="669"/>
      <c r="AF21" s="669"/>
      <c r="AG21" s="669"/>
      <c r="AH21" s="669"/>
      <c r="AI21" s="669"/>
      <c r="AJ21" s="669"/>
      <c r="AK21" s="492"/>
      <c r="AL21" s="492"/>
      <c r="AM21" s="492"/>
      <c r="AN21" s="492"/>
      <c r="AO21" s="492"/>
      <c r="AP21" s="492"/>
      <c r="AQ21" s="492"/>
      <c r="AR21" s="492"/>
      <c r="AU21" s="459"/>
      <c r="AV21" s="1107"/>
      <c r="AW21" s="459"/>
    </row>
    <row r="22" spans="1:49" ht="13" hidden="1" customHeight="1" outlineLevel="1" x14ac:dyDescent="0.35">
      <c r="A22" s="962"/>
      <c r="B22" s="977"/>
      <c r="C22" s="457" t="s">
        <v>75</v>
      </c>
      <c r="D22" s="457" t="s">
        <v>77</v>
      </c>
      <c r="E22" s="469"/>
      <c r="F22" s="469">
        <f>E22</f>
        <v>0</v>
      </c>
      <c r="G22" s="469"/>
      <c r="H22" s="469"/>
      <c r="I22" s="469">
        <f>H22*1.12</f>
        <v>0</v>
      </c>
      <c r="J22" s="469"/>
      <c r="K22" s="669">
        <f t="shared" si="3"/>
        <v>0</v>
      </c>
      <c r="L22" s="669">
        <f t="shared" si="4"/>
        <v>0</v>
      </c>
      <c r="M22" s="469"/>
      <c r="N22" s="1108" t="str">
        <f t="shared" si="5"/>
        <v/>
      </c>
      <c r="O22" s="502"/>
      <c r="P22" s="502"/>
      <c r="Q22" s="502"/>
      <c r="R22" s="502"/>
      <c r="S22" s="502"/>
      <c r="T22" s="469">
        <f>T21</f>
        <v>0</v>
      </c>
      <c r="U22" s="469">
        <f>T22*1.12</f>
        <v>0</v>
      </c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502"/>
      <c r="AL22" s="502"/>
      <c r="AM22" s="502"/>
      <c r="AN22" s="502"/>
      <c r="AO22" s="502"/>
      <c r="AP22" s="502"/>
      <c r="AQ22" s="502"/>
      <c r="AR22" s="502"/>
      <c r="AU22" s="457"/>
      <c r="AV22" s="470"/>
      <c r="AW22" s="457"/>
    </row>
    <row r="23" spans="1:49" s="636" customFormat="1" ht="27" hidden="1" customHeight="1" collapsed="1" x14ac:dyDescent="0.35">
      <c r="A23" s="957">
        <v>1</v>
      </c>
      <c r="B23" s="1079" t="s">
        <v>81</v>
      </c>
      <c r="C23" s="459" t="s">
        <v>73</v>
      </c>
      <c r="D23" s="459" t="s">
        <v>74</v>
      </c>
      <c r="E23" s="669">
        <f t="shared" ref="E23:F25" si="13">E26+E41</f>
        <v>0</v>
      </c>
      <c r="F23" s="669">
        <f t="shared" si="13"/>
        <v>0</v>
      </c>
      <c r="G23" s="669"/>
      <c r="H23" s="669">
        <f t="shared" ref="H23:I25" si="14">H26+H41</f>
        <v>0</v>
      </c>
      <c r="I23" s="669">
        <f t="shared" si="14"/>
        <v>0</v>
      </c>
      <c r="J23" s="669"/>
      <c r="K23" s="669">
        <f t="shared" si="3"/>
        <v>0</v>
      </c>
      <c r="L23" s="669">
        <f t="shared" si="4"/>
        <v>0</v>
      </c>
      <c r="M23" s="669"/>
      <c r="N23" s="1106" t="str">
        <f t="shared" si="5"/>
        <v/>
      </c>
      <c r="O23" s="669">
        <f t="shared" ref="O23:W25" si="15">O26+O41+O56+O101+O104+O107+O110+O113+O116</f>
        <v>0</v>
      </c>
      <c r="P23" s="669">
        <f t="shared" si="15"/>
        <v>0</v>
      </c>
      <c r="Q23" s="669">
        <f t="shared" si="15"/>
        <v>0</v>
      </c>
      <c r="R23" s="669"/>
      <c r="S23" s="669"/>
      <c r="T23" s="669" t="e">
        <f t="shared" si="15"/>
        <v>#REF!</v>
      </c>
      <c r="U23" s="669" t="e">
        <f t="shared" si="15"/>
        <v>#REF!</v>
      </c>
      <c r="V23" s="669">
        <f t="shared" si="15"/>
        <v>0</v>
      </c>
      <c r="W23" s="669">
        <f t="shared" si="15"/>
        <v>0</v>
      </c>
      <c r="X23" s="669" t="e">
        <f>X26+X41</f>
        <v>#REF!</v>
      </c>
      <c r="Y23" s="669">
        <f t="shared" ref="Y23:AJ25" si="16">Y26+Y41+Y56+Y101+Y104+Y107+Y110+Y113+Y116</f>
        <v>0</v>
      </c>
      <c r="Z23" s="669">
        <f t="shared" si="16"/>
        <v>0</v>
      </c>
      <c r="AA23" s="669">
        <f t="shared" si="16"/>
        <v>0</v>
      </c>
      <c r="AB23" s="669">
        <f t="shared" si="16"/>
        <v>0</v>
      </c>
      <c r="AC23" s="669">
        <f t="shared" si="16"/>
        <v>0</v>
      </c>
      <c r="AD23" s="669">
        <f t="shared" si="16"/>
        <v>0</v>
      </c>
      <c r="AE23" s="669">
        <f t="shared" si="16"/>
        <v>0</v>
      </c>
      <c r="AF23" s="669">
        <f t="shared" si="16"/>
        <v>0</v>
      </c>
      <c r="AG23" s="669">
        <f t="shared" si="16"/>
        <v>0</v>
      </c>
      <c r="AH23" s="669">
        <f t="shared" si="16"/>
        <v>0</v>
      </c>
      <c r="AI23" s="669">
        <f t="shared" si="16"/>
        <v>0</v>
      </c>
      <c r="AJ23" s="669" t="e">
        <f t="shared" si="16"/>
        <v>#REF!</v>
      </c>
      <c r="AK23" s="669"/>
      <c r="AL23" s="669">
        <f>AL26+AL41+AL101+AL116+AL104+AL107+AL110+AL113+AL29+AL32+AL35+AL38+AL47+AL50+AL53+AL56+AL59+AL62+AL83+AL98</f>
        <v>0</v>
      </c>
      <c r="AM23" s="669">
        <f>AM26+AM41+AM101+AM116+AM104+AM107+AM110+AM113+AM29+AM32+AM35+AM38+AM47+AM50+AM53+AM56+AM59+AM62+AM83+AM98</f>
        <v>0</v>
      </c>
      <c r="AN23" s="669">
        <f>AN26+AN41+AN101+AN116+AN104+AN107+AN110+AN113+AN29+AN32+AN35+AN38+AN47+AN50+AN53+AN56+AN59+AN62+AN83+AN98</f>
        <v>0</v>
      </c>
      <c r="AO23" s="669">
        <f>AO26+AO41+AO101+AO116+AO104+AO107+AO110+AO113+AO29+AO32+AO35+AO38+AO47+AO50+AO53+AO56+AO59+AO62+AO83+AO98</f>
        <v>0</v>
      </c>
      <c r="AP23" s="492"/>
      <c r="AQ23" s="492"/>
      <c r="AR23" s="492"/>
      <c r="AU23" s="477" t="e">
        <f>SUM(W23:AJ23)</f>
        <v>#REF!</v>
      </c>
      <c r="AV23" s="1104" t="e">
        <f>K23-AU23</f>
        <v>#REF!</v>
      </c>
      <c r="AW23" s="459"/>
    </row>
    <row r="24" spans="1:49" s="636" customFormat="1" ht="27" hidden="1" customHeight="1" x14ac:dyDescent="0.35">
      <c r="A24" s="957"/>
      <c r="B24" s="1079"/>
      <c r="C24" s="459" t="s">
        <v>75</v>
      </c>
      <c r="D24" s="459" t="s">
        <v>76</v>
      </c>
      <c r="E24" s="669">
        <f t="shared" si="13"/>
        <v>0</v>
      </c>
      <c r="F24" s="669">
        <f t="shared" si="13"/>
        <v>0</v>
      </c>
      <c r="G24" s="669"/>
      <c r="H24" s="669">
        <f t="shared" si="14"/>
        <v>0</v>
      </c>
      <c r="I24" s="669">
        <f t="shared" si="14"/>
        <v>0</v>
      </c>
      <c r="J24" s="669"/>
      <c r="K24" s="669">
        <f t="shared" si="3"/>
        <v>0</v>
      </c>
      <c r="L24" s="669">
        <f t="shared" si="4"/>
        <v>0</v>
      </c>
      <c r="M24" s="669"/>
      <c r="N24" s="1106" t="str">
        <f t="shared" si="5"/>
        <v/>
      </c>
      <c r="O24" s="669">
        <f t="shared" si="15"/>
        <v>0</v>
      </c>
      <c r="P24" s="669">
        <f t="shared" si="15"/>
        <v>0</v>
      </c>
      <c r="Q24" s="669">
        <f t="shared" si="15"/>
        <v>0</v>
      </c>
      <c r="R24" s="669"/>
      <c r="S24" s="669"/>
      <c r="T24" s="669" t="e">
        <f t="shared" si="15"/>
        <v>#REF!</v>
      </c>
      <c r="U24" s="669" t="e">
        <f t="shared" si="15"/>
        <v>#REF!</v>
      </c>
      <c r="V24" s="669">
        <f t="shared" si="15"/>
        <v>0</v>
      </c>
      <c r="W24" s="669">
        <f t="shared" si="15"/>
        <v>0</v>
      </c>
      <c r="X24" s="669">
        <f>X27+X42+X57+X102+X105+X108+X111+X114+X117</f>
        <v>0</v>
      </c>
      <c r="Y24" s="669">
        <f t="shared" si="16"/>
        <v>0</v>
      </c>
      <c r="Z24" s="669">
        <f t="shared" si="16"/>
        <v>0</v>
      </c>
      <c r="AA24" s="669">
        <f t="shared" si="16"/>
        <v>0</v>
      </c>
      <c r="AB24" s="669">
        <f t="shared" si="16"/>
        <v>0</v>
      </c>
      <c r="AC24" s="669">
        <f t="shared" si="16"/>
        <v>0</v>
      </c>
      <c r="AD24" s="669">
        <f t="shared" si="16"/>
        <v>0</v>
      </c>
      <c r="AE24" s="669">
        <f t="shared" si="16"/>
        <v>0</v>
      </c>
      <c r="AF24" s="669">
        <f t="shared" si="16"/>
        <v>0</v>
      </c>
      <c r="AG24" s="669">
        <f t="shared" si="16"/>
        <v>0</v>
      </c>
      <c r="AH24" s="669">
        <f t="shared" si="16"/>
        <v>0</v>
      </c>
      <c r="AI24" s="669">
        <f t="shared" si="16"/>
        <v>0</v>
      </c>
      <c r="AJ24" s="669">
        <f t="shared" si="16"/>
        <v>0</v>
      </c>
      <c r="AK24" s="669"/>
      <c r="AL24" s="669">
        <f>AL25</f>
        <v>0</v>
      </c>
      <c r="AM24" s="669">
        <f>AM25</f>
        <v>0</v>
      </c>
      <c r="AN24" s="669">
        <f>AN25</f>
        <v>0</v>
      </c>
      <c r="AO24" s="669">
        <f>AO25</f>
        <v>0</v>
      </c>
      <c r="AP24" s="492"/>
      <c r="AQ24" s="492"/>
      <c r="AR24" s="492"/>
      <c r="AU24" s="459"/>
      <c r="AV24" s="1107"/>
      <c r="AW24" s="459"/>
    </row>
    <row r="25" spans="1:49" ht="27" hidden="1" customHeight="1" x14ac:dyDescent="0.35">
      <c r="A25" s="957"/>
      <c r="B25" s="1079"/>
      <c r="C25" s="457" t="s">
        <v>75</v>
      </c>
      <c r="D25" s="457" t="s">
        <v>77</v>
      </c>
      <c r="E25" s="469">
        <f t="shared" si="13"/>
        <v>0</v>
      </c>
      <c r="F25" s="469">
        <f t="shared" si="13"/>
        <v>0</v>
      </c>
      <c r="G25" s="469"/>
      <c r="H25" s="469">
        <f t="shared" si="14"/>
        <v>0</v>
      </c>
      <c r="I25" s="469">
        <f t="shared" si="14"/>
        <v>0</v>
      </c>
      <c r="J25" s="469"/>
      <c r="K25" s="669">
        <f t="shared" si="3"/>
        <v>0</v>
      </c>
      <c r="L25" s="669">
        <f t="shared" si="4"/>
        <v>0</v>
      </c>
      <c r="M25" s="469"/>
      <c r="N25" s="1108" t="str">
        <f t="shared" si="5"/>
        <v/>
      </c>
      <c r="O25" s="469">
        <f t="shared" si="15"/>
        <v>0</v>
      </c>
      <c r="P25" s="469">
        <f t="shared" si="15"/>
        <v>0</v>
      </c>
      <c r="Q25" s="469">
        <f t="shared" si="15"/>
        <v>0</v>
      </c>
      <c r="R25" s="469"/>
      <c r="S25" s="469"/>
      <c r="T25" s="469" t="e">
        <f t="shared" si="15"/>
        <v>#REF!</v>
      </c>
      <c r="U25" s="469" t="e">
        <f t="shared" si="15"/>
        <v>#REF!</v>
      </c>
      <c r="V25" s="469">
        <f t="shared" si="15"/>
        <v>0</v>
      </c>
      <c r="W25" s="469">
        <f t="shared" si="15"/>
        <v>0</v>
      </c>
      <c r="X25" s="469">
        <f>X28+X43+X58+X103+X106+X109+X112+X115+X118</f>
        <v>0</v>
      </c>
      <c r="Y25" s="469">
        <f t="shared" si="16"/>
        <v>0</v>
      </c>
      <c r="Z25" s="469">
        <f t="shared" si="16"/>
        <v>0</v>
      </c>
      <c r="AA25" s="469">
        <f t="shared" si="16"/>
        <v>0</v>
      </c>
      <c r="AB25" s="469">
        <f t="shared" si="16"/>
        <v>0</v>
      </c>
      <c r="AC25" s="469">
        <f t="shared" si="16"/>
        <v>0</v>
      </c>
      <c r="AD25" s="469">
        <f t="shared" si="16"/>
        <v>0</v>
      </c>
      <c r="AE25" s="469">
        <f t="shared" si="16"/>
        <v>0</v>
      </c>
      <c r="AF25" s="469">
        <f t="shared" si="16"/>
        <v>0</v>
      </c>
      <c r="AG25" s="469">
        <f t="shared" si="16"/>
        <v>0</v>
      </c>
      <c r="AH25" s="469">
        <f t="shared" si="16"/>
        <v>0</v>
      </c>
      <c r="AI25" s="469">
        <f t="shared" si="16"/>
        <v>0</v>
      </c>
      <c r="AJ25" s="469">
        <f t="shared" si="16"/>
        <v>0</v>
      </c>
      <c r="AK25" s="469"/>
      <c r="AL25" s="469">
        <f>AL28+AL43+AL103+AL118+AL106+AL109+AL112+AL115+AL31+AL34+AL37+AL40+AL49+AL52+AL55+AL58+AL61+AL64+AL85+AL100</f>
        <v>0</v>
      </c>
      <c r="AM25" s="469">
        <f>AM28+AM43+AM103+AM118+AM106+AM109+AM112+AM115+AM31+AM34+AM37+AM40+AM49+AM52+AM55+AM58+AM61+AM64+AM85+AM100</f>
        <v>0</v>
      </c>
      <c r="AN25" s="469">
        <f>AN28+AN43+AN103+AN118+AN106+AN109+AN112+AN115+AN31+AN34+AN37+AN40+AN49+AN52+AN55+AN58+AN61+AN64+AN85+AN100</f>
        <v>0</v>
      </c>
      <c r="AO25" s="469">
        <f>AO28+AO43+AO103+AO118+AO106+AO109+AO112+AO115+AO31+AO34+AO37+AO40+AO49+AO52+AO55+AO58+AO61+AO64+AO85+AO100</f>
        <v>0</v>
      </c>
      <c r="AP25" s="502"/>
      <c r="AQ25" s="502"/>
      <c r="AR25" s="502"/>
      <c r="AU25" s="457"/>
      <c r="AV25" s="470"/>
      <c r="AW25" s="457"/>
    </row>
    <row r="26" spans="1:49" s="636" customFormat="1" ht="12.75" hidden="1" customHeight="1" x14ac:dyDescent="0.35">
      <c r="A26" s="961">
        <v>1</v>
      </c>
      <c r="B26" s="975" t="s">
        <v>82</v>
      </c>
      <c r="C26" s="459" t="s">
        <v>73</v>
      </c>
      <c r="D26" s="459" t="s">
        <v>74</v>
      </c>
      <c r="E26" s="669"/>
      <c r="F26" s="669">
        <f t="shared" ref="F26:F115" si="17">E26*1.12</f>
        <v>0</v>
      </c>
      <c r="G26" s="669"/>
      <c r="H26" s="1109"/>
      <c r="I26" s="669">
        <f t="shared" ref="I26:I40" si="18">H26*1.12</f>
        <v>0</v>
      </c>
      <c r="J26" s="669"/>
      <c r="K26" s="669">
        <f t="shared" si="3"/>
        <v>0</v>
      </c>
      <c r="L26" s="669">
        <f t="shared" si="4"/>
        <v>0</v>
      </c>
      <c r="M26" s="669"/>
      <c r="N26" s="1106" t="str">
        <f t="shared" si="5"/>
        <v/>
      </c>
      <c r="O26" s="492"/>
      <c r="P26" s="492"/>
      <c r="Q26" s="492"/>
      <c r="R26" s="492"/>
      <c r="S26" s="492"/>
      <c r="T26" s="669" t="e">
        <f>#REF!</f>
        <v>#REF!</v>
      </c>
      <c r="U26" s="669" t="e">
        <f>T26</f>
        <v>#REF!</v>
      </c>
      <c r="V26" s="669"/>
      <c r="W26" s="669"/>
      <c r="X26" s="669"/>
      <c r="Y26" s="669"/>
      <c r="Z26" s="669"/>
      <c r="AA26" s="669"/>
      <c r="AB26" s="669"/>
      <c r="AC26" s="669"/>
      <c r="AD26" s="669"/>
      <c r="AE26" s="669"/>
      <c r="AF26" s="669"/>
      <c r="AG26" s="669"/>
      <c r="AH26" s="669"/>
      <c r="AI26" s="669"/>
      <c r="AJ26" s="669">
        <f>H26-E26</f>
        <v>0</v>
      </c>
      <c r="AK26" s="1014" t="s">
        <v>83</v>
      </c>
      <c r="AL26" s="492"/>
      <c r="AM26" s="492"/>
      <c r="AN26" s="492"/>
      <c r="AO26" s="492"/>
      <c r="AP26" s="492"/>
      <c r="AQ26" s="492"/>
      <c r="AR26" s="492"/>
      <c r="AU26" s="459"/>
      <c r="AV26" s="1107"/>
      <c r="AW26" s="459"/>
    </row>
    <row r="27" spans="1:49" s="636" customFormat="1" hidden="1" x14ac:dyDescent="0.35">
      <c r="A27" s="1000"/>
      <c r="B27" s="976"/>
      <c r="C27" s="459" t="s">
        <v>75</v>
      </c>
      <c r="D27" s="459" t="s">
        <v>76</v>
      </c>
      <c r="E27" s="669"/>
      <c r="F27" s="669">
        <f t="shared" si="17"/>
        <v>0</v>
      </c>
      <c r="G27" s="669"/>
      <c r="H27" s="669"/>
      <c r="I27" s="669">
        <f t="shared" si="18"/>
        <v>0</v>
      </c>
      <c r="J27" s="669"/>
      <c r="K27" s="669">
        <f t="shared" si="3"/>
        <v>0</v>
      </c>
      <c r="L27" s="669">
        <f t="shared" si="4"/>
        <v>0</v>
      </c>
      <c r="M27" s="669"/>
      <c r="N27" s="1106" t="str">
        <f t="shared" si="5"/>
        <v/>
      </c>
      <c r="O27" s="492"/>
      <c r="P27" s="492"/>
      <c r="Q27" s="492"/>
      <c r="R27" s="492"/>
      <c r="S27" s="492"/>
      <c r="T27" s="669" t="e">
        <f>#REF!</f>
        <v>#REF!</v>
      </c>
      <c r="U27" s="669" t="e">
        <f>T27*1.12</f>
        <v>#REF!</v>
      </c>
      <c r="V27" s="669"/>
      <c r="W27" s="669"/>
      <c r="X27" s="669"/>
      <c r="Y27" s="669"/>
      <c r="Z27" s="669"/>
      <c r="AA27" s="669"/>
      <c r="AB27" s="669"/>
      <c r="AC27" s="669"/>
      <c r="AD27" s="669"/>
      <c r="AE27" s="669"/>
      <c r="AF27" s="669"/>
      <c r="AG27" s="669"/>
      <c r="AH27" s="669"/>
      <c r="AI27" s="669"/>
      <c r="AJ27" s="669"/>
      <c r="AK27" s="1110"/>
      <c r="AL27" s="492"/>
      <c r="AM27" s="492"/>
      <c r="AN27" s="492"/>
      <c r="AO27" s="492"/>
      <c r="AP27" s="492"/>
      <c r="AQ27" s="492"/>
      <c r="AR27" s="492"/>
      <c r="AU27" s="459"/>
      <c r="AV27" s="1107"/>
      <c r="AW27" s="459"/>
    </row>
    <row r="28" spans="1:49" ht="24" hidden="1" customHeight="1" x14ac:dyDescent="0.35">
      <c r="A28" s="1000"/>
      <c r="B28" s="976"/>
      <c r="C28" s="457" t="s">
        <v>75</v>
      </c>
      <c r="D28" s="457" t="s">
        <v>77</v>
      </c>
      <c r="E28" s="469">
        <f>E27</f>
        <v>0</v>
      </c>
      <c r="F28" s="469">
        <f t="shared" si="17"/>
        <v>0</v>
      </c>
      <c r="G28" s="469"/>
      <c r="H28" s="469"/>
      <c r="I28" s="469">
        <f t="shared" si="18"/>
        <v>0</v>
      </c>
      <c r="J28" s="469"/>
      <c r="K28" s="669">
        <f t="shared" si="3"/>
        <v>0</v>
      </c>
      <c r="L28" s="669">
        <f t="shared" si="4"/>
        <v>0</v>
      </c>
      <c r="M28" s="469"/>
      <c r="N28" s="1108" t="str">
        <f t="shared" si="5"/>
        <v/>
      </c>
      <c r="O28" s="502"/>
      <c r="P28" s="502"/>
      <c r="Q28" s="502"/>
      <c r="R28" s="502"/>
      <c r="S28" s="502"/>
      <c r="T28" s="469" t="e">
        <f>T27</f>
        <v>#REF!</v>
      </c>
      <c r="U28" s="469" t="e">
        <f>T28*1.12</f>
        <v>#REF!</v>
      </c>
      <c r="V28" s="469"/>
      <c r="W28" s="469"/>
      <c r="X28" s="469"/>
      <c r="Y28" s="469"/>
      <c r="Z28" s="469"/>
      <c r="AA28" s="469"/>
      <c r="AB28" s="469"/>
      <c r="AC28" s="469"/>
      <c r="AD28" s="469"/>
      <c r="AE28" s="469"/>
      <c r="AF28" s="469"/>
      <c r="AG28" s="469"/>
      <c r="AH28" s="469"/>
      <c r="AI28" s="469"/>
      <c r="AJ28" s="469"/>
      <c r="AK28" s="1015"/>
      <c r="AL28" s="502"/>
      <c r="AM28" s="502"/>
      <c r="AN28" s="502"/>
      <c r="AO28" s="502"/>
      <c r="AP28" s="502"/>
      <c r="AQ28" s="502"/>
      <c r="AR28" s="502"/>
      <c r="AU28" s="457"/>
      <c r="AV28" s="470"/>
      <c r="AW28" s="457"/>
    </row>
    <row r="29" spans="1:49" ht="55" hidden="1" customHeight="1" x14ac:dyDescent="0.35">
      <c r="A29" s="1000"/>
      <c r="B29" s="976"/>
      <c r="C29" s="459" t="s">
        <v>73</v>
      </c>
      <c r="D29" s="459" t="s">
        <v>74</v>
      </c>
      <c r="E29" s="669"/>
      <c r="F29" s="669">
        <f t="shared" si="17"/>
        <v>0</v>
      </c>
      <c r="G29" s="669"/>
      <c r="H29" s="1109"/>
      <c r="I29" s="669">
        <f t="shared" si="18"/>
        <v>0</v>
      </c>
      <c r="J29" s="669"/>
      <c r="K29" s="669">
        <f t="shared" si="3"/>
        <v>0</v>
      </c>
      <c r="L29" s="669">
        <f t="shared" si="4"/>
        <v>0</v>
      </c>
      <c r="M29" s="669"/>
      <c r="N29" s="1106" t="str">
        <f t="shared" si="5"/>
        <v/>
      </c>
      <c r="O29" s="492"/>
      <c r="P29" s="492"/>
      <c r="Q29" s="492"/>
      <c r="R29" s="492"/>
      <c r="S29" s="492"/>
      <c r="T29" s="669"/>
      <c r="U29" s="669">
        <f>T29</f>
        <v>0</v>
      </c>
      <c r="V29" s="669"/>
      <c r="W29" s="669"/>
      <c r="X29" s="669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  <c r="AI29" s="669"/>
      <c r="AJ29" s="669"/>
      <c r="AK29" s="1014"/>
      <c r="AL29" s="492"/>
      <c r="AM29" s="492"/>
      <c r="AN29" s="492"/>
      <c r="AO29" s="492"/>
      <c r="AP29" s="492"/>
      <c r="AQ29" s="492"/>
      <c r="AR29" s="492"/>
      <c r="AS29" s="636"/>
      <c r="AT29" s="636"/>
      <c r="AU29" s="459"/>
      <c r="AV29" s="1107"/>
      <c r="AW29" s="457"/>
    </row>
    <row r="30" spans="1:49" ht="13" hidden="1" customHeight="1" outlineLevel="1" x14ac:dyDescent="0.35">
      <c r="A30" s="1000"/>
      <c r="B30" s="976"/>
      <c r="C30" s="459" t="s">
        <v>75</v>
      </c>
      <c r="D30" s="459" t="s">
        <v>76</v>
      </c>
      <c r="E30" s="669"/>
      <c r="F30" s="669">
        <f t="shared" si="17"/>
        <v>0</v>
      </c>
      <c r="G30" s="669"/>
      <c r="H30" s="669"/>
      <c r="I30" s="669">
        <f t="shared" si="18"/>
        <v>0</v>
      </c>
      <c r="J30" s="669"/>
      <c r="K30" s="669">
        <f t="shared" si="3"/>
        <v>0</v>
      </c>
      <c r="L30" s="669">
        <f t="shared" si="4"/>
        <v>0</v>
      </c>
      <c r="M30" s="669"/>
      <c r="N30" s="1106" t="str">
        <f t="shared" si="5"/>
        <v/>
      </c>
      <c r="O30" s="492"/>
      <c r="P30" s="492"/>
      <c r="Q30" s="492"/>
      <c r="R30" s="492"/>
      <c r="S30" s="492"/>
      <c r="T30" s="669">
        <f>T29</f>
        <v>0</v>
      </c>
      <c r="U30" s="669">
        <f>T30*1.12</f>
        <v>0</v>
      </c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  <c r="AK30" s="1110"/>
      <c r="AL30" s="492"/>
      <c r="AM30" s="492"/>
      <c r="AN30" s="492"/>
      <c r="AO30" s="492"/>
      <c r="AP30" s="492"/>
      <c r="AQ30" s="492"/>
      <c r="AR30" s="492"/>
      <c r="AS30" s="636"/>
      <c r="AT30" s="636"/>
      <c r="AU30" s="459"/>
      <c r="AV30" s="1107"/>
      <c r="AW30" s="457"/>
    </row>
    <row r="31" spans="1:49" ht="13" hidden="1" customHeight="1" outlineLevel="1" x14ac:dyDescent="0.35">
      <c r="A31" s="1000"/>
      <c r="B31" s="976"/>
      <c r="C31" s="457" t="s">
        <v>75</v>
      </c>
      <c r="D31" s="457" t="s">
        <v>77</v>
      </c>
      <c r="E31" s="469"/>
      <c r="F31" s="469">
        <f t="shared" si="17"/>
        <v>0</v>
      </c>
      <c r="G31" s="469"/>
      <c r="H31" s="469"/>
      <c r="I31" s="469">
        <f t="shared" si="18"/>
        <v>0</v>
      </c>
      <c r="J31" s="469"/>
      <c r="K31" s="669">
        <f t="shared" si="3"/>
        <v>0</v>
      </c>
      <c r="L31" s="669">
        <f t="shared" si="4"/>
        <v>0</v>
      </c>
      <c r="M31" s="469"/>
      <c r="N31" s="1108" t="str">
        <f t="shared" si="5"/>
        <v/>
      </c>
      <c r="O31" s="502"/>
      <c r="P31" s="502"/>
      <c r="Q31" s="502"/>
      <c r="R31" s="502"/>
      <c r="S31" s="502"/>
      <c r="T31" s="469">
        <f>T30</f>
        <v>0</v>
      </c>
      <c r="U31" s="469">
        <f>T31*1.12</f>
        <v>0</v>
      </c>
      <c r="V31" s="469"/>
      <c r="W31" s="469"/>
      <c r="X31" s="469"/>
      <c r="Y31" s="469"/>
      <c r="Z31" s="469"/>
      <c r="AA31" s="469"/>
      <c r="AB31" s="469"/>
      <c r="AC31" s="469"/>
      <c r="AD31" s="469"/>
      <c r="AE31" s="469"/>
      <c r="AF31" s="469"/>
      <c r="AG31" s="469"/>
      <c r="AH31" s="469"/>
      <c r="AI31" s="469"/>
      <c r="AJ31" s="469"/>
      <c r="AK31" s="1015"/>
      <c r="AL31" s="502"/>
      <c r="AM31" s="502"/>
      <c r="AN31" s="502"/>
      <c r="AO31" s="502"/>
      <c r="AP31" s="502"/>
      <c r="AQ31" s="502"/>
      <c r="AR31" s="502"/>
      <c r="AU31" s="457"/>
      <c r="AV31" s="470"/>
      <c r="AW31" s="457"/>
    </row>
    <row r="32" spans="1:49" ht="23" hidden="1" customHeight="1" outlineLevel="1" x14ac:dyDescent="0.35">
      <c r="A32" s="1000"/>
      <c r="B32" s="976"/>
      <c r="C32" s="459" t="s">
        <v>73</v>
      </c>
      <c r="D32" s="459" t="s">
        <v>74</v>
      </c>
      <c r="E32" s="669"/>
      <c r="F32" s="669">
        <f t="shared" si="17"/>
        <v>0</v>
      </c>
      <c r="G32" s="669"/>
      <c r="H32" s="669"/>
      <c r="I32" s="669">
        <f t="shared" si="18"/>
        <v>0</v>
      </c>
      <c r="J32" s="669"/>
      <c r="K32" s="669">
        <f t="shared" si="3"/>
        <v>0</v>
      </c>
      <c r="L32" s="669">
        <f t="shared" si="4"/>
        <v>0</v>
      </c>
      <c r="M32" s="669"/>
      <c r="N32" s="1106" t="str">
        <f t="shared" si="5"/>
        <v/>
      </c>
      <c r="O32" s="492"/>
      <c r="P32" s="492"/>
      <c r="Q32" s="492"/>
      <c r="R32" s="492"/>
      <c r="S32" s="492"/>
      <c r="T32" s="669"/>
      <c r="U32" s="669">
        <f>T32</f>
        <v>0</v>
      </c>
      <c r="V32" s="669"/>
      <c r="W32" s="669"/>
      <c r="X32" s="669"/>
      <c r="Y32" s="669"/>
      <c r="Z32" s="669"/>
      <c r="AA32" s="669"/>
      <c r="AB32" s="669"/>
      <c r="AC32" s="669"/>
      <c r="AD32" s="669"/>
      <c r="AE32" s="669"/>
      <c r="AF32" s="669"/>
      <c r="AG32" s="669"/>
      <c r="AH32" s="669"/>
      <c r="AI32" s="669"/>
      <c r="AJ32" s="669"/>
      <c r="AK32" s="1014"/>
      <c r="AL32" s="492"/>
      <c r="AM32" s="492"/>
      <c r="AN32" s="492"/>
      <c r="AO32" s="492"/>
      <c r="AP32" s="492"/>
      <c r="AQ32" s="492"/>
      <c r="AR32" s="492"/>
      <c r="AS32" s="636"/>
      <c r="AT32" s="636"/>
      <c r="AU32" s="459"/>
      <c r="AV32" s="1107"/>
      <c r="AW32" s="457"/>
    </row>
    <row r="33" spans="1:49" ht="13" hidden="1" customHeight="1" outlineLevel="1" x14ac:dyDescent="0.35">
      <c r="A33" s="1000"/>
      <c r="B33" s="976"/>
      <c r="C33" s="459" t="s">
        <v>75</v>
      </c>
      <c r="D33" s="459" t="s">
        <v>76</v>
      </c>
      <c r="E33" s="669"/>
      <c r="F33" s="669">
        <f t="shared" si="17"/>
        <v>0</v>
      </c>
      <c r="G33" s="669"/>
      <c r="H33" s="669"/>
      <c r="I33" s="669">
        <f t="shared" si="18"/>
        <v>0</v>
      </c>
      <c r="J33" s="669"/>
      <c r="K33" s="669">
        <f t="shared" si="3"/>
        <v>0</v>
      </c>
      <c r="L33" s="669">
        <f t="shared" si="4"/>
        <v>0</v>
      </c>
      <c r="M33" s="669"/>
      <c r="N33" s="1106" t="str">
        <f t="shared" si="5"/>
        <v/>
      </c>
      <c r="O33" s="492"/>
      <c r="P33" s="492"/>
      <c r="Q33" s="492"/>
      <c r="R33" s="492"/>
      <c r="S33" s="492"/>
      <c r="T33" s="669">
        <f>T32</f>
        <v>0</v>
      </c>
      <c r="U33" s="669">
        <f>T33*1.12</f>
        <v>0</v>
      </c>
      <c r="V33" s="669"/>
      <c r="W33" s="669"/>
      <c r="X33" s="669"/>
      <c r="Y33" s="669"/>
      <c r="Z33" s="669"/>
      <c r="AA33" s="669"/>
      <c r="AB33" s="669"/>
      <c r="AC33" s="669"/>
      <c r="AD33" s="669"/>
      <c r="AE33" s="669"/>
      <c r="AF33" s="669"/>
      <c r="AG33" s="669"/>
      <c r="AH33" s="669"/>
      <c r="AI33" s="669"/>
      <c r="AJ33" s="669"/>
      <c r="AK33" s="1110"/>
      <c r="AL33" s="492"/>
      <c r="AM33" s="492"/>
      <c r="AN33" s="492"/>
      <c r="AO33" s="492"/>
      <c r="AP33" s="492"/>
      <c r="AQ33" s="492"/>
      <c r="AR33" s="492"/>
      <c r="AS33" s="636"/>
      <c r="AT33" s="636"/>
      <c r="AU33" s="459"/>
      <c r="AV33" s="1107"/>
      <c r="AW33" s="457"/>
    </row>
    <row r="34" spans="1:49" ht="13" hidden="1" customHeight="1" outlineLevel="1" x14ac:dyDescent="0.35">
      <c r="A34" s="1000"/>
      <c r="B34" s="976"/>
      <c r="C34" s="457" t="s">
        <v>75</v>
      </c>
      <c r="D34" s="457" t="s">
        <v>77</v>
      </c>
      <c r="E34" s="469"/>
      <c r="F34" s="469">
        <f t="shared" si="17"/>
        <v>0</v>
      </c>
      <c r="G34" s="469"/>
      <c r="H34" s="469"/>
      <c r="I34" s="469">
        <f t="shared" si="18"/>
        <v>0</v>
      </c>
      <c r="J34" s="469"/>
      <c r="K34" s="669">
        <f t="shared" si="3"/>
        <v>0</v>
      </c>
      <c r="L34" s="669">
        <f t="shared" si="4"/>
        <v>0</v>
      </c>
      <c r="M34" s="469"/>
      <c r="N34" s="1108" t="str">
        <f t="shared" si="5"/>
        <v/>
      </c>
      <c r="O34" s="502"/>
      <c r="P34" s="502"/>
      <c r="Q34" s="502"/>
      <c r="R34" s="502"/>
      <c r="S34" s="502"/>
      <c r="T34" s="469">
        <f>T33</f>
        <v>0</v>
      </c>
      <c r="U34" s="469">
        <f>T34*1.12</f>
        <v>0</v>
      </c>
      <c r="V34" s="469"/>
      <c r="W34" s="469"/>
      <c r="X34" s="469"/>
      <c r="Y34" s="469"/>
      <c r="Z34" s="469"/>
      <c r="AA34" s="469"/>
      <c r="AB34" s="469"/>
      <c r="AC34" s="469"/>
      <c r="AD34" s="469"/>
      <c r="AE34" s="469"/>
      <c r="AF34" s="469"/>
      <c r="AG34" s="469"/>
      <c r="AH34" s="469"/>
      <c r="AI34" s="469"/>
      <c r="AJ34" s="469"/>
      <c r="AK34" s="1015"/>
      <c r="AL34" s="502"/>
      <c r="AM34" s="502"/>
      <c r="AN34" s="502"/>
      <c r="AO34" s="502"/>
      <c r="AP34" s="502"/>
      <c r="AQ34" s="502"/>
      <c r="AR34" s="502"/>
      <c r="AU34" s="457"/>
      <c r="AV34" s="470"/>
      <c r="AW34" s="457"/>
    </row>
    <row r="35" spans="1:49" ht="13" hidden="1" customHeight="1" outlineLevel="1" x14ac:dyDescent="0.35">
      <c r="A35" s="1000"/>
      <c r="B35" s="976"/>
      <c r="C35" s="459" t="s">
        <v>73</v>
      </c>
      <c r="D35" s="459" t="s">
        <v>74</v>
      </c>
      <c r="E35" s="669"/>
      <c r="F35" s="669">
        <f t="shared" si="17"/>
        <v>0</v>
      </c>
      <c r="G35" s="669"/>
      <c r="H35" s="669"/>
      <c r="I35" s="669">
        <f t="shared" si="18"/>
        <v>0</v>
      </c>
      <c r="J35" s="669"/>
      <c r="K35" s="669">
        <f t="shared" si="3"/>
        <v>0</v>
      </c>
      <c r="L35" s="669">
        <f t="shared" si="4"/>
        <v>0</v>
      </c>
      <c r="M35" s="669"/>
      <c r="N35" s="1106" t="str">
        <f t="shared" si="5"/>
        <v/>
      </c>
      <c r="O35" s="492"/>
      <c r="P35" s="492"/>
      <c r="Q35" s="492"/>
      <c r="R35" s="492"/>
      <c r="S35" s="492"/>
      <c r="T35" s="669"/>
      <c r="U35" s="669">
        <f>T35</f>
        <v>0</v>
      </c>
      <c r="V35" s="669"/>
      <c r="W35" s="669"/>
      <c r="X35" s="669"/>
      <c r="Y35" s="669"/>
      <c r="Z35" s="669"/>
      <c r="AA35" s="669"/>
      <c r="AB35" s="669"/>
      <c r="AC35" s="669"/>
      <c r="AD35" s="669"/>
      <c r="AE35" s="669"/>
      <c r="AF35" s="669"/>
      <c r="AG35" s="669"/>
      <c r="AH35" s="669"/>
      <c r="AI35" s="669"/>
      <c r="AJ35" s="669"/>
      <c r="AK35" s="1014"/>
      <c r="AL35" s="492"/>
      <c r="AM35" s="492"/>
      <c r="AN35" s="492"/>
      <c r="AO35" s="492"/>
      <c r="AP35" s="492"/>
      <c r="AQ35" s="492"/>
      <c r="AR35" s="492"/>
      <c r="AS35" s="636"/>
      <c r="AT35" s="636"/>
      <c r="AU35" s="459"/>
      <c r="AV35" s="1107"/>
      <c r="AW35" s="457"/>
    </row>
    <row r="36" spans="1:49" ht="13" hidden="1" customHeight="1" outlineLevel="1" x14ac:dyDescent="0.35">
      <c r="A36" s="1000"/>
      <c r="B36" s="976"/>
      <c r="C36" s="459" t="s">
        <v>75</v>
      </c>
      <c r="D36" s="459" t="s">
        <v>76</v>
      </c>
      <c r="E36" s="669"/>
      <c r="F36" s="669">
        <f t="shared" si="17"/>
        <v>0</v>
      </c>
      <c r="G36" s="669"/>
      <c r="H36" s="669"/>
      <c r="I36" s="669">
        <f t="shared" si="18"/>
        <v>0</v>
      </c>
      <c r="J36" s="669"/>
      <c r="K36" s="669">
        <f t="shared" si="3"/>
        <v>0</v>
      </c>
      <c r="L36" s="669">
        <f t="shared" si="4"/>
        <v>0</v>
      </c>
      <c r="M36" s="669"/>
      <c r="N36" s="1106" t="str">
        <f t="shared" si="5"/>
        <v/>
      </c>
      <c r="O36" s="492"/>
      <c r="P36" s="492"/>
      <c r="Q36" s="492"/>
      <c r="R36" s="492"/>
      <c r="S36" s="492"/>
      <c r="T36" s="669">
        <f>T35</f>
        <v>0</v>
      </c>
      <c r="U36" s="669">
        <f>T36*1.12</f>
        <v>0</v>
      </c>
      <c r="V36" s="669"/>
      <c r="W36" s="669"/>
      <c r="X36" s="669"/>
      <c r="Y36" s="669"/>
      <c r="Z36" s="669"/>
      <c r="AA36" s="669"/>
      <c r="AB36" s="669"/>
      <c r="AC36" s="669"/>
      <c r="AD36" s="669"/>
      <c r="AE36" s="669"/>
      <c r="AF36" s="669"/>
      <c r="AG36" s="669"/>
      <c r="AH36" s="669"/>
      <c r="AI36" s="669"/>
      <c r="AJ36" s="669"/>
      <c r="AK36" s="1110"/>
      <c r="AL36" s="492"/>
      <c r="AM36" s="492"/>
      <c r="AN36" s="492"/>
      <c r="AO36" s="492"/>
      <c r="AP36" s="492"/>
      <c r="AQ36" s="492"/>
      <c r="AR36" s="492"/>
      <c r="AS36" s="636"/>
      <c r="AT36" s="636"/>
      <c r="AU36" s="459"/>
      <c r="AV36" s="1107"/>
      <c r="AW36" s="457"/>
    </row>
    <row r="37" spans="1:49" ht="13" hidden="1" customHeight="1" outlineLevel="1" x14ac:dyDescent="0.35">
      <c r="A37" s="1000"/>
      <c r="B37" s="976"/>
      <c r="C37" s="457" t="s">
        <v>75</v>
      </c>
      <c r="D37" s="457" t="s">
        <v>77</v>
      </c>
      <c r="E37" s="469"/>
      <c r="F37" s="469">
        <f t="shared" si="17"/>
        <v>0</v>
      </c>
      <c r="G37" s="469"/>
      <c r="H37" s="469"/>
      <c r="I37" s="469">
        <f t="shared" si="18"/>
        <v>0</v>
      </c>
      <c r="J37" s="469"/>
      <c r="K37" s="669">
        <f t="shared" si="3"/>
        <v>0</v>
      </c>
      <c r="L37" s="669">
        <f t="shared" si="4"/>
        <v>0</v>
      </c>
      <c r="M37" s="469"/>
      <c r="N37" s="1108" t="str">
        <f t="shared" si="5"/>
        <v/>
      </c>
      <c r="O37" s="502"/>
      <c r="P37" s="502"/>
      <c r="Q37" s="502"/>
      <c r="R37" s="502"/>
      <c r="S37" s="502"/>
      <c r="T37" s="469">
        <f>T36</f>
        <v>0</v>
      </c>
      <c r="U37" s="469">
        <f>T37*1.12</f>
        <v>0</v>
      </c>
      <c r="V37" s="469"/>
      <c r="W37" s="469"/>
      <c r="X37" s="469"/>
      <c r="Y37" s="469"/>
      <c r="Z37" s="469"/>
      <c r="AA37" s="469"/>
      <c r="AB37" s="469"/>
      <c r="AC37" s="469"/>
      <c r="AD37" s="469"/>
      <c r="AE37" s="469"/>
      <c r="AF37" s="469"/>
      <c r="AG37" s="469"/>
      <c r="AH37" s="469"/>
      <c r="AI37" s="469"/>
      <c r="AJ37" s="469"/>
      <c r="AK37" s="1015"/>
      <c r="AL37" s="502"/>
      <c r="AM37" s="502"/>
      <c r="AN37" s="502"/>
      <c r="AO37" s="502"/>
      <c r="AP37" s="502"/>
      <c r="AQ37" s="502"/>
      <c r="AR37" s="502"/>
      <c r="AU37" s="457"/>
      <c r="AV37" s="470"/>
      <c r="AW37" s="457"/>
    </row>
    <row r="38" spans="1:49" ht="13" hidden="1" customHeight="1" outlineLevel="1" x14ac:dyDescent="0.35">
      <c r="A38" s="1000"/>
      <c r="B38" s="976"/>
      <c r="C38" s="459" t="s">
        <v>73</v>
      </c>
      <c r="D38" s="459" t="s">
        <v>74</v>
      </c>
      <c r="E38" s="669"/>
      <c r="F38" s="669">
        <f t="shared" si="17"/>
        <v>0</v>
      </c>
      <c r="G38" s="669"/>
      <c r="H38" s="669"/>
      <c r="I38" s="669">
        <f t="shared" si="18"/>
        <v>0</v>
      </c>
      <c r="J38" s="669"/>
      <c r="K38" s="669">
        <f t="shared" si="3"/>
        <v>0</v>
      </c>
      <c r="L38" s="669">
        <f t="shared" si="4"/>
        <v>0</v>
      </c>
      <c r="M38" s="669"/>
      <c r="N38" s="1106" t="str">
        <f t="shared" si="5"/>
        <v/>
      </c>
      <c r="O38" s="492"/>
      <c r="P38" s="492"/>
      <c r="Q38" s="492"/>
      <c r="R38" s="492"/>
      <c r="S38" s="492"/>
      <c r="T38" s="669"/>
      <c r="U38" s="669">
        <f>T38</f>
        <v>0</v>
      </c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69"/>
      <c r="AJ38" s="669"/>
      <c r="AK38" s="1014"/>
      <c r="AL38" s="492"/>
      <c r="AM38" s="492"/>
      <c r="AN38" s="492"/>
      <c r="AO38" s="492"/>
      <c r="AP38" s="492"/>
      <c r="AQ38" s="492"/>
      <c r="AR38" s="492"/>
      <c r="AS38" s="636"/>
      <c r="AT38" s="636"/>
      <c r="AU38" s="459"/>
      <c r="AV38" s="1107"/>
      <c r="AW38" s="457"/>
    </row>
    <row r="39" spans="1:49" ht="13" hidden="1" customHeight="1" outlineLevel="1" x14ac:dyDescent="0.35">
      <c r="A39" s="1000"/>
      <c r="B39" s="976"/>
      <c r="C39" s="459" t="s">
        <v>75</v>
      </c>
      <c r="D39" s="459" t="s">
        <v>76</v>
      </c>
      <c r="E39" s="669"/>
      <c r="F39" s="669">
        <f t="shared" si="17"/>
        <v>0</v>
      </c>
      <c r="G39" s="669"/>
      <c r="H39" s="669"/>
      <c r="I39" s="669">
        <f t="shared" si="18"/>
        <v>0</v>
      </c>
      <c r="J39" s="669"/>
      <c r="K39" s="669">
        <f t="shared" si="3"/>
        <v>0</v>
      </c>
      <c r="L39" s="669">
        <f t="shared" si="4"/>
        <v>0</v>
      </c>
      <c r="M39" s="669"/>
      <c r="N39" s="1106" t="str">
        <f t="shared" si="5"/>
        <v/>
      </c>
      <c r="O39" s="492"/>
      <c r="P39" s="492"/>
      <c r="Q39" s="492"/>
      <c r="R39" s="492"/>
      <c r="S39" s="492"/>
      <c r="T39" s="669">
        <f>T38</f>
        <v>0</v>
      </c>
      <c r="U39" s="669">
        <f>T39*1.12</f>
        <v>0</v>
      </c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69"/>
      <c r="AJ39" s="669"/>
      <c r="AK39" s="1110"/>
      <c r="AL39" s="492"/>
      <c r="AM39" s="492"/>
      <c r="AN39" s="492"/>
      <c r="AO39" s="492"/>
      <c r="AP39" s="492"/>
      <c r="AQ39" s="492"/>
      <c r="AR39" s="492"/>
      <c r="AS39" s="636"/>
      <c r="AT39" s="636"/>
      <c r="AU39" s="459"/>
      <c r="AV39" s="1107"/>
      <c r="AW39" s="457"/>
    </row>
    <row r="40" spans="1:49" ht="20.5" hidden="1" customHeight="1" outlineLevel="1" x14ac:dyDescent="0.35">
      <c r="A40" s="962"/>
      <c r="B40" s="977"/>
      <c r="C40" s="457" t="s">
        <v>75</v>
      </c>
      <c r="D40" s="457" t="s">
        <v>77</v>
      </c>
      <c r="E40" s="469"/>
      <c r="F40" s="469">
        <f t="shared" si="17"/>
        <v>0</v>
      </c>
      <c r="G40" s="469"/>
      <c r="H40" s="469"/>
      <c r="I40" s="469">
        <f t="shared" si="18"/>
        <v>0</v>
      </c>
      <c r="J40" s="469"/>
      <c r="K40" s="669">
        <f t="shared" si="3"/>
        <v>0</v>
      </c>
      <c r="L40" s="669">
        <f t="shared" si="4"/>
        <v>0</v>
      </c>
      <c r="M40" s="469"/>
      <c r="N40" s="1108" t="str">
        <f t="shared" si="5"/>
        <v/>
      </c>
      <c r="O40" s="502"/>
      <c r="P40" s="502"/>
      <c r="Q40" s="502"/>
      <c r="R40" s="502"/>
      <c r="S40" s="502"/>
      <c r="T40" s="469">
        <f>T39</f>
        <v>0</v>
      </c>
      <c r="U40" s="469">
        <f>T40*1.12</f>
        <v>0</v>
      </c>
      <c r="V40" s="469"/>
      <c r="W40" s="469"/>
      <c r="X40" s="469"/>
      <c r="Y40" s="469"/>
      <c r="Z40" s="469"/>
      <c r="AA40" s="469"/>
      <c r="AB40" s="469"/>
      <c r="AC40" s="469"/>
      <c r="AD40" s="469"/>
      <c r="AE40" s="469"/>
      <c r="AF40" s="469"/>
      <c r="AG40" s="469"/>
      <c r="AH40" s="469"/>
      <c r="AI40" s="469"/>
      <c r="AJ40" s="469"/>
      <c r="AK40" s="1015"/>
      <c r="AL40" s="502"/>
      <c r="AM40" s="502"/>
      <c r="AN40" s="502"/>
      <c r="AO40" s="502"/>
      <c r="AP40" s="502"/>
      <c r="AQ40" s="502"/>
      <c r="AR40" s="502"/>
      <c r="AU40" s="457"/>
      <c r="AV40" s="470"/>
      <c r="AW40" s="457"/>
    </row>
    <row r="41" spans="1:49" s="636" customFormat="1" ht="40" hidden="1" customHeight="1" collapsed="1" x14ac:dyDescent="0.35">
      <c r="A41" s="961">
        <v>1</v>
      </c>
      <c r="B41" s="975" t="s">
        <v>84</v>
      </c>
      <c r="C41" s="459" t="s">
        <v>73</v>
      </c>
      <c r="D41" s="459" t="s">
        <v>74</v>
      </c>
      <c r="E41" s="669">
        <f>E44+E47+E50+E53+E56+E59+E62+E65+E68+E71+E74+E77+E80+E83+E86+E89+E92+E95+E98+E101+E104</f>
        <v>0</v>
      </c>
      <c r="F41" s="669">
        <f t="shared" si="17"/>
        <v>0</v>
      </c>
      <c r="G41" s="669"/>
      <c r="H41" s="669">
        <f t="shared" ref="H41:I43" si="19">H44+H47+H50+H53+H56+H59+H62+H65+H68+H71+H74+H77+H80+H83+H86+H89+H92+H95+H98+H101+H104</f>
        <v>0</v>
      </c>
      <c r="I41" s="669">
        <f t="shared" si="19"/>
        <v>0</v>
      </c>
      <c r="J41" s="669"/>
      <c r="K41" s="669">
        <f t="shared" si="3"/>
        <v>0</v>
      </c>
      <c r="L41" s="669">
        <f t="shared" si="4"/>
        <v>0</v>
      </c>
      <c r="M41" s="669"/>
      <c r="N41" s="1106" t="str">
        <f>IF(E41=0,"",H41/E41)</f>
        <v/>
      </c>
      <c r="O41" s="492"/>
      <c r="P41" s="669">
        <f>P44+P47+P50+P53+P56+P59+P62+P65+P68+P71+P74+P77+P80+P83+P86+P89+P92+P95+P98+P101+P104</f>
        <v>0</v>
      </c>
      <c r="Q41" s="492"/>
      <c r="R41" s="492"/>
      <c r="S41" s="492"/>
      <c r="T41" s="669" t="e">
        <f>T44+T47+T50+T53+T56+T59+T62+T65+T68+T71+T74+T77+T80+T83+T86+T89+T92+T95+T98+T101+T104</f>
        <v>#REF!</v>
      </c>
      <c r="U41" s="669" t="e">
        <f>T41*1.12</f>
        <v>#REF!</v>
      </c>
      <c r="V41" s="669"/>
      <c r="W41" s="669"/>
      <c r="X41" s="669" t="e">
        <f>X44+X47+X50+X53+X56+X59+X62+X65+X68+X71+X74+X77+X80+X83+X86+X89+X92+X95+X98+X101+X104</f>
        <v>#REF!</v>
      </c>
      <c r="Y41" s="669"/>
      <c r="Z41" s="669"/>
      <c r="AA41" s="669"/>
      <c r="AB41" s="669"/>
      <c r="AC41" s="669"/>
      <c r="AD41" s="669"/>
      <c r="AE41" s="669"/>
      <c r="AF41" s="669"/>
      <c r="AG41" s="669"/>
      <c r="AH41" s="669"/>
      <c r="AI41" s="669"/>
      <c r="AJ41" s="669"/>
      <c r="AK41" s="1111" t="s">
        <v>83</v>
      </c>
      <c r="AL41" s="492"/>
      <c r="AM41" s="492"/>
      <c r="AN41" s="492"/>
      <c r="AO41" s="492"/>
      <c r="AP41" s="492"/>
      <c r="AQ41" s="492"/>
      <c r="AR41" s="492"/>
      <c r="AU41" s="459"/>
      <c r="AV41" s="1107"/>
      <c r="AW41" s="459"/>
    </row>
    <row r="42" spans="1:49" s="636" customFormat="1" ht="18.75" hidden="1" customHeight="1" outlineLevel="1" x14ac:dyDescent="0.35">
      <c r="A42" s="1000"/>
      <c r="B42" s="976"/>
      <c r="C42" s="459" t="s">
        <v>75</v>
      </c>
      <c r="D42" s="459" t="s">
        <v>76</v>
      </c>
      <c r="E42" s="669">
        <f>E45+E48+E51+E54+E57+E60+E63+E66+E69+E72+E75+E78+E81+E84+E87+E90+E93+E96+E99+E102+E105</f>
        <v>0</v>
      </c>
      <c r="F42" s="669">
        <f t="shared" si="17"/>
        <v>0</v>
      </c>
      <c r="G42" s="669"/>
      <c r="H42" s="669">
        <f t="shared" si="19"/>
        <v>0</v>
      </c>
      <c r="I42" s="669">
        <f t="shared" si="19"/>
        <v>0</v>
      </c>
      <c r="J42" s="669"/>
      <c r="K42" s="669">
        <f t="shared" si="3"/>
        <v>0</v>
      </c>
      <c r="L42" s="669">
        <f t="shared" si="4"/>
        <v>0</v>
      </c>
      <c r="M42" s="669"/>
      <c r="N42" s="1106" t="str">
        <f t="shared" si="5"/>
        <v/>
      </c>
      <c r="O42" s="492"/>
      <c r="P42" s="669">
        <f>P45+P48+P51+P54+P57+P60+P63+P66+P69+P72+P75+P78+P81+P84+P87+P90+P93+P96+P99+P102+P105</f>
        <v>0</v>
      </c>
      <c r="Q42" s="492">
        <f>Q43</f>
        <v>0</v>
      </c>
      <c r="R42" s="492"/>
      <c r="S42" s="492"/>
      <c r="T42" s="669" t="e">
        <f>T45+T48+T51+T54+T57+T60+T63+T66+T69+T72+T75+T78+T81+T84+T87+T90+T93+T96+T99+T102+T105</f>
        <v>#REF!</v>
      </c>
      <c r="U42" s="669" t="e">
        <f>T42*1.12</f>
        <v>#REF!</v>
      </c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69"/>
      <c r="AJ42" s="669"/>
      <c r="AK42" s="1112"/>
      <c r="AL42" s="492"/>
      <c r="AM42" s="492"/>
      <c r="AN42" s="492"/>
      <c r="AO42" s="492"/>
      <c r="AP42" s="492"/>
      <c r="AQ42" s="492"/>
      <c r="AR42" s="492"/>
      <c r="AU42" s="459"/>
      <c r="AV42" s="1107"/>
      <c r="AW42" s="459"/>
    </row>
    <row r="43" spans="1:49" ht="18.75" hidden="1" customHeight="1" outlineLevel="1" x14ac:dyDescent="0.35">
      <c r="A43" s="1000"/>
      <c r="B43" s="976"/>
      <c r="C43" s="457" t="s">
        <v>75</v>
      </c>
      <c r="D43" s="457" t="s">
        <v>77</v>
      </c>
      <c r="E43" s="669">
        <f>E46+E49+E52+E55+E58+E61+E64+E67+E70+E73+E76+E79+E82+E85+E88+E91+E94+E97+E100+E103+E106</f>
        <v>0</v>
      </c>
      <c r="F43" s="469">
        <f t="shared" si="17"/>
        <v>0</v>
      </c>
      <c r="G43" s="469"/>
      <c r="H43" s="669">
        <f t="shared" si="19"/>
        <v>0</v>
      </c>
      <c r="I43" s="669">
        <f t="shared" si="19"/>
        <v>0</v>
      </c>
      <c r="J43" s="469"/>
      <c r="K43" s="669">
        <f t="shared" si="3"/>
        <v>0</v>
      </c>
      <c r="L43" s="669">
        <f t="shared" si="4"/>
        <v>0</v>
      </c>
      <c r="M43" s="469"/>
      <c r="N43" s="1108" t="str">
        <f t="shared" si="5"/>
        <v/>
      </c>
      <c r="O43" s="502"/>
      <c r="P43" s="669">
        <f>P46+P49+P52+P55+P58+P61+P64+P67+P70+P73+P76+P79+P82+P85+P88+P91+P94+P97+P100+P103+P106</f>
        <v>0</v>
      </c>
      <c r="Q43" s="502"/>
      <c r="R43" s="502"/>
      <c r="S43" s="502"/>
      <c r="T43" s="669" t="e">
        <f>T46+T49+T52+T55+T58+T61+T64+T67+T70+T73+T76+T79+T82+T85+T88+T91+T94+T97+T100+T103+T106</f>
        <v>#REF!</v>
      </c>
      <c r="U43" s="469" t="e">
        <f>T43*1.12</f>
        <v>#REF!</v>
      </c>
      <c r="V43" s="469"/>
      <c r="W43" s="469"/>
      <c r="X43" s="469"/>
      <c r="Y43" s="469"/>
      <c r="Z43" s="469"/>
      <c r="AA43" s="469"/>
      <c r="AB43" s="469"/>
      <c r="AC43" s="469"/>
      <c r="AD43" s="469"/>
      <c r="AE43" s="469"/>
      <c r="AF43" s="469"/>
      <c r="AG43" s="469"/>
      <c r="AH43" s="469"/>
      <c r="AI43" s="469"/>
      <c r="AJ43" s="469"/>
      <c r="AK43" s="1113"/>
      <c r="AL43" s="502"/>
      <c r="AM43" s="502"/>
      <c r="AN43" s="502"/>
      <c r="AO43" s="502"/>
      <c r="AP43" s="502"/>
      <c r="AQ43" s="502"/>
      <c r="AR43" s="502"/>
      <c r="AU43" s="457"/>
      <c r="AV43" s="470"/>
      <c r="AW43" s="457"/>
    </row>
    <row r="44" spans="1:49" s="1118" customFormat="1" ht="18.75" hidden="1" customHeight="1" outlineLevel="1" collapsed="1" x14ac:dyDescent="0.35">
      <c r="A44" s="1000"/>
      <c r="B44" s="976"/>
      <c r="C44" s="521" t="s">
        <v>73</v>
      </c>
      <c r="D44" s="521" t="s">
        <v>74</v>
      </c>
      <c r="E44" s="669"/>
      <c r="F44" s="669">
        <f t="shared" si="17"/>
        <v>0</v>
      </c>
      <c r="G44" s="669"/>
      <c r="H44" s="669"/>
      <c r="I44" s="669">
        <f t="shared" ref="I44:I107" si="20">H44*1.12</f>
        <v>0</v>
      </c>
      <c r="J44" s="669"/>
      <c r="K44" s="669">
        <f t="shared" si="3"/>
        <v>0</v>
      </c>
      <c r="L44" s="669">
        <f t="shared" si="4"/>
        <v>0</v>
      </c>
      <c r="M44" s="1114"/>
      <c r="N44" s="1115" t="str">
        <f t="shared" si="5"/>
        <v/>
      </c>
      <c r="O44" s="1116"/>
      <c r="P44" s="492">
        <f>H44</f>
        <v>0</v>
      </c>
      <c r="Q44" s="1116"/>
      <c r="R44" s="1116"/>
      <c r="S44" s="1116"/>
      <c r="T44" s="1114" t="e">
        <f>#REF!</f>
        <v>#REF!</v>
      </c>
      <c r="U44" s="1114" t="e">
        <f>T44</f>
        <v>#REF!</v>
      </c>
      <c r="V44" s="1114"/>
      <c r="W44" s="1114"/>
      <c r="X44" s="669">
        <f>H44-E44</f>
        <v>0</v>
      </c>
      <c r="Y44" s="1114"/>
      <c r="Z44" s="1114"/>
      <c r="AA44" s="1114"/>
      <c r="AB44" s="1114"/>
      <c r="AC44" s="1114"/>
      <c r="AD44" s="1114"/>
      <c r="AE44" s="1114"/>
      <c r="AF44" s="1114"/>
      <c r="AG44" s="1114"/>
      <c r="AH44" s="1114"/>
      <c r="AI44" s="1114"/>
      <c r="AJ44" s="1114">
        <f>H44-E44</f>
        <v>0</v>
      </c>
      <c r="AK44" s="1117"/>
      <c r="AL44" s="1116"/>
      <c r="AM44" s="1116"/>
      <c r="AN44" s="1116"/>
      <c r="AO44" s="1116"/>
      <c r="AP44" s="1116"/>
      <c r="AQ44" s="1116"/>
      <c r="AR44" s="1116"/>
      <c r="AU44" s="521"/>
      <c r="AV44" s="1119"/>
      <c r="AW44" s="1055" t="s">
        <v>85</v>
      </c>
    </row>
    <row r="45" spans="1:49" s="1118" customFormat="1" ht="18.75" hidden="1" customHeight="1" outlineLevel="1" x14ac:dyDescent="0.35">
      <c r="A45" s="1000"/>
      <c r="B45" s="976"/>
      <c r="C45" s="521" t="s">
        <v>75</v>
      </c>
      <c r="D45" s="521" t="s">
        <v>76</v>
      </c>
      <c r="E45" s="669"/>
      <c r="F45" s="669">
        <f t="shared" si="17"/>
        <v>0</v>
      </c>
      <c r="G45" s="669"/>
      <c r="H45" s="669"/>
      <c r="I45" s="669">
        <f t="shared" si="20"/>
        <v>0</v>
      </c>
      <c r="J45" s="669"/>
      <c r="K45" s="669">
        <f t="shared" si="3"/>
        <v>0</v>
      </c>
      <c r="L45" s="669">
        <f t="shared" si="4"/>
        <v>0</v>
      </c>
      <c r="M45" s="1114"/>
      <c r="N45" s="1115" t="str">
        <f t="shared" si="5"/>
        <v/>
      </c>
      <c r="O45" s="1116"/>
      <c r="P45" s="502">
        <f>P44</f>
        <v>0</v>
      </c>
      <c r="Q45" s="1116"/>
      <c r="R45" s="1116"/>
      <c r="S45" s="1116"/>
      <c r="T45" s="1114" t="e">
        <f>#REF!</f>
        <v>#REF!</v>
      </c>
      <c r="U45" s="1114" t="e">
        <f>T45*1.12</f>
        <v>#REF!</v>
      </c>
      <c r="V45" s="1114"/>
      <c r="W45" s="1114"/>
      <c r="X45" s="1114"/>
      <c r="Y45" s="1114"/>
      <c r="Z45" s="1114"/>
      <c r="AA45" s="1114"/>
      <c r="AB45" s="1114"/>
      <c r="AC45" s="1114"/>
      <c r="AD45" s="1114"/>
      <c r="AE45" s="1114"/>
      <c r="AF45" s="1114"/>
      <c r="AG45" s="1114"/>
      <c r="AH45" s="1114"/>
      <c r="AI45" s="1114"/>
      <c r="AJ45" s="1114"/>
      <c r="AK45" s="1120"/>
      <c r="AL45" s="1116"/>
      <c r="AM45" s="1116"/>
      <c r="AN45" s="1116"/>
      <c r="AO45" s="1116"/>
      <c r="AP45" s="1116"/>
      <c r="AQ45" s="1116"/>
      <c r="AR45" s="1116"/>
      <c r="AU45" s="521"/>
      <c r="AV45" s="1119"/>
      <c r="AW45" s="1056"/>
    </row>
    <row r="46" spans="1:49" s="1125" customFormat="1" ht="18.75" hidden="1" customHeight="1" outlineLevel="1" x14ac:dyDescent="0.35">
      <c r="A46" s="1000"/>
      <c r="B46" s="976"/>
      <c r="C46" s="530" t="s">
        <v>75</v>
      </c>
      <c r="D46" s="530" t="s">
        <v>77</v>
      </c>
      <c r="E46" s="469"/>
      <c r="F46" s="469">
        <f t="shared" si="17"/>
        <v>0</v>
      </c>
      <c r="G46" s="469"/>
      <c r="H46" s="469"/>
      <c r="I46" s="469">
        <f t="shared" si="20"/>
        <v>0</v>
      </c>
      <c r="J46" s="469"/>
      <c r="K46" s="669">
        <f t="shared" si="3"/>
        <v>0</v>
      </c>
      <c r="L46" s="669">
        <f t="shared" si="4"/>
        <v>0</v>
      </c>
      <c r="M46" s="1121"/>
      <c r="N46" s="1122" t="str">
        <f t="shared" si="5"/>
        <v/>
      </c>
      <c r="O46" s="1123"/>
      <c r="P46" s="1123">
        <f>H46</f>
        <v>0</v>
      </c>
      <c r="Q46" s="1123"/>
      <c r="R46" s="1123"/>
      <c r="S46" s="1123"/>
      <c r="T46" s="1121" t="e">
        <f>T45</f>
        <v>#REF!</v>
      </c>
      <c r="U46" s="1121" t="e">
        <f>T46*1.12</f>
        <v>#REF!</v>
      </c>
      <c r="V46" s="1121"/>
      <c r="W46" s="1121"/>
      <c r="X46" s="1121"/>
      <c r="Y46" s="1121"/>
      <c r="Z46" s="1121"/>
      <c r="AA46" s="1121"/>
      <c r="AB46" s="1121"/>
      <c r="AC46" s="1121"/>
      <c r="AD46" s="1121"/>
      <c r="AE46" s="1121"/>
      <c r="AF46" s="1121"/>
      <c r="AG46" s="1121"/>
      <c r="AH46" s="1121"/>
      <c r="AI46" s="1121"/>
      <c r="AJ46" s="1121"/>
      <c r="AK46" s="1124"/>
      <c r="AL46" s="1123"/>
      <c r="AM46" s="1123"/>
      <c r="AN46" s="1123"/>
      <c r="AO46" s="1123"/>
      <c r="AP46" s="1123"/>
      <c r="AQ46" s="1123"/>
      <c r="AR46" s="1123"/>
      <c r="AU46" s="530"/>
      <c r="AV46" s="1126"/>
      <c r="AW46" s="1057"/>
    </row>
    <row r="47" spans="1:49" s="1125" customFormat="1" ht="12.75" hidden="1" customHeight="1" outlineLevel="1" x14ac:dyDescent="0.35">
      <c r="A47" s="1000"/>
      <c r="B47" s="976"/>
      <c r="C47" s="521" t="s">
        <v>73</v>
      </c>
      <c r="D47" s="521" t="s">
        <v>74</v>
      </c>
      <c r="E47" s="669"/>
      <c r="F47" s="669">
        <f t="shared" si="17"/>
        <v>0</v>
      </c>
      <c r="G47" s="669"/>
      <c r="H47" s="669"/>
      <c r="I47" s="669">
        <f t="shared" si="20"/>
        <v>0</v>
      </c>
      <c r="J47" s="669"/>
      <c r="K47" s="669">
        <f t="shared" si="3"/>
        <v>0</v>
      </c>
      <c r="L47" s="669">
        <f t="shared" si="4"/>
        <v>0</v>
      </c>
      <c r="M47" s="1114"/>
      <c r="N47" s="1115" t="str">
        <f t="shared" si="5"/>
        <v/>
      </c>
      <c r="O47" s="1116"/>
      <c r="P47" s="492">
        <f>H47</f>
        <v>0</v>
      </c>
      <c r="Q47" s="1116"/>
      <c r="R47" s="1116"/>
      <c r="S47" s="1116"/>
      <c r="T47" s="1114" t="e">
        <f>#REF!</f>
        <v>#REF!</v>
      </c>
      <c r="U47" s="1114" t="e">
        <f>T47</f>
        <v>#REF!</v>
      </c>
      <c r="V47" s="1114"/>
      <c r="W47" s="1114"/>
      <c r="X47" s="669">
        <f>H47-E47</f>
        <v>0</v>
      </c>
      <c r="Y47" s="1114"/>
      <c r="Z47" s="1114"/>
      <c r="AA47" s="1114"/>
      <c r="AB47" s="1114"/>
      <c r="AC47" s="1114"/>
      <c r="AD47" s="1114"/>
      <c r="AE47" s="1114"/>
      <c r="AF47" s="1114"/>
      <c r="AG47" s="1114"/>
      <c r="AH47" s="1114"/>
      <c r="AI47" s="1114"/>
      <c r="AJ47" s="1114"/>
      <c r="AK47" s="1117"/>
      <c r="AL47" s="1116"/>
      <c r="AM47" s="1116"/>
      <c r="AN47" s="1116"/>
      <c r="AO47" s="1116"/>
      <c r="AP47" s="1116"/>
      <c r="AQ47" s="1116"/>
      <c r="AR47" s="1116"/>
      <c r="AU47" s="530"/>
      <c r="AV47" s="1126"/>
      <c r="AW47" s="1055" t="s">
        <v>86</v>
      </c>
    </row>
    <row r="48" spans="1:49" s="1125" customFormat="1" ht="12.75" hidden="1" customHeight="1" outlineLevel="1" x14ac:dyDescent="0.35">
      <c r="A48" s="1000"/>
      <c r="B48" s="976"/>
      <c r="C48" s="521" t="s">
        <v>75</v>
      </c>
      <c r="D48" s="521" t="s">
        <v>76</v>
      </c>
      <c r="E48" s="669"/>
      <c r="F48" s="669">
        <f t="shared" si="17"/>
        <v>0</v>
      </c>
      <c r="G48" s="669"/>
      <c r="H48" s="669"/>
      <c r="I48" s="669">
        <f t="shared" si="20"/>
        <v>0</v>
      </c>
      <c r="J48" s="669"/>
      <c r="K48" s="669">
        <f t="shared" si="3"/>
        <v>0</v>
      </c>
      <c r="L48" s="669">
        <f t="shared" si="4"/>
        <v>0</v>
      </c>
      <c r="M48" s="1114"/>
      <c r="N48" s="1115" t="str">
        <f t="shared" si="5"/>
        <v/>
      </c>
      <c r="O48" s="1116"/>
      <c r="P48" s="502">
        <f>P47</f>
        <v>0</v>
      </c>
      <c r="Q48" s="1116"/>
      <c r="R48" s="1116"/>
      <c r="S48" s="1116"/>
      <c r="T48" s="1114" t="e">
        <f>#REF!</f>
        <v>#REF!</v>
      </c>
      <c r="U48" s="1114" t="e">
        <f>T48*1.12</f>
        <v>#REF!</v>
      </c>
      <c r="V48" s="1114"/>
      <c r="W48" s="1114"/>
      <c r="X48" s="1114"/>
      <c r="Y48" s="1114"/>
      <c r="Z48" s="1114"/>
      <c r="AA48" s="1114"/>
      <c r="AB48" s="1114"/>
      <c r="AC48" s="1114"/>
      <c r="AD48" s="1114"/>
      <c r="AE48" s="1114"/>
      <c r="AF48" s="1114"/>
      <c r="AG48" s="1114"/>
      <c r="AH48" s="1114"/>
      <c r="AI48" s="1114"/>
      <c r="AJ48" s="1114"/>
      <c r="AK48" s="1120"/>
      <c r="AL48" s="1116"/>
      <c r="AM48" s="1116"/>
      <c r="AN48" s="1116"/>
      <c r="AO48" s="1116"/>
      <c r="AP48" s="1116"/>
      <c r="AQ48" s="1116"/>
      <c r="AR48" s="1116"/>
      <c r="AU48" s="530"/>
      <c r="AV48" s="1126"/>
      <c r="AW48" s="1056"/>
    </row>
    <row r="49" spans="1:49" s="1125" customFormat="1" ht="12.75" hidden="1" customHeight="1" outlineLevel="1" x14ac:dyDescent="0.35">
      <c r="A49" s="1000"/>
      <c r="B49" s="976"/>
      <c r="C49" s="530" t="s">
        <v>75</v>
      </c>
      <c r="D49" s="530" t="s">
        <v>77</v>
      </c>
      <c r="E49" s="469"/>
      <c r="F49" s="469">
        <f t="shared" si="17"/>
        <v>0</v>
      </c>
      <c r="G49" s="469"/>
      <c r="H49" s="469"/>
      <c r="I49" s="469">
        <f t="shared" si="20"/>
        <v>0</v>
      </c>
      <c r="J49" s="469"/>
      <c r="K49" s="669">
        <f t="shared" si="3"/>
        <v>0</v>
      </c>
      <c r="L49" s="669">
        <f t="shared" si="4"/>
        <v>0</v>
      </c>
      <c r="M49" s="1121"/>
      <c r="N49" s="1122" t="str">
        <f t="shared" si="5"/>
        <v/>
      </c>
      <c r="O49" s="1123"/>
      <c r="P49" s="1123">
        <f>H49</f>
        <v>0</v>
      </c>
      <c r="Q49" s="1123"/>
      <c r="R49" s="1123"/>
      <c r="S49" s="1123"/>
      <c r="T49" s="1121" t="e">
        <f>T48</f>
        <v>#REF!</v>
      </c>
      <c r="U49" s="1121" t="e">
        <f>T49*1.12</f>
        <v>#REF!</v>
      </c>
      <c r="V49" s="1121"/>
      <c r="W49" s="1121"/>
      <c r="X49" s="1121"/>
      <c r="Y49" s="1121"/>
      <c r="Z49" s="1121"/>
      <c r="AA49" s="1121"/>
      <c r="AB49" s="1121"/>
      <c r="AC49" s="1121"/>
      <c r="AD49" s="1121"/>
      <c r="AE49" s="1121"/>
      <c r="AF49" s="1121"/>
      <c r="AG49" s="1121"/>
      <c r="AH49" s="1121"/>
      <c r="AI49" s="1121"/>
      <c r="AJ49" s="1121"/>
      <c r="AK49" s="1124"/>
      <c r="AL49" s="1123"/>
      <c r="AM49" s="1123"/>
      <c r="AN49" s="1123"/>
      <c r="AO49" s="1123"/>
      <c r="AP49" s="1123"/>
      <c r="AQ49" s="1123"/>
      <c r="AR49" s="1123"/>
      <c r="AU49" s="530"/>
      <c r="AV49" s="1126"/>
      <c r="AW49" s="1057"/>
    </row>
    <row r="50" spans="1:49" s="1125" customFormat="1" ht="12.75" hidden="1" customHeight="1" outlineLevel="1" x14ac:dyDescent="0.35">
      <c r="A50" s="1000"/>
      <c r="B50" s="976"/>
      <c r="C50" s="521" t="s">
        <v>73</v>
      </c>
      <c r="D50" s="521" t="s">
        <v>74</v>
      </c>
      <c r="E50" s="669"/>
      <c r="F50" s="669">
        <f t="shared" si="17"/>
        <v>0</v>
      </c>
      <c r="G50" s="669"/>
      <c r="H50" s="669"/>
      <c r="I50" s="669">
        <f t="shared" si="20"/>
        <v>0</v>
      </c>
      <c r="J50" s="669"/>
      <c r="K50" s="669">
        <f t="shared" si="3"/>
        <v>0</v>
      </c>
      <c r="L50" s="669">
        <f t="shared" si="4"/>
        <v>0</v>
      </c>
      <c r="M50" s="1114"/>
      <c r="N50" s="1115" t="str">
        <f t="shared" si="5"/>
        <v/>
      </c>
      <c r="O50" s="1116"/>
      <c r="P50" s="492">
        <f>H50</f>
        <v>0</v>
      </c>
      <c r="Q50" s="1116"/>
      <c r="R50" s="1116"/>
      <c r="S50" s="1116"/>
      <c r="T50" s="1114" t="e">
        <f>#REF!</f>
        <v>#REF!</v>
      </c>
      <c r="U50" s="1114" t="e">
        <f>T50</f>
        <v>#REF!</v>
      </c>
      <c r="V50" s="1114"/>
      <c r="W50" s="1114"/>
      <c r="X50" s="669">
        <f>H50-E50</f>
        <v>0</v>
      </c>
      <c r="Y50" s="1114"/>
      <c r="Z50" s="1114"/>
      <c r="AA50" s="1114"/>
      <c r="AB50" s="1114"/>
      <c r="AC50" s="1114"/>
      <c r="AD50" s="1114"/>
      <c r="AE50" s="1114"/>
      <c r="AF50" s="1114"/>
      <c r="AG50" s="1114"/>
      <c r="AH50" s="1114"/>
      <c r="AI50" s="1114"/>
      <c r="AJ50" s="1114"/>
      <c r="AK50" s="1117"/>
      <c r="AL50" s="1116"/>
      <c r="AM50" s="1116"/>
      <c r="AN50" s="1116"/>
      <c r="AO50" s="1116"/>
      <c r="AP50" s="1116"/>
      <c r="AQ50" s="1116"/>
      <c r="AR50" s="1116"/>
      <c r="AU50" s="530"/>
      <c r="AV50" s="1126"/>
      <c r="AW50" s="1055" t="s">
        <v>87</v>
      </c>
    </row>
    <row r="51" spans="1:49" s="1125" customFormat="1" ht="12.75" hidden="1" customHeight="1" outlineLevel="1" x14ac:dyDescent="0.35">
      <c r="A51" s="1000"/>
      <c r="B51" s="976"/>
      <c r="C51" s="521" t="s">
        <v>75</v>
      </c>
      <c r="D51" s="521" t="s">
        <v>76</v>
      </c>
      <c r="E51" s="669"/>
      <c r="F51" s="669">
        <f t="shared" si="17"/>
        <v>0</v>
      </c>
      <c r="G51" s="669"/>
      <c r="H51" s="669"/>
      <c r="I51" s="669">
        <f t="shared" si="20"/>
        <v>0</v>
      </c>
      <c r="J51" s="669"/>
      <c r="K51" s="669">
        <f t="shared" si="3"/>
        <v>0</v>
      </c>
      <c r="L51" s="669">
        <f t="shared" si="4"/>
        <v>0</v>
      </c>
      <c r="M51" s="1114"/>
      <c r="N51" s="1115" t="str">
        <f t="shared" si="5"/>
        <v/>
      </c>
      <c r="O51" s="1116"/>
      <c r="P51" s="502">
        <f>P50</f>
        <v>0</v>
      </c>
      <c r="Q51" s="1116"/>
      <c r="R51" s="1116"/>
      <c r="S51" s="1116"/>
      <c r="T51" s="1114" t="e">
        <f>#REF!</f>
        <v>#REF!</v>
      </c>
      <c r="U51" s="1114" t="e">
        <f>T51*1.12</f>
        <v>#REF!</v>
      </c>
      <c r="V51" s="1114"/>
      <c r="W51" s="1114"/>
      <c r="X51" s="1114"/>
      <c r="Y51" s="1114"/>
      <c r="Z51" s="1114"/>
      <c r="AA51" s="1114"/>
      <c r="AB51" s="1114"/>
      <c r="AC51" s="1114"/>
      <c r="AD51" s="1114"/>
      <c r="AE51" s="1114"/>
      <c r="AF51" s="1114"/>
      <c r="AG51" s="1114"/>
      <c r="AH51" s="1114"/>
      <c r="AI51" s="1114"/>
      <c r="AJ51" s="1114"/>
      <c r="AK51" s="1120"/>
      <c r="AL51" s="1116"/>
      <c r="AM51" s="1116"/>
      <c r="AN51" s="1116"/>
      <c r="AO51" s="1116"/>
      <c r="AP51" s="1116"/>
      <c r="AQ51" s="1116"/>
      <c r="AR51" s="1116"/>
      <c r="AU51" s="530"/>
      <c r="AV51" s="1126"/>
      <c r="AW51" s="1056"/>
    </row>
    <row r="52" spans="1:49" s="1125" customFormat="1" ht="12.75" hidden="1" customHeight="1" outlineLevel="1" x14ac:dyDescent="0.35">
      <c r="A52" s="1000"/>
      <c r="B52" s="976"/>
      <c r="C52" s="530" t="s">
        <v>75</v>
      </c>
      <c r="D52" s="530" t="s">
        <v>77</v>
      </c>
      <c r="E52" s="469"/>
      <c r="F52" s="469">
        <f t="shared" si="17"/>
        <v>0</v>
      </c>
      <c r="G52" s="469"/>
      <c r="H52" s="469"/>
      <c r="I52" s="469">
        <f t="shared" si="20"/>
        <v>0</v>
      </c>
      <c r="J52" s="469"/>
      <c r="K52" s="669">
        <f t="shared" si="3"/>
        <v>0</v>
      </c>
      <c r="L52" s="669">
        <f t="shared" si="4"/>
        <v>0</v>
      </c>
      <c r="M52" s="1121"/>
      <c r="N52" s="1122" t="str">
        <f t="shared" si="5"/>
        <v/>
      </c>
      <c r="O52" s="1123"/>
      <c r="P52" s="1123">
        <f>H52</f>
        <v>0</v>
      </c>
      <c r="Q52" s="1123"/>
      <c r="R52" s="1123"/>
      <c r="S52" s="1123"/>
      <c r="T52" s="1121" t="e">
        <f>T51</f>
        <v>#REF!</v>
      </c>
      <c r="U52" s="1121" t="e">
        <f>T52*1.12</f>
        <v>#REF!</v>
      </c>
      <c r="V52" s="1121"/>
      <c r="W52" s="1121"/>
      <c r="X52" s="1121"/>
      <c r="Y52" s="1121"/>
      <c r="Z52" s="1121"/>
      <c r="AA52" s="1121"/>
      <c r="AB52" s="1121"/>
      <c r="AC52" s="1121"/>
      <c r="AD52" s="1121"/>
      <c r="AE52" s="1121"/>
      <c r="AF52" s="1121"/>
      <c r="AG52" s="1121"/>
      <c r="AH52" s="1121"/>
      <c r="AI52" s="1121"/>
      <c r="AJ52" s="1121"/>
      <c r="AK52" s="1124"/>
      <c r="AL52" s="1123"/>
      <c r="AM52" s="1123"/>
      <c r="AN52" s="1123"/>
      <c r="AO52" s="1123"/>
      <c r="AP52" s="1123"/>
      <c r="AQ52" s="1123"/>
      <c r="AR52" s="1123"/>
      <c r="AU52" s="530"/>
      <c r="AV52" s="1126"/>
      <c r="AW52" s="1057"/>
    </row>
    <row r="53" spans="1:49" s="1125" customFormat="1" ht="12.75" hidden="1" customHeight="1" outlineLevel="1" x14ac:dyDescent="0.35">
      <c r="A53" s="1000"/>
      <c r="B53" s="976"/>
      <c r="C53" s="521" t="s">
        <v>73</v>
      </c>
      <c r="D53" s="521" t="s">
        <v>74</v>
      </c>
      <c r="E53" s="669"/>
      <c r="F53" s="669">
        <f t="shared" si="17"/>
        <v>0</v>
      </c>
      <c r="G53" s="669"/>
      <c r="H53" s="669"/>
      <c r="I53" s="669">
        <f t="shared" si="20"/>
        <v>0</v>
      </c>
      <c r="J53" s="669"/>
      <c r="K53" s="669">
        <f t="shared" si="3"/>
        <v>0</v>
      </c>
      <c r="L53" s="669">
        <f t="shared" si="4"/>
        <v>0</v>
      </c>
      <c r="M53" s="1114"/>
      <c r="N53" s="1115" t="str">
        <f t="shared" si="5"/>
        <v/>
      </c>
      <c r="O53" s="1116"/>
      <c r="P53" s="492">
        <f>H53</f>
        <v>0</v>
      </c>
      <c r="Q53" s="1116"/>
      <c r="R53" s="1116"/>
      <c r="S53" s="1116"/>
      <c r="T53" s="1114" t="e">
        <f>#REF!</f>
        <v>#REF!</v>
      </c>
      <c r="U53" s="1114" t="e">
        <f>T53</f>
        <v>#REF!</v>
      </c>
      <c r="V53" s="1114"/>
      <c r="W53" s="1114"/>
      <c r="X53" s="669">
        <f>H53-E53</f>
        <v>0</v>
      </c>
      <c r="Y53" s="1114"/>
      <c r="Z53" s="1114"/>
      <c r="AA53" s="1114"/>
      <c r="AB53" s="1114"/>
      <c r="AC53" s="1114"/>
      <c r="AD53" s="1114"/>
      <c r="AE53" s="1114"/>
      <c r="AF53" s="1114"/>
      <c r="AG53" s="1114"/>
      <c r="AH53" s="1114"/>
      <c r="AI53" s="1114"/>
      <c r="AJ53" s="1114"/>
      <c r="AK53" s="1117"/>
      <c r="AL53" s="1116"/>
      <c r="AM53" s="1116"/>
      <c r="AN53" s="1116"/>
      <c r="AO53" s="1116"/>
      <c r="AP53" s="1116"/>
      <c r="AQ53" s="1116"/>
      <c r="AR53" s="1116"/>
      <c r="AU53" s="530"/>
      <c r="AV53" s="1126"/>
      <c r="AW53" s="1055" t="s">
        <v>88</v>
      </c>
    </row>
    <row r="54" spans="1:49" s="1125" customFormat="1" ht="12.75" hidden="1" customHeight="1" outlineLevel="1" x14ac:dyDescent="0.35">
      <c r="A54" s="1000"/>
      <c r="B54" s="976"/>
      <c r="C54" s="521" t="s">
        <v>75</v>
      </c>
      <c r="D54" s="521" t="s">
        <v>76</v>
      </c>
      <c r="E54" s="669"/>
      <c r="F54" s="669">
        <f t="shared" si="17"/>
        <v>0</v>
      </c>
      <c r="G54" s="669"/>
      <c r="H54" s="669"/>
      <c r="I54" s="669">
        <f t="shared" si="20"/>
        <v>0</v>
      </c>
      <c r="J54" s="669"/>
      <c r="K54" s="669">
        <f t="shared" si="3"/>
        <v>0</v>
      </c>
      <c r="L54" s="669">
        <f t="shared" si="4"/>
        <v>0</v>
      </c>
      <c r="M54" s="1114"/>
      <c r="N54" s="1115" t="str">
        <f t="shared" si="5"/>
        <v/>
      </c>
      <c r="O54" s="1116"/>
      <c r="P54" s="502">
        <f>P53</f>
        <v>0</v>
      </c>
      <c r="Q54" s="1116"/>
      <c r="R54" s="1116"/>
      <c r="S54" s="1116"/>
      <c r="T54" s="1114" t="e">
        <f>#REF!</f>
        <v>#REF!</v>
      </c>
      <c r="U54" s="1114" t="e">
        <f>T54*1.12</f>
        <v>#REF!</v>
      </c>
      <c r="V54" s="1114"/>
      <c r="W54" s="1114"/>
      <c r="X54" s="1114"/>
      <c r="Y54" s="1114"/>
      <c r="Z54" s="1114"/>
      <c r="AA54" s="1114"/>
      <c r="AB54" s="1114"/>
      <c r="AC54" s="1114"/>
      <c r="AD54" s="1114"/>
      <c r="AE54" s="1114"/>
      <c r="AF54" s="1114"/>
      <c r="AG54" s="1114"/>
      <c r="AH54" s="1114"/>
      <c r="AI54" s="1114"/>
      <c r="AJ54" s="1114"/>
      <c r="AK54" s="1120"/>
      <c r="AL54" s="1116"/>
      <c r="AM54" s="1116"/>
      <c r="AN54" s="1116"/>
      <c r="AO54" s="1116"/>
      <c r="AP54" s="1116"/>
      <c r="AQ54" s="1116"/>
      <c r="AR54" s="1116"/>
      <c r="AU54" s="530"/>
      <c r="AV54" s="1126"/>
      <c r="AW54" s="1056"/>
    </row>
    <row r="55" spans="1:49" s="1125" customFormat="1" ht="12.75" hidden="1" customHeight="1" outlineLevel="1" x14ac:dyDescent="0.35">
      <c r="A55" s="1000"/>
      <c r="B55" s="976"/>
      <c r="C55" s="530" t="s">
        <v>75</v>
      </c>
      <c r="D55" s="530" t="s">
        <v>77</v>
      </c>
      <c r="E55" s="469"/>
      <c r="F55" s="469">
        <f t="shared" si="17"/>
        <v>0</v>
      </c>
      <c r="G55" s="469"/>
      <c r="H55" s="469"/>
      <c r="I55" s="469">
        <f t="shared" si="20"/>
        <v>0</v>
      </c>
      <c r="J55" s="469"/>
      <c r="K55" s="669">
        <f t="shared" si="3"/>
        <v>0</v>
      </c>
      <c r="L55" s="669">
        <f t="shared" si="4"/>
        <v>0</v>
      </c>
      <c r="M55" s="1121"/>
      <c r="N55" s="1122" t="str">
        <f t="shared" si="5"/>
        <v/>
      </c>
      <c r="O55" s="1123"/>
      <c r="P55" s="1123">
        <f>H55</f>
        <v>0</v>
      </c>
      <c r="Q55" s="1123"/>
      <c r="R55" s="1123"/>
      <c r="S55" s="1123"/>
      <c r="T55" s="1121" t="e">
        <f>T54</f>
        <v>#REF!</v>
      </c>
      <c r="U55" s="1121" t="e">
        <f>T55*1.12</f>
        <v>#REF!</v>
      </c>
      <c r="V55" s="1121"/>
      <c r="W55" s="1121"/>
      <c r="X55" s="1121"/>
      <c r="Y55" s="1121"/>
      <c r="Z55" s="1121"/>
      <c r="AA55" s="1121"/>
      <c r="AB55" s="1121"/>
      <c r="AC55" s="1121"/>
      <c r="AD55" s="1121"/>
      <c r="AE55" s="1121"/>
      <c r="AF55" s="1121"/>
      <c r="AG55" s="1121"/>
      <c r="AH55" s="1121"/>
      <c r="AI55" s="1121"/>
      <c r="AJ55" s="1121"/>
      <c r="AK55" s="1124"/>
      <c r="AL55" s="1123"/>
      <c r="AM55" s="1123"/>
      <c r="AN55" s="1123"/>
      <c r="AO55" s="1123"/>
      <c r="AP55" s="1123"/>
      <c r="AQ55" s="1123"/>
      <c r="AR55" s="1123"/>
      <c r="AU55" s="530"/>
      <c r="AV55" s="1126"/>
      <c r="AW55" s="1057"/>
    </row>
    <row r="56" spans="1:49" ht="18" hidden="1" customHeight="1" outlineLevel="1" x14ac:dyDescent="0.35">
      <c r="A56" s="1000"/>
      <c r="B56" s="976"/>
      <c r="C56" s="459" t="s">
        <v>73</v>
      </c>
      <c r="D56" s="459" t="s">
        <v>74</v>
      </c>
      <c r="E56" s="669"/>
      <c r="F56" s="669">
        <f t="shared" si="17"/>
        <v>0</v>
      </c>
      <c r="G56" s="669"/>
      <c r="H56" s="669"/>
      <c r="I56" s="669">
        <f t="shared" si="20"/>
        <v>0</v>
      </c>
      <c r="J56" s="669"/>
      <c r="K56" s="669">
        <f t="shared" si="3"/>
        <v>0</v>
      </c>
      <c r="L56" s="669">
        <f t="shared" si="4"/>
        <v>0</v>
      </c>
      <c r="M56" s="669"/>
      <c r="N56" s="1106" t="str">
        <f t="shared" si="5"/>
        <v/>
      </c>
      <c r="O56" s="492"/>
      <c r="P56" s="492">
        <f>H56</f>
        <v>0</v>
      </c>
      <c r="Q56" s="492"/>
      <c r="R56" s="492"/>
      <c r="S56" s="492"/>
      <c r="T56" s="1114" t="e">
        <f>#REF!</f>
        <v>#REF!</v>
      </c>
      <c r="U56" s="1114" t="e">
        <f>T56</f>
        <v>#REF!</v>
      </c>
      <c r="V56" s="669"/>
      <c r="W56" s="669"/>
      <c r="X56" s="669">
        <f>H56-E56</f>
        <v>0</v>
      </c>
      <c r="Y56" s="669"/>
      <c r="Z56" s="669"/>
      <c r="AA56" s="669"/>
      <c r="AB56" s="669"/>
      <c r="AC56" s="669"/>
      <c r="AD56" s="669"/>
      <c r="AE56" s="669"/>
      <c r="AF56" s="669"/>
      <c r="AG56" s="669"/>
      <c r="AH56" s="669"/>
      <c r="AI56" s="669"/>
      <c r="AJ56" s="669"/>
      <c r="AK56" s="1111"/>
      <c r="AL56" s="492"/>
      <c r="AM56" s="492"/>
      <c r="AN56" s="492"/>
      <c r="AO56" s="492"/>
      <c r="AP56" s="492"/>
      <c r="AQ56" s="492"/>
      <c r="AR56" s="492"/>
      <c r="AU56" s="457"/>
      <c r="AV56" s="470"/>
      <c r="AW56" s="1055" t="s">
        <v>89</v>
      </c>
    </row>
    <row r="57" spans="1:49" ht="18" hidden="1" customHeight="1" outlineLevel="1" x14ac:dyDescent="0.35">
      <c r="A57" s="1000"/>
      <c r="B57" s="976"/>
      <c r="C57" s="459" t="s">
        <v>75</v>
      </c>
      <c r="D57" s="459" t="s">
        <v>76</v>
      </c>
      <c r="E57" s="669"/>
      <c r="F57" s="669">
        <f t="shared" si="17"/>
        <v>0</v>
      </c>
      <c r="G57" s="669"/>
      <c r="H57" s="669"/>
      <c r="I57" s="669">
        <f t="shared" si="20"/>
        <v>0</v>
      </c>
      <c r="J57" s="669"/>
      <c r="K57" s="669">
        <f t="shared" si="3"/>
        <v>0</v>
      </c>
      <c r="L57" s="669">
        <f t="shared" si="4"/>
        <v>0</v>
      </c>
      <c r="M57" s="669"/>
      <c r="N57" s="1106" t="str">
        <f t="shared" si="5"/>
        <v/>
      </c>
      <c r="O57" s="492"/>
      <c r="P57" s="502">
        <f>P56</f>
        <v>0</v>
      </c>
      <c r="Q57" s="492"/>
      <c r="R57" s="492"/>
      <c r="S57" s="492"/>
      <c r="T57" s="1114" t="e">
        <f>#REF!</f>
        <v>#REF!</v>
      </c>
      <c r="U57" s="1114" t="e">
        <f>T57*1.12</f>
        <v>#REF!</v>
      </c>
      <c r="V57" s="669"/>
      <c r="W57" s="669"/>
      <c r="X57" s="1114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69"/>
      <c r="AJ57" s="669"/>
      <c r="AK57" s="1112"/>
      <c r="AL57" s="492"/>
      <c r="AM57" s="492"/>
      <c r="AN57" s="492"/>
      <c r="AO57" s="492"/>
      <c r="AP57" s="492"/>
      <c r="AQ57" s="492"/>
      <c r="AR57" s="492"/>
      <c r="AU57" s="457"/>
      <c r="AV57" s="470"/>
      <c r="AW57" s="1056"/>
    </row>
    <row r="58" spans="1:49" ht="18" hidden="1" customHeight="1" outlineLevel="1" x14ac:dyDescent="0.35">
      <c r="A58" s="1000"/>
      <c r="B58" s="976"/>
      <c r="C58" s="457" t="s">
        <v>75</v>
      </c>
      <c r="D58" s="457" t="s">
        <v>77</v>
      </c>
      <c r="E58" s="469"/>
      <c r="F58" s="469">
        <f t="shared" si="17"/>
        <v>0</v>
      </c>
      <c r="G58" s="469"/>
      <c r="H58" s="469"/>
      <c r="I58" s="469">
        <f t="shared" si="20"/>
        <v>0</v>
      </c>
      <c r="J58" s="469"/>
      <c r="K58" s="669">
        <f t="shared" si="3"/>
        <v>0</v>
      </c>
      <c r="L58" s="669">
        <f t="shared" si="4"/>
        <v>0</v>
      </c>
      <c r="M58" s="469"/>
      <c r="N58" s="1108" t="str">
        <f t="shared" si="5"/>
        <v/>
      </c>
      <c r="O58" s="502"/>
      <c r="P58" s="1123">
        <f>H58</f>
        <v>0</v>
      </c>
      <c r="Q58" s="502"/>
      <c r="R58" s="502"/>
      <c r="S58" s="502"/>
      <c r="T58" s="1121" t="e">
        <f>T57</f>
        <v>#REF!</v>
      </c>
      <c r="U58" s="1121" t="e">
        <f>T58*1.12</f>
        <v>#REF!</v>
      </c>
      <c r="V58" s="469"/>
      <c r="W58" s="469"/>
      <c r="X58" s="1121"/>
      <c r="Y58" s="469"/>
      <c r="Z58" s="469"/>
      <c r="AA58" s="469"/>
      <c r="AB58" s="469"/>
      <c r="AC58" s="469"/>
      <c r="AD58" s="469"/>
      <c r="AE58" s="469"/>
      <c r="AF58" s="469"/>
      <c r="AG58" s="469"/>
      <c r="AH58" s="469"/>
      <c r="AI58" s="469"/>
      <c r="AJ58" s="469"/>
      <c r="AK58" s="1113"/>
      <c r="AL58" s="502"/>
      <c r="AM58" s="502"/>
      <c r="AN58" s="502"/>
      <c r="AO58" s="502"/>
      <c r="AP58" s="502"/>
      <c r="AQ58" s="502"/>
      <c r="AR58" s="502"/>
      <c r="AU58" s="457"/>
      <c r="AV58" s="470"/>
      <c r="AW58" s="1057"/>
    </row>
    <row r="59" spans="1:49" s="1118" customFormat="1" ht="12" hidden="1" customHeight="1" outlineLevel="1" x14ac:dyDescent="0.35">
      <c r="A59" s="1000"/>
      <c r="B59" s="976"/>
      <c r="C59" s="521" t="s">
        <v>73</v>
      </c>
      <c r="D59" s="521" t="s">
        <v>74</v>
      </c>
      <c r="E59" s="669"/>
      <c r="F59" s="669">
        <f t="shared" si="17"/>
        <v>0</v>
      </c>
      <c r="G59" s="669"/>
      <c r="H59" s="669"/>
      <c r="I59" s="669">
        <f t="shared" si="20"/>
        <v>0</v>
      </c>
      <c r="J59" s="669"/>
      <c r="K59" s="669">
        <f t="shared" si="3"/>
        <v>0</v>
      </c>
      <c r="L59" s="669">
        <f t="shared" si="4"/>
        <v>0</v>
      </c>
      <c r="M59" s="1114"/>
      <c r="N59" s="1115" t="str">
        <f t="shared" si="5"/>
        <v/>
      </c>
      <c r="O59" s="1116"/>
      <c r="P59" s="492">
        <f>H59</f>
        <v>0</v>
      </c>
      <c r="Q59" s="1116"/>
      <c r="R59" s="1116"/>
      <c r="S59" s="1116"/>
      <c r="T59" s="1114" t="e">
        <f>#REF!</f>
        <v>#REF!</v>
      </c>
      <c r="U59" s="1114" t="e">
        <f>T59</f>
        <v>#REF!</v>
      </c>
      <c r="V59" s="1114"/>
      <c r="W59" s="1114"/>
      <c r="X59" s="669">
        <f>H59-E59</f>
        <v>0</v>
      </c>
      <c r="Y59" s="1114"/>
      <c r="Z59" s="1114"/>
      <c r="AA59" s="1114"/>
      <c r="AB59" s="1114"/>
      <c r="AC59" s="1114"/>
      <c r="AD59" s="1114"/>
      <c r="AE59" s="1114"/>
      <c r="AF59" s="1114"/>
      <c r="AG59" s="1114"/>
      <c r="AH59" s="1114"/>
      <c r="AI59" s="1114"/>
      <c r="AJ59" s="1114"/>
      <c r="AK59" s="1117"/>
      <c r="AL59" s="1116"/>
      <c r="AM59" s="1116"/>
      <c r="AN59" s="1116"/>
      <c r="AO59" s="1116"/>
      <c r="AP59" s="1116"/>
      <c r="AQ59" s="1116"/>
      <c r="AR59" s="1116"/>
      <c r="AU59" s="521"/>
      <c r="AV59" s="1119"/>
      <c r="AW59" s="1055" t="s">
        <v>90</v>
      </c>
    </row>
    <row r="60" spans="1:49" s="1118" customFormat="1" ht="12" hidden="1" customHeight="1" outlineLevel="1" x14ac:dyDescent="0.35">
      <c r="A60" s="1000"/>
      <c r="B60" s="976"/>
      <c r="C60" s="521" t="s">
        <v>75</v>
      </c>
      <c r="D60" s="521" t="s">
        <v>76</v>
      </c>
      <c r="E60" s="669"/>
      <c r="F60" s="669">
        <f t="shared" si="17"/>
        <v>0</v>
      </c>
      <c r="G60" s="669"/>
      <c r="H60" s="669"/>
      <c r="I60" s="669">
        <f t="shared" si="20"/>
        <v>0</v>
      </c>
      <c r="J60" s="669"/>
      <c r="K60" s="669">
        <f t="shared" si="3"/>
        <v>0</v>
      </c>
      <c r="L60" s="669">
        <f t="shared" si="4"/>
        <v>0</v>
      </c>
      <c r="M60" s="1114"/>
      <c r="N60" s="1115" t="str">
        <f t="shared" si="5"/>
        <v/>
      </c>
      <c r="O60" s="1116"/>
      <c r="P60" s="502">
        <f>P59</f>
        <v>0</v>
      </c>
      <c r="Q60" s="1116"/>
      <c r="R60" s="1116"/>
      <c r="S60" s="1116"/>
      <c r="T60" s="1114" t="e">
        <f>#REF!</f>
        <v>#REF!</v>
      </c>
      <c r="U60" s="1114" t="e">
        <f>T60*1.12</f>
        <v>#REF!</v>
      </c>
      <c r="V60" s="1114"/>
      <c r="W60" s="1114"/>
      <c r="X60" s="1114"/>
      <c r="Y60" s="1114"/>
      <c r="Z60" s="1114"/>
      <c r="AA60" s="1114"/>
      <c r="AB60" s="1114"/>
      <c r="AC60" s="1114"/>
      <c r="AD60" s="1114"/>
      <c r="AE60" s="1114"/>
      <c r="AF60" s="1114"/>
      <c r="AG60" s="1114"/>
      <c r="AH60" s="1114"/>
      <c r="AI60" s="1114"/>
      <c r="AJ60" s="1114"/>
      <c r="AK60" s="1120"/>
      <c r="AL60" s="1116"/>
      <c r="AM60" s="1116"/>
      <c r="AN60" s="1116"/>
      <c r="AO60" s="1116"/>
      <c r="AP60" s="1116"/>
      <c r="AQ60" s="1116"/>
      <c r="AR60" s="1116"/>
      <c r="AU60" s="521"/>
      <c r="AV60" s="1119"/>
      <c r="AW60" s="1056"/>
    </row>
    <row r="61" spans="1:49" s="1125" customFormat="1" ht="12" hidden="1" customHeight="1" outlineLevel="1" x14ac:dyDescent="0.35">
      <c r="A61" s="1000"/>
      <c r="B61" s="976"/>
      <c r="C61" s="530" t="s">
        <v>75</v>
      </c>
      <c r="D61" s="530" t="s">
        <v>77</v>
      </c>
      <c r="E61" s="469"/>
      <c r="F61" s="469">
        <f t="shared" si="17"/>
        <v>0</v>
      </c>
      <c r="G61" s="469"/>
      <c r="H61" s="469"/>
      <c r="I61" s="469">
        <f t="shared" si="20"/>
        <v>0</v>
      </c>
      <c r="J61" s="469"/>
      <c r="K61" s="669">
        <f t="shared" si="3"/>
        <v>0</v>
      </c>
      <c r="L61" s="669">
        <f t="shared" si="4"/>
        <v>0</v>
      </c>
      <c r="M61" s="1121"/>
      <c r="N61" s="1122" t="str">
        <f t="shared" si="5"/>
        <v/>
      </c>
      <c r="O61" s="1123"/>
      <c r="P61" s="1123">
        <f>H61</f>
        <v>0</v>
      </c>
      <c r="Q61" s="1123"/>
      <c r="R61" s="1123"/>
      <c r="S61" s="1123"/>
      <c r="T61" s="1121" t="e">
        <f>T60</f>
        <v>#REF!</v>
      </c>
      <c r="U61" s="1121" t="e">
        <f>T61*1.12</f>
        <v>#REF!</v>
      </c>
      <c r="V61" s="1121"/>
      <c r="W61" s="1121"/>
      <c r="X61" s="1121"/>
      <c r="Y61" s="1121"/>
      <c r="Z61" s="1121"/>
      <c r="AA61" s="1121"/>
      <c r="AB61" s="1121"/>
      <c r="AC61" s="1121"/>
      <c r="AD61" s="1121"/>
      <c r="AE61" s="1121"/>
      <c r="AF61" s="1121"/>
      <c r="AG61" s="1121"/>
      <c r="AH61" s="1121"/>
      <c r="AI61" s="1121"/>
      <c r="AJ61" s="1121"/>
      <c r="AK61" s="1124"/>
      <c r="AL61" s="1123"/>
      <c r="AM61" s="1123"/>
      <c r="AN61" s="1123"/>
      <c r="AO61" s="1123"/>
      <c r="AP61" s="1123"/>
      <c r="AQ61" s="1123"/>
      <c r="AR61" s="1123"/>
      <c r="AU61" s="530"/>
      <c r="AV61" s="1126"/>
      <c r="AW61" s="1057"/>
    </row>
    <row r="62" spans="1:49" s="1118" customFormat="1" ht="12" hidden="1" customHeight="1" outlineLevel="1" x14ac:dyDescent="0.35">
      <c r="A62" s="1000"/>
      <c r="B62" s="976"/>
      <c r="C62" s="521" t="s">
        <v>73</v>
      </c>
      <c r="D62" s="521" t="s">
        <v>74</v>
      </c>
      <c r="E62" s="669"/>
      <c r="F62" s="669">
        <f t="shared" si="17"/>
        <v>0</v>
      </c>
      <c r="G62" s="669"/>
      <c r="H62" s="669"/>
      <c r="I62" s="669">
        <f t="shared" si="20"/>
        <v>0</v>
      </c>
      <c r="J62" s="669"/>
      <c r="K62" s="669">
        <f t="shared" si="3"/>
        <v>0</v>
      </c>
      <c r="L62" s="669">
        <f t="shared" si="4"/>
        <v>0</v>
      </c>
      <c r="M62" s="1114"/>
      <c r="N62" s="1115" t="str">
        <f t="shared" si="5"/>
        <v/>
      </c>
      <c r="O62" s="1116"/>
      <c r="P62" s="492">
        <f>H62</f>
        <v>0</v>
      </c>
      <c r="Q62" s="1116"/>
      <c r="R62" s="1116"/>
      <c r="S62" s="1116"/>
      <c r="T62" s="1114" t="e">
        <f>#REF!</f>
        <v>#REF!</v>
      </c>
      <c r="U62" s="1114" t="e">
        <f>T62</f>
        <v>#REF!</v>
      </c>
      <c r="V62" s="1114"/>
      <c r="W62" s="1114"/>
      <c r="X62" s="669">
        <f>H62-E62</f>
        <v>0</v>
      </c>
      <c r="Y62" s="1114"/>
      <c r="Z62" s="1114"/>
      <c r="AA62" s="1114"/>
      <c r="AB62" s="1114"/>
      <c r="AC62" s="1114"/>
      <c r="AD62" s="1114"/>
      <c r="AE62" s="1114"/>
      <c r="AF62" s="1114"/>
      <c r="AG62" s="1114"/>
      <c r="AH62" s="1114"/>
      <c r="AI62" s="1114"/>
      <c r="AJ62" s="1114"/>
      <c r="AK62" s="1127"/>
      <c r="AL62" s="1116"/>
      <c r="AM62" s="1116"/>
      <c r="AN62" s="1116"/>
      <c r="AO62" s="1116"/>
      <c r="AP62" s="1116"/>
      <c r="AQ62" s="1116"/>
      <c r="AR62" s="1116"/>
      <c r="AU62" s="521"/>
      <c r="AV62" s="1119"/>
      <c r="AW62" s="1055" t="s">
        <v>91</v>
      </c>
    </row>
    <row r="63" spans="1:49" s="1118" customFormat="1" ht="12" hidden="1" customHeight="1" outlineLevel="1" x14ac:dyDescent="0.35">
      <c r="A63" s="1000"/>
      <c r="B63" s="976"/>
      <c r="C63" s="521" t="s">
        <v>75</v>
      </c>
      <c r="D63" s="521" t="s">
        <v>76</v>
      </c>
      <c r="E63" s="669"/>
      <c r="F63" s="669">
        <f t="shared" si="17"/>
        <v>0</v>
      </c>
      <c r="G63" s="669"/>
      <c r="H63" s="669"/>
      <c r="I63" s="669">
        <f t="shared" si="20"/>
        <v>0</v>
      </c>
      <c r="J63" s="669"/>
      <c r="K63" s="669">
        <f t="shared" si="3"/>
        <v>0</v>
      </c>
      <c r="L63" s="669">
        <f t="shared" si="4"/>
        <v>0</v>
      </c>
      <c r="M63" s="1114"/>
      <c r="N63" s="1115" t="str">
        <f t="shared" si="5"/>
        <v/>
      </c>
      <c r="O63" s="1116"/>
      <c r="P63" s="502">
        <f>P62</f>
        <v>0</v>
      </c>
      <c r="Q63" s="1116"/>
      <c r="R63" s="1116"/>
      <c r="S63" s="1116"/>
      <c r="T63" s="1114" t="e">
        <f>#REF!</f>
        <v>#REF!</v>
      </c>
      <c r="U63" s="1114" t="e">
        <f>T63*1.12</f>
        <v>#REF!</v>
      </c>
      <c r="V63" s="1114"/>
      <c r="W63" s="1114"/>
      <c r="X63" s="1114"/>
      <c r="Y63" s="1114"/>
      <c r="Z63" s="1114"/>
      <c r="AA63" s="1114"/>
      <c r="AB63" s="1114"/>
      <c r="AC63" s="1114"/>
      <c r="AD63" s="1114"/>
      <c r="AE63" s="1114"/>
      <c r="AF63" s="1114"/>
      <c r="AG63" s="1114"/>
      <c r="AH63" s="1114"/>
      <c r="AI63" s="1114"/>
      <c r="AJ63" s="1114"/>
      <c r="AK63" s="1128"/>
      <c r="AL63" s="1116"/>
      <c r="AM63" s="1116"/>
      <c r="AN63" s="1116"/>
      <c r="AO63" s="1116"/>
      <c r="AP63" s="1116"/>
      <c r="AQ63" s="1116"/>
      <c r="AR63" s="1116"/>
      <c r="AU63" s="521"/>
      <c r="AV63" s="1119"/>
      <c r="AW63" s="1056"/>
    </row>
    <row r="64" spans="1:49" s="1125" customFormat="1" ht="12" hidden="1" customHeight="1" outlineLevel="1" x14ac:dyDescent="0.35">
      <c r="A64" s="1000"/>
      <c r="B64" s="976"/>
      <c r="C64" s="530" t="s">
        <v>75</v>
      </c>
      <c r="D64" s="530" t="s">
        <v>77</v>
      </c>
      <c r="E64" s="469"/>
      <c r="F64" s="469">
        <f t="shared" si="17"/>
        <v>0</v>
      </c>
      <c r="G64" s="469"/>
      <c r="H64" s="469"/>
      <c r="I64" s="469">
        <f t="shared" si="20"/>
        <v>0</v>
      </c>
      <c r="J64" s="469"/>
      <c r="K64" s="669">
        <f t="shared" si="3"/>
        <v>0</v>
      </c>
      <c r="L64" s="669">
        <f t="shared" si="4"/>
        <v>0</v>
      </c>
      <c r="M64" s="1121"/>
      <c r="N64" s="1122" t="str">
        <f t="shared" si="5"/>
        <v/>
      </c>
      <c r="O64" s="1123"/>
      <c r="P64" s="1123">
        <f>H64</f>
        <v>0</v>
      </c>
      <c r="Q64" s="1123"/>
      <c r="R64" s="1123"/>
      <c r="S64" s="1123"/>
      <c r="T64" s="1121" t="e">
        <f>T63</f>
        <v>#REF!</v>
      </c>
      <c r="U64" s="1121" t="e">
        <f>T64*1.12</f>
        <v>#REF!</v>
      </c>
      <c r="V64" s="1121"/>
      <c r="W64" s="1121"/>
      <c r="X64" s="1121"/>
      <c r="Y64" s="1121"/>
      <c r="Z64" s="1121"/>
      <c r="AA64" s="1121"/>
      <c r="AB64" s="1121"/>
      <c r="AC64" s="1121"/>
      <c r="AD64" s="1121"/>
      <c r="AE64" s="1121"/>
      <c r="AF64" s="1121"/>
      <c r="AG64" s="1121"/>
      <c r="AH64" s="1121"/>
      <c r="AI64" s="1121"/>
      <c r="AJ64" s="1121"/>
      <c r="AK64" s="1129"/>
      <c r="AL64" s="1123"/>
      <c r="AM64" s="1123"/>
      <c r="AN64" s="1123"/>
      <c r="AO64" s="1123"/>
      <c r="AP64" s="1123"/>
      <c r="AQ64" s="1123"/>
      <c r="AR64" s="1123"/>
      <c r="AU64" s="530"/>
      <c r="AV64" s="1126"/>
      <c r="AW64" s="1057"/>
    </row>
    <row r="65" spans="1:49" s="1118" customFormat="1" ht="12" hidden="1" customHeight="1" outlineLevel="1" x14ac:dyDescent="0.35">
      <c r="A65" s="1000"/>
      <c r="B65" s="976"/>
      <c r="C65" s="521" t="s">
        <v>73</v>
      </c>
      <c r="D65" s="521" t="s">
        <v>74</v>
      </c>
      <c r="E65" s="669"/>
      <c r="F65" s="669">
        <f t="shared" si="17"/>
        <v>0</v>
      </c>
      <c r="G65" s="669"/>
      <c r="H65" s="669"/>
      <c r="I65" s="669">
        <f t="shared" si="20"/>
        <v>0</v>
      </c>
      <c r="J65" s="669"/>
      <c r="K65" s="669">
        <f t="shared" si="3"/>
        <v>0</v>
      </c>
      <c r="L65" s="669">
        <f t="shared" si="4"/>
        <v>0</v>
      </c>
      <c r="M65" s="1114"/>
      <c r="N65" s="1115" t="str">
        <f t="shared" si="5"/>
        <v/>
      </c>
      <c r="O65" s="1116"/>
      <c r="P65" s="492">
        <f>H65</f>
        <v>0</v>
      </c>
      <c r="Q65" s="1116"/>
      <c r="R65" s="1116"/>
      <c r="S65" s="1116"/>
      <c r="T65" s="1114" t="e">
        <f>#REF!</f>
        <v>#REF!</v>
      </c>
      <c r="U65" s="1114" t="e">
        <f>T65</f>
        <v>#REF!</v>
      </c>
      <c r="V65" s="1114"/>
      <c r="W65" s="1114"/>
      <c r="X65" s="669">
        <f>H65-E65</f>
        <v>0</v>
      </c>
      <c r="Y65" s="1114"/>
      <c r="Z65" s="1114"/>
      <c r="AA65" s="1114"/>
      <c r="AB65" s="1114"/>
      <c r="AC65" s="1114"/>
      <c r="AD65" s="1114"/>
      <c r="AE65" s="1114"/>
      <c r="AF65" s="1114"/>
      <c r="AG65" s="1114"/>
      <c r="AH65" s="1114"/>
      <c r="AI65" s="1114"/>
      <c r="AJ65" s="1114"/>
      <c r="AK65" s="1127"/>
      <c r="AL65" s="1116"/>
      <c r="AM65" s="1116"/>
      <c r="AN65" s="1116"/>
      <c r="AO65" s="1116"/>
      <c r="AP65" s="1116"/>
      <c r="AQ65" s="1116"/>
      <c r="AR65" s="1116"/>
      <c r="AU65" s="521"/>
      <c r="AV65" s="1119"/>
      <c r="AW65" s="1055" t="s">
        <v>92</v>
      </c>
    </row>
    <row r="66" spans="1:49" s="1118" customFormat="1" ht="12" hidden="1" customHeight="1" outlineLevel="1" x14ac:dyDescent="0.35">
      <c r="A66" s="1000"/>
      <c r="B66" s="976"/>
      <c r="C66" s="521" t="s">
        <v>75</v>
      </c>
      <c r="D66" s="521" t="s">
        <v>76</v>
      </c>
      <c r="E66" s="669"/>
      <c r="F66" s="669">
        <f t="shared" si="17"/>
        <v>0</v>
      </c>
      <c r="G66" s="669"/>
      <c r="H66" s="669"/>
      <c r="I66" s="669">
        <f t="shared" si="20"/>
        <v>0</v>
      </c>
      <c r="J66" s="669"/>
      <c r="K66" s="669">
        <f t="shared" si="3"/>
        <v>0</v>
      </c>
      <c r="L66" s="669">
        <f t="shared" si="4"/>
        <v>0</v>
      </c>
      <c r="M66" s="1114"/>
      <c r="N66" s="1115" t="str">
        <f t="shared" si="5"/>
        <v/>
      </c>
      <c r="O66" s="1116"/>
      <c r="P66" s="502">
        <f>P65</f>
        <v>0</v>
      </c>
      <c r="Q66" s="1116"/>
      <c r="R66" s="1116"/>
      <c r="S66" s="1116"/>
      <c r="T66" s="1114" t="e">
        <f>#REF!</f>
        <v>#REF!</v>
      </c>
      <c r="U66" s="1114" t="e">
        <f>T66*1.12</f>
        <v>#REF!</v>
      </c>
      <c r="V66" s="1114"/>
      <c r="W66" s="1114"/>
      <c r="X66" s="1114"/>
      <c r="Y66" s="1114"/>
      <c r="Z66" s="1114"/>
      <c r="AA66" s="1114"/>
      <c r="AB66" s="1114"/>
      <c r="AC66" s="1114"/>
      <c r="AD66" s="1114"/>
      <c r="AE66" s="1114"/>
      <c r="AF66" s="1114"/>
      <c r="AG66" s="1114"/>
      <c r="AH66" s="1114"/>
      <c r="AI66" s="1114"/>
      <c r="AJ66" s="1114"/>
      <c r="AK66" s="1128"/>
      <c r="AL66" s="1116"/>
      <c r="AM66" s="1116"/>
      <c r="AN66" s="1116"/>
      <c r="AO66" s="1116"/>
      <c r="AP66" s="1116"/>
      <c r="AQ66" s="1116"/>
      <c r="AR66" s="1116"/>
      <c r="AU66" s="521"/>
      <c r="AV66" s="1119"/>
      <c r="AW66" s="1056"/>
    </row>
    <row r="67" spans="1:49" s="1125" customFormat="1" ht="12" hidden="1" customHeight="1" outlineLevel="1" x14ac:dyDescent="0.35">
      <c r="A67" s="1000"/>
      <c r="B67" s="976"/>
      <c r="C67" s="530" t="s">
        <v>75</v>
      </c>
      <c r="D67" s="530" t="s">
        <v>77</v>
      </c>
      <c r="E67" s="469"/>
      <c r="F67" s="469">
        <f t="shared" si="17"/>
        <v>0</v>
      </c>
      <c r="G67" s="469"/>
      <c r="H67" s="469"/>
      <c r="I67" s="469">
        <f t="shared" si="20"/>
        <v>0</v>
      </c>
      <c r="J67" s="469"/>
      <c r="K67" s="669">
        <f t="shared" si="3"/>
        <v>0</v>
      </c>
      <c r="L67" s="669">
        <f t="shared" si="4"/>
        <v>0</v>
      </c>
      <c r="M67" s="1121"/>
      <c r="N67" s="1122" t="str">
        <f t="shared" si="5"/>
        <v/>
      </c>
      <c r="O67" s="1123"/>
      <c r="P67" s="1123">
        <f>H67</f>
        <v>0</v>
      </c>
      <c r="Q67" s="1123"/>
      <c r="R67" s="1123"/>
      <c r="S67" s="1123"/>
      <c r="T67" s="1121" t="e">
        <f>T66</f>
        <v>#REF!</v>
      </c>
      <c r="U67" s="1121" t="e">
        <f>T67*1.12</f>
        <v>#REF!</v>
      </c>
      <c r="V67" s="1121"/>
      <c r="W67" s="1121"/>
      <c r="X67" s="1121"/>
      <c r="Y67" s="1121"/>
      <c r="Z67" s="1121"/>
      <c r="AA67" s="1121"/>
      <c r="AB67" s="1121"/>
      <c r="AC67" s="1121"/>
      <c r="AD67" s="1121"/>
      <c r="AE67" s="1121"/>
      <c r="AF67" s="1121"/>
      <c r="AG67" s="1121"/>
      <c r="AH67" s="1121"/>
      <c r="AI67" s="1121"/>
      <c r="AJ67" s="1121"/>
      <c r="AK67" s="1129"/>
      <c r="AL67" s="1123"/>
      <c r="AM67" s="1123"/>
      <c r="AN67" s="1123"/>
      <c r="AO67" s="1123"/>
      <c r="AP67" s="1123"/>
      <c r="AQ67" s="1123"/>
      <c r="AR67" s="1123"/>
      <c r="AU67" s="530"/>
      <c r="AV67" s="1126"/>
      <c r="AW67" s="1057"/>
    </row>
    <row r="68" spans="1:49" s="1118" customFormat="1" ht="12" hidden="1" customHeight="1" outlineLevel="1" x14ac:dyDescent="0.35">
      <c r="A68" s="1000"/>
      <c r="B68" s="976"/>
      <c r="C68" s="521" t="s">
        <v>73</v>
      </c>
      <c r="D68" s="521" t="s">
        <v>74</v>
      </c>
      <c r="E68" s="669"/>
      <c r="F68" s="669">
        <f t="shared" si="17"/>
        <v>0</v>
      </c>
      <c r="G68" s="669"/>
      <c r="H68" s="669"/>
      <c r="I68" s="669">
        <f t="shared" si="20"/>
        <v>0</v>
      </c>
      <c r="J68" s="669"/>
      <c r="K68" s="669">
        <f t="shared" si="3"/>
        <v>0</v>
      </c>
      <c r="L68" s="669">
        <f t="shared" si="4"/>
        <v>0</v>
      </c>
      <c r="M68" s="1114"/>
      <c r="N68" s="1115" t="str">
        <f t="shared" si="5"/>
        <v/>
      </c>
      <c r="O68" s="1116"/>
      <c r="P68" s="492">
        <f>H68</f>
        <v>0</v>
      </c>
      <c r="Q68" s="1116"/>
      <c r="R68" s="1116"/>
      <c r="S68" s="1116"/>
      <c r="T68" s="1114" t="e">
        <f>#REF!</f>
        <v>#REF!</v>
      </c>
      <c r="U68" s="1114" t="e">
        <f>T68</f>
        <v>#REF!</v>
      </c>
      <c r="V68" s="1114"/>
      <c r="W68" s="1114"/>
      <c r="X68" s="669">
        <f>H68-E68</f>
        <v>0</v>
      </c>
      <c r="Y68" s="1114"/>
      <c r="Z68" s="1114"/>
      <c r="AA68" s="1114"/>
      <c r="AB68" s="1114"/>
      <c r="AC68" s="1114"/>
      <c r="AD68" s="1114"/>
      <c r="AE68" s="1114"/>
      <c r="AF68" s="1114"/>
      <c r="AG68" s="1114"/>
      <c r="AH68" s="1114"/>
      <c r="AI68" s="1114"/>
      <c r="AJ68" s="1114"/>
      <c r="AK68" s="1127"/>
      <c r="AL68" s="1116"/>
      <c r="AM68" s="1116"/>
      <c r="AN68" s="1116"/>
      <c r="AO68" s="1116"/>
      <c r="AP68" s="1116"/>
      <c r="AQ68" s="1116"/>
      <c r="AR68" s="1116"/>
      <c r="AU68" s="521"/>
      <c r="AV68" s="1119"/>
      <c r="AW68" s="1055" t="s">
        <v>93</v>
      </c>
    </row>
    <row r="69" spans="1:49" s="1118" customFormat="1" ht="12" hidden="1" customHeight="1" outlineLevel="1" x14ac:dyDescent="0.35">
      <c r="A69" s="1000"/>
      <c r="B69" s="976"/>
      <c r="C69" s="521" t="s">
        <v>75</v>
      </c>
      <c r="D69" s="521" t="s">
        <v>76</v>
      </c>
      <c r="E69" s="669"/>
      <c r="F69" s="669">
        <f t="shared" si="17"/>
        <v>0</v>
      </c>
      <c r="G69" s="669"/>
      <c r="H69" s="669"/>
      <c r="I69" s="669">
        <f t="shared" si="20"/>
        <v>0</v>
      </c>
      <c r="J69" s="669"/>
      <c r="K69" s="669">
        <f t="shared" si="3"/>
        <v>0</v>
      </c>
      <c r="L69" s="669">
        <f t="shared" si="4"/>
        <v>0</v>
      </c>
      <c r="M69" s="1114"/>
      <c r="N69" s="1115" t="str">
        <f t="shared" si="5"/>
        <v/>
      </c>
      <c r="O69" s="1116"/>
      <c r="P69" s="502">
        <f>P68</f>
        <v>0</v>
      </c>
      <c r="Q69" s="1116"/>
      <c r="R69" s="1116"/>
      <c r="S69" s="1116"/>
      <c r="T69" s="1114" t="e">
        <f>#REF!</f>
        <v>#REF!</v>
      </c>
      <c r="U69" s="1114" t="e">
        <f>T69*1.12</f>
        <v>#REF!</v>
      </c>
      <c r="V69" s="1114"/>
      <c r="W69" s="1114"/>
      <c r="X69" s="1114"/>
      <c r="Y69" s="1114"/>
      <c r="Z69" s="1114"/>
      <c r="AA69" s="1114"/>
      <c r="AB69" s="1114"/>
      <c r="AC69" s="1114"/>
      <c r="AD69" s="1114"/>
      <c r="AE69" s="1114"/>
      <c r="AF69" s="1114"/>
      <c r="AG69" s="1114"/>
      <c r="AH69" s="1114"/>
      <c r="AI69" s="1114"/>
      <c r="AJ69" s="1114"/>
      <c r="AK69" s="1128"/>
      <c r="AL69" s="1116"/>
      <c r="AM69" s="1116"/>
      <c r="AN69" s="1116"/>
      <c r="AO69" s="1116"/>
      <c r="AP69" s="1116"/>
      <c r="AQ69" s="1116"/>
      <c r="AR69" s="1116"/>
      <c r="AU69" s="521"/>
      <c r="AV69" s="1119"/>
      <c r="AW69" s="1056"/>
    </row>
    <row r="70" spans="1:49" s="1125" customFormat="1" ht="12" hidden="1" customHeight="1" outlineLevel="1" x14ac:dyDescent="0.35">
      <c r="A70" s="1000"/>
      <c r="B70" s="976"/>
      <c r="C70" s="530" t="s">
        <v>75</v>
      </c>
      <c r="D70" s="530" t="s">
        <v>77</v>
      </c>
      <c r="E70" s="469"/>
      <c r="F70" s="469">
        <f t="shared" si="17"/>
        <v>0</v>
      </c>
      <c r="G70" s="469"/>
      <c r="H70" s="469"/>
      <c r="I70" s="469">
        <f t="shared" si="20"/>
        <v>0</v>
      </c>
      <c r="J70" s="469"/>
      <c r="K70" s="669">
        <f t="shared" si="3"/>
        <v>0</v>
      </c>
      <c r="L70" s="669">
        <f t="shared" si="4"/>
        <v>0</v>
      </c>
      <c r="M70" s="1121"/>
      <c r="N70" s="1122" t="str">
        <f t="shared" si="5"/>
        <v/>
      </c>
      <c r="O70" s="1123"/>
      <c r="P70" s="1123">
        <f>H70</f>
        <v>0</v>
      </c>
      <c r="Q70" s="1123"/>
      <c r="R70" s="1123"/>
      <c r="S70" s="1123"/>
      <c r="T70" s="1121" t="e">
        <f>T69</f>
        <v>#REF!</v>
      </c>
      <c r="U70" s="1121" t="e">
        <f>T70*1.12</f>
        <v>#REF!</v>
      </c>
      <c r="V70" s="1121"/>
      <c r="W70" s="1121"/>
      <c r="X70" s="1121"/>
      <c r="Y70" s="1121"/>
      <c r="Z70" s="1121"/>
      <c r="AA70" s="1121"/>
      <c r="AB70" s="1121"/>
      <c r="AC70" s="1121"/>
      <c r="AD70" s="1121"/>
      <c r="AE70" s="1121"/>
      <c r="AF70" s="1121"/>
      <c r="AG70" s="1121"/>
      <c r="AH70" s="1121"/>
      <c r="AI70" s="1121"/>
      <c r="AJ70" s="1121"/>
      <c r="AK70" s="1129"/>
      <c r="AL70" s="1123"/>
      <c r="AM70" s="1123"/>
      <c r="AN70" s="1123"/>
      <c r="AO70" s="1123"/>
      <c r="AP70" s="1123"/>
      <c r="AQ70" s="1123"/>
      <c r="AR70" s="1123"/>
      <c r="AU70" s="530"/>
      <c r="AV70" s="1126"/>
      <c r="AW70" s="1057"/>
    </row>
    <row r="71" spans="1:49" s="1118" customFormat="1" hidden="1" outlineLevel="1" x14ac:dyDescent="0.35">
      <c r="A71" s="1000"/>
      <c r="B71" s="976"/>
      <c r="C71" s="521" t="s">
        <v>73</v>
      </c>
      <c r="D71" s="521" t="s">
        <v>74</v>
      </c>
      <c r="E71" s="669"/>
      <c r="F71" s="669">
        <f t="shared" si="17"/>
        <v>0</v>
      </c>
      <c r="G71" s="669"/>
      <c r="H71" s="669"/>
      <c r="I71" s="669">
        <f t="shared" si="20"/>
        <v>0</v>
      </c>
      <c r="J71" s="669"/>
      <c r="K71" s="669">
        <f t="shared" si="3"/>
        <v>0</v>
      </c>
      <c r="L71" s="669">
        <f t="shared" si="4"/>
        <v>0</v>
      </c>
      <c r="M71" s="1114"/>
      <c r="N71" s="1115" t="str">
        <f t="shared" si="5"/>
        <v/>
      </c>
      <c r="O71" s="1116"/>
      <c r="P71" s="492">
        <f>H71</f>
        <v>0</v>
      </c>
      <c r="Q71" s="1116"/>
      <c r="R71" s="1116"/>
      <c r="S71" s="1116"/>
      <c r="T71" s="1114" t="e">
        <f>#REF!</f>
        <v>#REF!</v>
      </c>
      <c r="U71" s="1114" t="e">
        <f>T71</f>
        <v>#REF!</v>
      </c>
      <c r="V71" s="1114"/>
      <c r="W71" s="1114"/>
      <c r="X71" s="669">
        <f>H71-E71</f>
        <v>0</v>
      </c>
      <c r="Y71" s="1114"/>
      <c r="Z71" s="1114"/>
      <c r="AA71" s="1114"/>
      <c r="AB71" s="1114"/>
      <c r="AC71" s="1114"/>
      <c r="AD71" s="1114"/>
      <c r="AE71" s="1114"/>
      <c r="AF71" s="1114"/>
      <c r="AG71" s="1114"/>
      <c r="AH71" s="1114"/>
      <c r="AI71" s="1114"/>
      <c r="AJ71" s="1114"/>
      <c r="AK71" s="1127"/>
      <c r="AL71" s="1116"/>
      <c r="AM71" s="1116"/>
      <c r="AN71" s="1116"/>
      <c r="AO71" s="1116"/>
      <c r="AP71" s="1116"/>
      <c r="AQ71" s="1116"/>
      <c r="AR71" s="1116"/>
      <c r="AU71" s="521"/>
      <c r="AV71" s="1119"/>
      <c r="AW71" s="1055" t="s">
        <v>94</v>
      </c>
    </row>
    <row r="72" spans="1:49" s="1118" customFormat="1" hidden="1" outlineLevel="1" x14ac:dyDescent="0.35">
      <c r="A72" s="1000"/>
      <c r="B72" s="976"/>
      <c r="C72" s="521" t="s">
        <v>75</v>
      </c>
      <c r="D72" s="521" t="s">
        <v>76</v>
      </c>
      <c r="E72" s="669"/>
      <c r="F72" s="669">
        <f t="shared" si="17"/>
        <v>0</v>
      </c>
      <c r="G72" s="669"/>
      <c r="H72" s="669"/>
      <c r="I72" s="669">
        <f t="shared" si="20"/>
        <v>0</v>
      </c>
      <c r="J72" s="669"/>
      <c r="K72" s="669">
        <f t="shared" si="3"/>
        <v>0</v>
      </c>
      <c r="L72" s="669">
        <f t="shared" si="4"/>
        <v>0</v>
      </c>
      <c r="M72" s="1114"/>
      <c r="N72" s="1115" t="str">
        <f t="shared" si="5"/>
        <v/>
      </c>
      <c r="O72" s="1116"/>
      <c r="P72" s="502">
        <f>P71</f>
        <v>0</v>
      </c>
      <c r="Q72" s="1116"/>
      <c r="R72" s="1116"/>
      <c r="S72" s="1116"/>
      <c r="T72" s="1114" t="e">
        <f>#REF!</f>
        <v>#REF!</v>
      </c>
      <c r="U72" s="1114" t="e">
        <f>T72*1.12</f>
        <v>#REF!</v>
      </c>
      <c r="V72" s="1114"/>
      <c r="W72" s="1114"/>
      <c r="X72" s="1114"/>
      <c r="Y72" s="1114"/>
      <c r="Z72" s="1114"/>
      <c r="AA72" s="1114"/>
      <c r="AB72" s="1114"/>
      <c r="AC72" s="1114"/>
      <c r="AD72" s="1114"/>
      <c r="AE72" s="1114"/>
      <c r="AF72" s="1114"/>
      <c r="AG72" s="1114"/>
      <c r="AH72" s="1114"/>
      <c r="AI72" s="1114"/>
      <c r="AJ72" s="1114"/>
      <c r="AK72" s="1128"/>
      <c r="AL72" s="1116"/>
      <c r="AM72" s="1116"/>
      <c r="AN72" s="1116"/>
      <c r="AO72" s="1116"/>
      <c r="AP72" s="1116"/>
      <c r="AQ72" s="1116"/>
      <c r="AR72" s="1116"/>
      <c r="AU72" s="521"/>
      <c r="AV72" s="1119"/>
      <c r="AW72" s="1056"/>
    </row>
    <row r="73" spans="1:49" s="1125" customFormat="1" hidden="1" outlineLevel="1" x14ac:dyDescent="0.35">
      <c r="A73" s="1000"/>
      <c r="B73" s="976"/>
      <c r="C73" s="530" t="s">
        <v>75</v>
      </c>
      <c r="D73" s="530" t="s">
        <v>77</v>
      </c>
      <c r="E73" s="469"/>
      <c r="F73" s="469">
        <f t="shared" si="17"/>
        <v>0</v>
      </c>
      <c r="G73" s="469"/>
      <c r="H73" s="469"/>
      <c r="I73" s="469">
        <f t="shared" si="20"/>
        <v>0</v>
      </c>
      <c r="J73" s="469"/>
      <c r="K73" s="669">
        <f t="shared" si="3"/>
        <v>0</v>
      </c>
      <c r="L73" s="669">
        <f t="shared" si="4"/>
        <v>0</v>
      </c>
      <c r="M73" s="1121"/>
      <c r="N73" s="1122" t="str">
        <f t="shared" si="5"/>
        <v/>
      </c>
      <c r="O73" s="1123"/>
      <c r="P73" s="1123">
        <f>H73</f>
        <v>0</v>
      </c>
      <c r="Q73" s="1123"/>
      <c r="R73" s="1123"/>
      <c r="S73" s="1123"/>
      <c r="T73" s="1121" t="e">
        <f>T72</f>
        <v>#REF!</v>
      </c>
      <c r="U73" s="1121" t="e">
        <f>T73*1.12</f>
        <v>#REF!</v>
      </c>
      <c r="V73" s="1121"/>
      <c r="W73" s="1121"/>
      <c r="X73" s="1121"/>
      <c r="Y73" s="1121"/>
      <c r="Z73" s="1121"/>
      <c r="AA73" s="1121"/>
      <c r="AB73" s="1121"/>
      <c r="AC73" s="1121"/>
      <c r="AD73" s="1121"/>
      <c r="AE73" s="1121"/>
      <c r="AF73" s="1121"/>
      <c r="AG73" s="1121"/>
      <c r="AH73" s="1121"/>
      <c r="AI73" s="1121"/>
      <c r="AJ73" s="1121"/>
      <c r="AK73" s="1129"/>
      <c r="AL73" s="1123"/>
      <c r="AM73" s="1123"/>
      <c r="AN73" s="1123"/>
      <c r="AO73" s="1123"/>
      <c r="AP73" s="1123"/>
      <c r="AQ73" s="1123"/>
      <c r="AR73" s="1123"/>
      <c r="AU73" s="530"/>
      <c r="AV73" s="1126"/>
      <c r="AW73" s="1057"/>
    </row>
    <row r="74" spans="1:49" s="1118" customFormat="1" hidden="1" outlineLevel="1" x14ac:dyDescent="0.35">
      <c r="A74" s="1000"/>
      <c r="B74" s="976"/>
      <c r="C74" s="521" t="s">
        <v>73</v>
      </c>
      <c r="D74" s="521" t="s">
        <v>74</v>
      </c>
      <c r="E74" s="669"/>
      <c r="F74" s="669">
        <f t="shared" si="17"/>
        <v>0</v>
      </c>
      <c r="G74" s="669"/>
      <c r="H74" s="669"/>
      <c r="I74" s="669">
        <f t="shared" si="20"/>
        <v>0</v>
      </c>
      <c r="J74" s="669"/>
      <c r="K74" s="669">
        <f t="shared" ref="K74:K137" si="21">H74-E74</f>
        <v>0</v>
      </c>
      <c r="L74" s="669">
        <f t="shared" ref="L74:L137" si="22">I74-F74</f>
        <v>0</v>
      </c>
      <c r="M74" s="1114"/>
      <c r="N74" s="1115" t="str">
        <f t="shared" ref="N74:N145" si="23">IF(E74=0,"",H74/E74)</f>
        <v/>
      </c>
      <c r="O74" s="1116"/>
      <c r="P74" s="492">
        <f>H74</f>
        <v>0</v>
      </c>
      <c r="Q74" s="1116"/>
      <c r="R74" s="1116"/>
      <c r="S74" s="1116"/>
      <c r="T74" s="1114" t="e">
        <f>#REF!</f>
        <v>#REF!</v>
      </c>
      <c r="U74" s="1114" t="e">
        <f>T74</f>
        <v>#REF!</v>
      </c>
      <c r="V74" s="1114"/>
      <c r="W74" s="1114"/>
      <c r="X74" s="669">
        <f>H74-E74</f>
        <v>0</v>
      </c>
      <c r="Y74" s="1114"/>
      <c r="Z74" s="1114"/>
      <c r="AA74" s="1114"/>
      <c r="AB74" s="1114"/>
      <c r="AC74" s="1114"/>
      <c r="AD74" s="1114"/>
      <c r="AE74" s="1114"/>
      <c r="AF74" s="1114"/>
      <c r="AG74" s="1114"/>
      <c r="AH74" s="1114"/>
      <c r="AI74" s="1114"/>
      <c r="AJ74" s="1114"/>
      <c r="AK74" s="1127"/>
      <c r="AL74" s="1116"/>
      <c r="AM74" s="1116"/>
      <c r="AN74" s="1116"/>
      <c r="AO74" s="1116"/>
      <c r="AP74" s="1116"/>
      <c r="AQ74" s="1116"/>
      <c r="AR74" s="1116"/>
      <c r="AU74" s="521"/>
      <c r="AV74" s="1119"/>
      <c r="AW74" s="1055" t="s">
        <v>95</v>
      </c>
    </row>
    <row r="75" spans="1:49" s="1118" customFormat="1" hidden="1" outlineLevel="1" x14ac:dyDescent="0.35">
      <c r="A75" s="1000"/>
      <c r="B75" s="976"/>
      <c r="C75" s="521" t="s">
        <v>75</v>
      </c>
      <c r="D75" s="521" t="s">
        <v>76</v>
      </c>
      <c r="E75" s="669"/>
      <c r="F75" s="669">
        <f t="shared" si="17"/>
        <v>0</v>
      </c>
      <c r="G75" s="669"/>
      <c r="H75" s="669"/>
      <c r="I75" s="669">
        <f t="shared" si="20"/>
        <v>0</v>
      </c>
      <c r="J75" s="669"/>
      <c r="K75" s="669">
        <f t="shared" si="21"/>
        <v>0</v>
      </c>
      <c r="L75" s="669">
        <f t="shared" si="22"/>
        <v>0</v>
      </c>
      <c r="M75" s="1114"/>
      <c r="N75" s="1115" t="str">
        <f t="shared" si="23"/>
        <v/>
      </c>
      <c r="O75" s="1116"/>
      <c r="P75" s="502">
        <f>P74</f>
        <v>0</v>
      </c>
      <c r="Q75" s="1116"/>
      <c r="R75" s="1116"/>
      <c r="S75" s="1116"/>
      <c r="T75" s="1114" t="e">
        <f>#REF!</f>
        <v>#REF!</v>
      </c>
      <c r="U75" s="1114" t="e">
        <f>T75*1.12</f>
        <v>#REF!</v>
      </c>
      <c r="V75" s="1114"/>
      <c r="W75" s="1114"/>
      <c r="X75" s="1114"/>
      <c r="Y75" s="1114"/>
      <c r="Z75" s="1114"/>
      <c r="AA75" s="1114"/>
      <c r="AB75" s="1114"/>
      <c r="AC75" s="1114"/>
      <c r="AD75" s="1114"/>
      <c r="AE75" s="1114"/>
      <c r="AF75" s="1114"/>
      <c r="AG75" s="1114"/>
      <c r="AH75" s="1114"/>
      <c r="AI75" s="1114"/>
      <c r="AJ75" s="1114"/>
      <c r="AK75" s="1128"/>
      <c r="AL75" s="1116"/>
      <c r="AM75" s="1116"/>
      <c r="AN75" s="1116"/>
      <c r="AO75" s="1116"/>
      <c r="AP75" s="1116"/>
      <c r="AQ75" s="1116"/>
      <c r="AR75" s="1116"/>
      <c r="AU75" s="521"/>
      <c r="AV75" s="1119"/>
      <c r="AW75" s="1056"/>
    </row>
    <row r="76" spans="1:49" s="1125" customFormat="1" hidden="1" outlineLevel="1" x14ac:dyDescent="0.35">
      <c r="A76" s="1000"/>
      <c r="B76" s="976"/>
      <c r="C76" s="530" t="s">
        <v>75</v>
      </c>
      <c r="D76" s="530" t="s">
        <v>77</v>
      </c>
      <c r="E76" s="469"/>
      <c r="F76" s="469">
        <f t="shared" si="17"/>
        <v>0</v>
      </c>
      <c r="G76" s="469"/>
      <c r="H76" s="469"/>
      <c r="I76" s="469">
        <f t="shared" si="20"/>
        <v>0</v>
      </c>
      <c r="J76" s="469"/>
      <c r="K76" s="669">
        <f t="shared" si="21"/>
        <v>0</v>
      </c>
      <c r="L76" s="669">
        <f t="shared" si="22"/>
        <v>0</v>
      </c>
      <c r="M76" s="1121"/>
      <c r="N76" s="1122" t="str">
        <f t="shared" si="23"/>
        <v/>
      </c>
      <c r="O76" s="1123"/>
      <c r="P76" s="1123">
        <f>H76</f>
        <v>0</v>
      </c>
      <c r="Q76" s="1123"/>
      <c r="R76" s="1123"/>
      <c r="S76" s="1123"/>
      <c r="T76" s="1121" t="e">
        <f>T75</f>
        <v>#REF!</v>
      </c>
      <c r="U76" s="1121" t="e">
        <f>T76*1.12</f>
        <v>#REF!</v>
      </c>
      <c r="V76" s="1121"/>
      <c r="W76" s="1121"/>
      <c r="X76" s="1121"/>
      <c r="Y76" s="1121"/>
      <c r="Z76" s="1121"/>
      <c r="AA76" s="1121"/>
      <c r="AB76" s="1121"/>
      <c r="AC76" s="1121"/>
      <c r="AD76" s="1121"/>
      <c r="AE76" s="1121"/>
      <c r="AF76" s="1121"/>
      <c r="AG76" s="1121"/>
      <c r="AH76" s="1121"/>
      <c r="AI76" s="1121"/>
      <c r="AJ76" s="1121"/>
      <c r="AK76" s="1129"/>
      <c r="AL76" s="1123"/>
      <c r="AM76" s="1123"/>
      <c r="AN76" s="1123"/>
      <c r="AO76" s="1123"/>
      <c r="AP76" s="1123"/>
      <c r="AQ76" s="1123"/>
      <c r="AR76" s="1123"/>
      <c r="AU76" s="530"/>
      <c r="AV76" s="1126"/>
      <c r="AW76" s="1057"/>
    </row>
    <row r="77" spans="1:49" s="1118" customFormat="1" hidden="1" outlineLevel="1" x14ac:dyDescent="0.35">
      <c r="A77" s="1000"/>
      <c r="B77" s="976"/>
      <c r="C77" s="521" t="s">
        <v>73</v>
      </c>
      <c r="D77" s="521" t="s">
        <v>74</v>
      </c>
      <c r="E77" s="669"/>
      <c r="F77" s="669">
        <f t="shared" si="17"/>
        <v>0</v>
      </c>
      <c r="G77" s="669"/>
      <c r="H77" s="669"/>
      <c r="I77" s="669">
        <f t="shared" si="20"/>
        <v>0</v>
      </c>
      <c r="J77" s="669"/>
      <c r="K77" s="669">
        <f t="shared" si="21"/>
        <v>0</v>
      </c>
      <c r="L77" s="669">
        <f t="shared" si="22"/>
        <v>0</v>
      </c>
      <c r="M77" s="1114"/>
      <c r="N77" s="1115" t="str">
        <f t="shared" si="23"/>
        <v/>
      </c>
      <c r="O77" s="1116"/>
      <c r="P77" s="492">
        <f>H77</f>
        <v>0</v>
      </c>
      <c r="Q77" s="1116"/>
      <c r="R77" s="1116"/>
      <c r="S77" s="1116"/>
      <c r="T77" s="1114"/>
      <c r="U77" s="1114">
        <f>T77</f>
        <v>0</v>
      </c>
      <c r="V77" s="1114"/>
      <c r="W77" s="1114"/>
      <c r="X77" s="669"/>
      <c r="Y77" s="1114"/>
      <c r="Z77" s="1114">
        <f>H77-E77</f>
        <v>0</v>
      </c>
      <c r="AA77" s="1114"/>
      <c r="AB77" s="1114"/>
      <c r="AC77" s="1114"/>
      <c r="AD77" s="1114"/>
      <c r="AE77" s="1114"/>
      <c r="AF77" s="1114"/>
      <c r="AG77" s="1114"/>
      <c r="AH77" s="1114"/>
      <c r="AI77" s="1114"/>
      <c r="AJ77" s="1114"/>
      <c r="AK77" s="1127"/>
      <c r="AL77" s="1116"/>
      <c r="AM77" s="1116"/>
      <c r="AN77" s="1116"/>
      <c r="AO77" s="1116"/>
      <c r="AP77" s="1116"/>
      <c r="AQ77" s="1116"/>
      <c r="AR77" s="1116"/>
      <c r="AU77" s="521"/>
      <c r="AV77" s="1119"/>
      <c r="AW77" s="1055" t="s">
        <v>85</v>
      </c>
    </row>
    <row r="78" spans="1:49" s="1118" customFormat="1" hidden="1" outlineLevel="1" x14ac:dyDescent="0.35">
      <c r="A78" s="1000"/>
      <c r="B78" s="976"/>
      <c r="C78" s="521" t="s">
        <v>75</v>
      </c>
      <c r="D78" s="521" t="s">
        <v>76</v>
      </c>
      <c r="E78" s="669"/>
      <c r="F78" s="669">
        <f t="shared" si="17"/>
        <v>0</v>
      </c>
      <c r="G78" s="669"/>
      <c r="H78" s="669"/>
      <c r="I78" s="669">
        <f t="shared" si="20"/>
        <v>0</v>
      </c>
      <c r="J78" s="669"/>
      <c r="K78" s="669">
        <f t="shared" si="21"/>
        <v>0</v>
      </c>
      <c r="L78" s="669">
        <f t="shared" si="22"/>
        <v>0</v>
      </c>
      <c r="M78" s="1114"/>
      <c r="N78" s="1115" t="str">
        <f t="shared" si="23"/>
        <v/>
      </c>
      <c r="O78" s="1116"/>
      <c r="P78" s="502">
        <f>P77</f>
        <v>0</v>
      </c>
      <c r="Q78" s="1116"/>
      <c r="R78" s="1116"/>
      <c r="S78" s="1116"/>
      <c r="T78" s="1114">
        <f>T77</f>
        <v>0</v>
      </c>
      <c r="U78" s="1114">
        <f>T78*1.12</f>
        <v>0</v>
      </c>
      <c r="V78" s="1114"/>
      <c r="W78" s="1114"/>
      <c r="X78" s="1114"/>
      <c r="Y78" s="1114"/>
      <c r="Z78" s="1114"/>
      <c r="AA78" s="1114"/>
      <c r="AB78" s="1114"/>
      <c r="AC78" s="1114"/>
      <c r="AD78" s="1114"/>
      <c r="AE78" s="1114"/>
      <c r="AF78" s="1114"/>
      <c r="AG78" s="1114"/>
      <c r="AH78" s="1114"/>
      <c r="AI78" s="1114"/>
      <c r="AJ78" s="1114"/>
      <c r="AK78" s="1128"/>
      <c r="AL78" s="1116"/>
      <c r="AM78" s="1116"/>
      <c r="AN78" s="1116"/>
      <c r="AO78" s="1116"/>
      <c r="AP78" s="1116"/>
      <c r="AQ78" s="1116"/>
      <c r="AR78" s="1116"/>
      <c r="AU78" s="521"/>
      <c r="AV78" s="1119"/>
      <c r="AW78" s="1056"/>
    </row>
    <row r="79" spans="1:49" s="1125" customFormat="1" hidden="1" outlineLevel="1" x14ac:dyDescent="0.35">
      <c r="A79" s="1000"/>
      <c r="B79" s="976"/>
      <c r="C79" s="530" t="s">
        <v>75</v>
      </c>
      <c r="D79" s="530" t="s">
        <v>77</v>
      </c>
      <c r="E79" s="469"/>
      <c r="F79" s="469">
        <f t="shared" si="17"/>
        <v>0</v>
      </c>
      <c r="G79" s="469"/>
      <c r="H79" s="469"/>
      <c r="I79" s="469">
        <f t="shared" si="20"/>
        <v>0</v>
      </c>
      <c r="J79" s="469"/>
      <c r="K79" s="669">
        <f t="shared" si="21"/>
        <v>0</v>
      </c>
      <c r="L79" s="669">
        <f t="shared" si="22"/>
        <v>0</v>
      </c>
      <c r="M79" s="1121"/>
      <c r="N79" s="1122" t="str">
        <f t="shared" si="23"/>
        <v/>
      </c>
      <c r="O79" s="1123"/>
      <c r="P79" s="1123">
        <f>H79</f>
        <v>0</v>
      </c>
      <c r="Q79" s="1123"/>
      <c r="R79" s="1123"/>
      <c r="S79" s="1123"/>
      <c r="T79" s="1121">
        <f>T78</f>
        <v>0</v>
      </c>
      <c r="U79" s="1121">
        <f>T79*1.12</f>
        <v>0</v>
      </c>
      <c r="V79" s="1121"/>
      <c r="W79" s="1121"/>
      <c r="X79" s="1121"/>
      <c r="Y79" s="1121"/>
      <c r="Z79" s="1121"/>
      <c r="AA79" s="1121"/>
      <c r="AB79" s="1121"/>
      <c r="AC79" s="1121"/>
      <c r="AD79" s="1121"/>
      <c r="AE79" s="1121"/>
      <c r="AF79" s="1121"/>
      <c r="AG79" s="1121"/>
      <c r="AH79" s="1121"/>
      <c r="AI79" s="1121"/>
      <c r="AJ79" s="1121"/>
      <c r="AK79" s="1129"/>
      <c r="AL79" s="1123"/>
      <c r="AM79" s="1123"/>
      <c r="AN79" s="1123"/>
      <c r="AO79" s="1123"/>
      <c r="AP79" s="1123"/>
      <c r="AQ79" s="1123"/>
      <c r="AR79" s="1123"/>
      <c r="AU79" s="530"/>
      <c r="AV79" s="1126"/>
      <c r="AW79" s="1057"/>
    </row>
    <row r="80" spans="1:49" s="1118" customFormat="1" hidden="1" outlineLevel="1" x14ac:dyDescent="0.35">
      <c r="A80" s="1000"/>
      <c r="B80" s="976"/>
      <c r="C80" s="521" t="s">
        <v>73</v>
      </c>
      <c r="D80" s="521" t="s">
        <v>74</v>
      </c>
      <c r="E80" s="669"/>
      <c r="F80" s="669">
        <f t="shared" si="17"/>
        <v>0</v>
      </c>
      <c r="G80" s="669"/>
      <c r="H80" s="669"/>
      <c r="I80" s="669">
        <f t="shared" si="20"/>
        <v>0</v>
      </c>
      <c r="J80" s="669"/>
      <c r="K80" s="669">
        <f t="shared" si="21"/>
        <v>0</v>
      </c>
      <c r="L80" s="669">
        <f t="shared" si="22"/>
        <v>0</v>
      </c>
      <c r="M80" s="1114"/>
      <c r="N80" s="1115" t="str">
        <f t="shared" si="23"/>
        <v/>
      </c>
      <c r="O80" s="1116"/>
      <c r="P80" s="492">
        <f>H80</f>
        <v>0</v>
      </c>
      <c r="Q80" s="1116"/>
      <c r="R80" s="1116"/>
      <c r="S80" s="1116"/>
      <c r="T80" s="1114"/>
      <c r="U80" s="1114">
        <f>T80</f>
        <v>0</v>
      </c>
      <c r="V80" s="1114"/>
      <c r="W80" s="1114"/>
      <c r="X80" s="669"/>
      <c r="Y80" s="1114"/>
      <c r="Z80" s="1114">
        <f>H80-E80</f>
        <v>0</v>
      </c>
      <c r="AA80" s="1114"/>
      <c r="AB80" s="1114"/>
      <c r="AC80" s="1114"/>
      <c r="AD80" s="1114"/>
      <c r="AE80" s="1114"/>
      <c r="AF80" s="1114"/>
      <c r="AG80" s="1114"/>
      <c r="AH80" s="1114"/>
      <c r="AI80" s="1114"/>
      <c r="AJ80" s="1114"/>
      <c r="AK80" s="1127"/>
      <c r="AL80" s="1116"/>
      <c r="AM80" s="1116"/>
      <c r="AN80" s="1116"/>
      <c r="AO80" s="1116"/>
      <c r="AP80" s="1116"/>
      <c r="AQ80" s="1116"/>
      <c r="AR80" s="1116"/>
      <c r="AU80" s="521"/>
      <c r="AV80" s="1119"/>
      <c r="AW80" s="1055" t="s">
        <v>88</v>
      </c>
    </row>
    <row r="81" spans="1:49" s="1118" customFormat="1" hidden="1" outlineLevel="1" x14ac:dyDescent="0.35">
      <c r="A81" s="1000"/>
      <c r="B81" s="976"/>
      <c r="C81" s="521" t="s">
        <v>75</v>
      </c>
      <c r="D81" s="521" t="s">
        <v>76</v>
      </c>
      <c r="E81" s="669"/>
      <c r="F81" s="669">
        <f t="shared" si="17"/>
        <v>0</v>
      </c>
      <c r="G81" s="669"/>
      <c r="H81" s="669"/>
      <c r="I81" s="669">
        <f t="shared" si="20"/>
        <v>0</v>
      </c>
      <c r="J81" s="669"/>
      <c r="K81" s="669">
        <f t="shared" si="21"/>
        <v>0</v>
      </c>
      <c r="L81" s="669">
        <f t="shared" si="22"/>
        <v>0</v>
      </c>
      <c r="M81" s="1114"/>
      <c r="N81" s="1115" t="str">
        <f t="shared" si="23"/>
        <v/>
      </c>
      <c r="O81" s="1116"/>
      <c r="P81" s="502">
        <f>P80</f>
        <v>0</v>
      </c>
      <c r="Q81" s="1116"/>
      <c r="R81" s="1116"/>
      <c r="S81" s="1116"/>
      <c r="T81" s="1114">
        <f>T80</f>
        <v>0</v>
      </c>
      <c r="U81" s="1114">
        <f>T81*1.12</f>
        <v>0</v>
      </c>
      <c r="V81" s="1114"/>
      <c r="W81" s="1114"/>
      <c r="X81" s="1114"/>
      <c r="Y81" s="1114"/>
      <c r="Z81" s="1114"/>
      <c r="AA81" s="1114"/>
      <c r="AB81" s="1114"/>
      <c r="AC81" s="1114"/>
      <c r="AD81" s="1114"/>
      <c r="AE81" s="1114"/>
      <c r="AF81" s="1114"/>
      <c r="AG81" s="1114"/>
      <c r="AH81" s="1114"/>
      <c r="AI81" s="1114"/>
      <c r="AJ81" s="1114"/>
      <c r="AK81" s="1128"/>
      <c r="AL81" s="1116"/>
      <c r="AM81" s="1116"/>
      <c r="AN81" s="1116"/>
      <c r="AO81" s="1116"/>
      <c r="AP81" s="1116"/>
      <c r="AQ81" s="1116"/>
      <c r="AR81" s="1116"/>
      <c r="AU81" s="521"/>
      <c r="AV81" s="1119"/>
      <c r="AW81" s="1056"/>
    </row>
    <row r="82" spans="1:49" s="1125" customFormat="1" hidden="1" outlineLevel="1" x14ac:dyDescent="0.35">
      <c r="A82" s="1000"/>
      <c r="B82" s="976"/>
      <c r="C82" s="530" t="s">
        <v>75</v>
      </c>
      <c r="D82" s="530" t="s">
        <v>77</v>
      </c>
      <c r="E82" s="469"/>
      <c r="F82" s="469">
        <f t="shared" si="17"/>
        <v>0</v>
      </c>
      <c r="G82" s="469"/>
      <c r="H82" s="469"/>
      <c r="I82" s="469">
        <f t="shared" si="20"/>
        <v>0</v>
      </c>
      <c r="J82" s="469"/>
      <c r="K82" s="669">
        <f t="shared" si="21"/>
        <v>0</v>
      </c>
      <c r="L82" s="669">
        <f t="shared" si="22"/>
        <v>0</v>
      </c>
      <c r="M82" s="1121"/>
      <c r="N82" s="1122" t="str">
        <f t="shared" si="23"/>
        <v/>
      </c>
      <c r="O82" s="1123"/>
      <c r="P82" s="1123">
        <f>H82</f>
        <v>0</v>
      </c>
      <c r="Q82" s="1123"/>
      <c r="R82" s="1123"/>
      <c r="S82" s="1123"/>
      <c r="T82" s="1121">
        <f>T81</f>
        <v>0</v>
      </c>
      <c r="U82" s="1121">
        <f>T82*1.12</f>
        <v>0</v>
      </c>
      <c r="V82" s="1121"/>
      <c r="W82" s="1121"/>
      <c r="X82" s="1121"/>
      <c r="Y82" s="1121"/>
      <c r="Z82" s="1121"/>
      <c r="AA82" s="1121"/>
      <c r="AB82" s="1121"/>
      <c r="AC82" s="1121"/>
      <c r="AD82" s="1121"/>
      <c r="AE82" s="1121"/>
      <c r="AF82" s="1121"/>
      <c r="AG82" s="1121"/>
      <c r="AH82" s="1121"/>
      <c r="AI82" s="1121"/>
      <c r="AJ82" s="1121"/>
      <c r="AK82" s="1129"/>
      <c r="AL82" s="1123"/>
      <c r="AM82" s="1123"/>
      <c r="AN82" s="1123"/>
      <c r="AO82" s="1123"/>
      <c r="AP82" s="1123"/>
      <c r="AQ82" s="1123"/>
      <c r="AR82" s="1123"/>
      <c r="AU82" s="530"/>
      <c r="AV82" s="1126"/>
      <c r="AW82" s="1057"/>
    </row>
    <row r="83" spans="1:49" s="1118" customFormat="1" ht="12" hidden="1" customHeight="1" outlineLevel="1" x14ac:dyDescent="0.35">
      <c r="A83" s="1000"/>
      <c r="B83" s="976"/>
      <c r="C83" s="521" t="s">
        <v>73</v>
      </c>
      <c r="D83" s="521" t="s">
        <v>74</v>
      </c>
      <c r="E83" s="669"/>
      <c r="F83" s="669">
        <f t="shared" si="17"/>
        <v>0</v>
      </c>
      <c r="G83" s="669"/>
      <c r="H83" s="669"/>
      <c r="I83" s="669">
        <f t="shared" si="20"/>
        <v>0</v>
      </c>
      <c r="J83" s="669"/>
      <c r="K83" s="669">
        <f t="shared" si="21"/>
        <v>0</v>
      </c>
      <c r="L83" s="669">
        <f t="shared" si="22"/>
        <v>0</v>
      </c>
      <c r="M83" s="1114"/>
      <c r="N83" s="1115" t="str">
        <f t="shared" si="23"/>
        <v/>
      </c>
      <c r="O83" s="1116"/>
      <c r="P83" s="492">
        <f>H83</f>
        <v>0</v>
      </c>
      <c r="Q83" s="1116"/>
      <c r="R83" s="1116"/>
      <c r="S83" s="1116"/>
      <c r="T83" s="1114"/>
      <c r="U83" s="1114">
        <f>T83</f>
        <v>0</v>
      </c>
      <c r="V83" s="1114"/>
      <c r="W83" s="1114"/>
      <c r="X83" s="669"/>
      <c r="Y83" s="1114"/>
      <c r="Z83" s="1114">
        <f>H83-E83</f>
        <v>0</v>
      </c>
      <c r="AA83" s="1114"/>
      <c r="AB83" s="1114"/>
      <c r="AC83" s="1114"/>
      <c r="AD83" s="1114"/>
      <c r="AE83" s="1114"/>
      <c r="AF83" s="1114"/>
      <c r="AG83" s="1114"/>
      <c r="AH83" s="1114"/>
      <c r="AI83" s="1114"/>
      <c r="AJ83" s="1114"/>
      <c r="AK83" s="1127"/>
      <c r="AL83" s="1116"/>
      <c r="AM83" s="1116"/>
      <c r="AN83" s="1116"/>
      <c r="AO83" s="1116"/>
      <c r="AP83" s="1116"/>
      <c r="AQ83" s="1116"/>
      <c r="AR83" s="1116"/>
      <c r="AU83" s="521"/>
      <c r="AV83" s="1119"/>
      <c r="AW83" s="1055" t="s">
        <v>89</v>
      </c>
    </row>
    <row r="84" spans="1:49" s="1118" customFormat="1" ht="12" hidden="1" customHeight="1" outlineLevel="1" x14ac:dyDescent="0.35">
      <c r="A84" s="1000"/>
      <c r="B84" s="976"/>
      <c r="C84" s="521" t="s">
        <v>75</v>
      </c>
      <c r="D84" s="521" t="s">
        <v>76</v>
      </c>
      <c r="E84" s="669"/>
      <c r="F84" s="669">
        <f t="shared" si="17"/>
        <v>0</v>
      </c>
      <c r="G84" s="669"/>
      <c r="H84" s="669"/>
      <c r="I84" s="669">
        <f t="shared" si="20"/>
        <v>0</v>
      </c>
      <c r="J84" s="669"/>
      <c r="K84" s="669">
        <f t="shared" si="21"/>
        <v>0</v>
      </c>
      <c r="L84" s="669">
        <f t="shared" si="22"/>
        <v>0</v>
      </c>
      <c r="M84" s="1114"/>
      <c r="N84" s="1115" t="str">
        <f t="shared" si="23"/>
        <v/>
      </c>
      <c r="O84" s="1116"/>
      <c r="P84" s="502">
        <f>P83</f>
        <v>0</v>
      </c>
      <c r="Q84" s="1116"/>
      <c r="R84" s="1116"/>
      <c r="S84" s="1116"/>
      <c r="T84" s="1114">
        <f>T83</f>
        <v>0</v>
      </c>
      <c r="U84" s="1114">
        <f>T84*1.12</f>
        <v>0</v>
      </c>
      <c r="V84" s="1114"/>
      <c r="W84" s="1114"/>
      <c r="X84" s="1114"/>
      <c r="Y84" s="1114"/>
      <c r="Z84" s="1114"/>
      <c r="AA84" s="1114"/>
      <c r="AB84" s="1114"/>
      <c r="AC84" s="1114"/>
      <c r="AD84" s="1114"/>
      <c r="AE84" s="1114"/>
      <c r="AF84" s="1114"/>
      <c r="AG84" s="1114"/>
      <c r="AH84" s="1114"/>
      <c r="AI84" s="1114"/>
      <c r="AJ84" s="1114"/>
      <c r="AK84" s="1128"/>
      <c r="AL84" s="1116"/>
      <c r="AM84" s="1116"/>
      <c r="AN84" s="1116"/>
      <c r="AO84" s="1116"/>
      <c r="AP84" s="1116"/>
      <c r="AQ84" s="1116"/>
      <c r="AR84" s="1116"/>
      <c r="AU84" s="521"/>
      <c r="AV84" s="1119"/>
      <c r="AW84" s="1056"/>
    </row>
    <row r="85" spans="1:49" s="1125" customFormat="1" ht="12" hidden="1" customHeight="1" outlineLevel="1" x14ac:dyDescent="0.35">
      <c r="A85" s="1000"/>
      <c r="B85" s="976"/>
      <c r="C85" s="530" t="s">
        <v>75</v>
      </c>
      <c r="D85" s="530" t="s">
        <v>77</v>
      </c>
      <c r="E85" s="469"/>
      <c r="F85" s="469">
        <f t="shared" si="17"/>
        <v>0</v>
      </c>
      <c r="G85" s="469"/>
      <c r="H85" s="469"/>
      <c r="I85" s="469">
        <f t="shared" si="20"/>
        <v>0</v>
      </c>
      <c r="J85" s="469"/>
      <c r="K85" s="669">
        <f t="shared" si="21"/>
        <v>0</v>
      </c>
      <c r="L85" s="669">
        <f t="shared" si="22"/>
        <v>0</v>
      </c>
      <c r="M85" s="1121"/>
      <c r="N85" s="1122" t="str">
        <f t="shared" si="23"/>
        <v/>
      </c>
      <c r="O85" s="1123"/>
      <c r="P85" s="1123">
        <f>H85</f>
        <v>0</v>
      </c>
      <c r="Q85" s="1123"/>
      <c r="R85" s="1123"/>
      <c r="S85" s="1123"/>
      <c r="T85" s="1121">
        <f>T84</f>
        <v>0</v>
      </c>
      <c r="U85" s="1121">
        <f>T85*1.12</f>
        <v>0</v>
      </c>
      <c r="V85" s="1121"/>
      <c r="W85" s="1121"/>
      <c r="X85" s="1121"/>
      <c r="Y85" s="1121"/>
      <c r="Z85" s="1121"/>
      <c r="AA85" s="1121"/>
      <c r="AB85" s="1121"/>
      <c r="AC85" s="1121"/>
      <c r="AD85" s="1121"/>
      <c r="AE85" s="1121"/>
      <c r="AF85" s="1121"/>
      <c r="AG85" s="1121"/>
      <c r="AH85" s="1121"/>
      <c r="AI85" s="1121"/>
      <c r="AJ85" s="1121"/>
      <c r="AK85" s="1129"/>
      <c r="AL85" s="1123"/>
      <c r="AM85" s="1123"/>
      <c r="AN85" s="1123"/>
      <c r="AO85" s="1123"/>
      <c r="AP85" s="1123"/>
      <c r="AQ85" s="1123"/>
      <c r="AR85" s="1123"/>
      <c r="AU85" s="530"/>
      <c r="AV85" s="1126"/>
      <c r="AW85" s="1057"/>
    </row>
    <row r="86" spans="1:49" s="1118" customFormat="1" ht="12" hidden="1" customHeight="1" outlineLevel="1" x14ac:dyDescent="0.35">
      <c r="A86" s="1000"/>
      <c r="B86" s="976"/>
      <c r="C86" s="521" t="s">
        <v>73</v>
      </c>
      <c r="D86" s="521" t="s">
        <v>74</v>
      </c>
      <c r="E86" s="669"/>
      <c r="F86" s="669">
        <f t="shared" si="17"/>
        <v>0</v>
      </c>
      <c r="G86" s="669"/>
      <c r="H86" s="669"/>
      <c r="I86" s="669">
        <f t="shared" si="20"/>
        <v>0</v>
      </c>
      <c r="J86" s="669"/>
      <c r="K86" s="669">
        <f t="shared" si="21"/>
        <v>0</v>
      </c>
      <c r="L86" s="669">
        <f t="shared" si="22"/>
        <v>0</v>
      </c>
      <c r="M86" s="1114"/>
      <c r="N86" s="1115" t="str">
        <f t="shared" si="23"/>
        <v/>
      </c>
      <c r="O86" s="1116"/>
      <c r="P86" s="492">
        <f>H86</f>
        <v>0</v>
      </c>
      <c r="Q86" s="1116"/>
      <c r="R86" s="1116"/>
      <c r="S86" s="1116"/>
      <c r="T86" s="1114"/>
      <c r="U86" s="1114">
        <f>T86</f>
        <v>0</v>
      </c>
      <c r="V86" s="1114"/>
      <c r="W86" s="1114"/>
      <c r="X86" s="669"/>
      <c r="Y86" s="1114"/>
      <c r="Z86" s="1114">
        <f>H86-E86</f>
        <v>0</v>
      </c>
      <c r="AA86" s="1114"/>
      <c r="AB86" s="1114"/>
      <c r="AC86" s="1114"/>
      <c r="AD86" s="1114"/>
      <c r="AE86" s="1114"/>
      <c r="AF86" s="1114"/>
      <c r="AG86" s="1114"/>
      <c r="AH86" s="1114"/>
      <c r="AI86" s="1114"/>
      <c r="AJ86" s="1114"/>
      <c r="AK86" s="1127"/>
      <c r="AL86" s="1116"/>
      <c r="AM86" s="1116"/>
      <c r="AN86" s="1116"/>
      <c r="AO86" s="1116"/>
      <c r="AP86" s="1116"/>
      <c r="AQ86" s="1116"/>
      <c r="AR86" s="1116"/>
      <c r="AU86" s="521"/>
      <c r="AV86" s="1119"/>
      <c r="AW86" s="1055" t="s">
        <v>91</v>
      </c>
    </row>
    <row r="87" spans="1:49" s="1118" customFormat="1" ht="12" hidden="1" customHeight="1" outlineLevel="1" x14ac:dyDescent="0.35">
      <c r="A87" s="1000"/>
      <c r="B87" s="976"/>
      <c r="C87" s="521" t="s">
        <v>75</v>
      </c>
      <c r="D87" s="521" t="s">
        <v>76</v>
      </c>
      <c r="E87" s="669"/>
      <c r="F87" s="669">
        <f t="shared" si="17"/>
        <v>0</v>
      </c>
      <c r="G87" s="669"/>
      <c r="H87" s="669"/>
      <c r="I87" s="669">
        <f t="shared" si="20"/>
        <v>0</v>
      </c>
      <c r="J87" s="669"/>
      <c r="K87" s="669">
        <f t="shared" si="21"/>
        <v>0</v>
      </c>
      <c r="L87" s="669">
        <f t="shared" si="22"/>
        <v>0</v>
      </c>
      <c r="M87" s="1114"/>
      <c r="N87" s="1115" t="str">
        <f t="shared" si="23"/>
        <v/>
      </c>
      <c r="O87" s="1116"/>
      <c r="P87" s="502">
        <f>P86</f>
        <v>0</v>
      </c>
      <c r="Q87" s="1116"/>
      <c r="R87" s="1116"/>
      <c r="S87" s="1116"/>
      <c r="T87" s="1114">
        <f>T86</f>
        <v>0</v>
      </c>
      <c r="U87" s="1114">
        <f>T87*1.12</f>
        <v>0</v>
      </c>
      <c r="V87" s="1114"/>
      <c r="W87" s="1114"/>
      <c r="X87" s="1114"/>
      <c r="Y87" s="1114"/>
      <c r="Z87" s="1114"/>
      <c r="AA87" s="1114"/>
      <c r="AB87" s="1114"/>
      <c r="AC87" s="1114"/>
      <c r="AD87" s="1114"/>
      <c r="AE87" s="1114"/>
      <c r="AF87" s="1114"/>
      <c r="AG87" s="1114"/>
      <c r="AH87" s="1114"/>
      <c r="AI87" s="1114"/>
      <c r="AJ87" s="1114"/>
      <c r="AK87" s="1128"/>
      <c r="AL87" s="1116"/>
      <c r="AM87" s="1116"/>
      <c r="AN87" s="1116"/>
      <c r="AO87" s="1116"/>
      <c r="AP87" s="1116"/>
      <c r="AQ87" s="1116"/>
      <c r="AR87" s="1116"/>
      <c r="AU87" s="521"/>
      <c r="AV87" s="1119"/>
      <c r="AW87" s="1056"/>
    </row>
    <row r="88" spans="1:49" s="1125" customFormat="1" ht="12" hidden="1" customHeight="1" outlineLevel="1" x14ac:dyDescent="0.35">
      <c r="A88" s="1000"/>
      <c r="B88" s="976"/>
      <c r="C88" s="530" t="s">
        <v>75</v>
      </c>
      <c r="D88" s="530" t="s">
        <v>77</v>
      </c>
      <c r="E88" s="469"/>
      <c r="F88" s="469">
        <f t="shared" si="17"/>
        <v>0</v>
      </c>
      <c r="G88" s="469"/>
      <c r="H88" s="469"/>
      <c r="I88" s="469">
        <f t="shared" si="20"/>
        <v>0</v>
      </c>
      <c r="J88" s="469"/>
      <c r="K88" s="669">
        <f t="shared" si="21"/>
        <v>0</v>
      </c>
      <c r="L88" s="669">
        <f t="shared" si="22"/>
        <v>0</v>
      </c>
      <c r="M88" s="1121"/>
      <c r="N88" s="1122" t="str">
        <f t="shared" si="23"/>
        <v/>
      </c>
      <c r="O88" s="1123"/>
      <c r="P88" s="1123">
        <f>H88</f>
        <v>0</v>
      </c>
      <c r="Q88" s="1123"/>
      <c r="R88" s="1123"/>
      <c r="S88" s="1123"/>
      <c r="T88" s="1121">
        <f>T87</f>
        <v>0</v>
      </c>
      <c r="U88" s="1121">
        <f>T88*1.12</f>
        <v>0</v>
      </c>
      <c r="V88" s="1121"/>
      <c r="W88" s="1121"/>
      <c r="X88" s="1121"/>
      <c r="Y88" s="1121"/>
      <c r="Z88" s="1121"/>
      <c r="AA88" s="1121"/>
      <c r="AB88" s="1121"/>
      <c r="AC88" s="1121"/>
      <c r="AD88" s="1121"/>
      <c r="AE88" s="1121"/>
      <c r="AF88" s="1121"/>
      <c r="AG88" s="1121"/>
      <c r="AH88" s="1121"/>
      <c r="AI88" s="1121"/>
      <c r="AJ88" s="1121"/>
      <c r="AK88" s="1129"/>
      <c r="AL88" s="1123"/>
      <c r="AM88" s="1123"/>
      <c r="AN88" s="1123"/>
      <c r="AO88" s="1123"/>
      <c r="AP88" s="1123"/>
      <c r="AQ88" s="1123"/>
      <c r="AR88" s="1123"/>
      <c r="AU88" s="530"/>
      <c r="AV88" s="1126"/>
      <c r="AW88" s="1057"/>
    </row>
    <row r="89" spans="1:49" s="1118" customFormat="1" hidden="1" outlineLevel="1" x14ac:dyDescent="0.35">
      <c r="A89" s="1000"/>
      <c r="B89" s="976"/>
      <c r="C89" s="521" t="s">
        <v>73</v>
      </c>
      <c r="D89" s="521" t="s">
        <v>74</v>
      </c>
      <c r="E89" s="669"/>
      <c r="F89" s="669">
        <f t="shared" si="17"/>
        <v>0</v>
      </c>
      <c r="G89" s="669"/>
      <c r="H89" s="669"/>
      <c r="I89" s="669">
        <f t="shared" si="20"/>
        <v>0</v>
      </c>
      <c r="J89" s="669"/>
      <c r="K89" s="669">
        <f t="shared" si="21"/>
        <v>0</v>
      </c>
      <c r="L89" s="669">
        <f t="shared" si="22"/>
        <v>0</v>
      </c>
      <c r="M89" s="1114"/>
      <c r="N89" s="1115" t="str">
        <f t="shared" si="23"/>
        <v/>
      </c>
      <c r="O89" s="1116"/>
      <c r="P89" s="492">
        <f>H89</f>
        <v>0</v>
      </c>
      <c r="Q89" s="1116"/>
      <c r="R89" s="1116"/>
      <c r="S89" s="1116"/>
      <c r="T89" s="1114"/>
      <c r="U89" s="1114">
        <f>T89</f>
        <v>0</v>
      </c>
      <c r="V89" s="1114"/>
      <c r="W89" s="1114"/>
      <c r="X89" s="669"/>
      <c r="Y89" s="1114"/>
      <c r="Z89" s="1114">
        <f>H89-E89</f>
        <v>0</v>
      </c>
      <c r="AA89" s="1114"/>
      <c r="AB89" s="1114"/>
      <c r="AC89" s="1114"/>
      <c r="AD89" s="1114"/>
      <c r="AE89" s="1114"/>
      <c r="AF89" s="1114"/>
      <c r="AG89" s="1114"/>
      <c r="AH89" s="1114"/>
      <c r="AI89" s="1114"/>
      <c r="AJ89" s="1114"/>
      <c r="AK89" s="1127"/>
      <c r="AL89" s="1116"/>
      <c r="AM89" s="1116"/>
      <c r="AN89" s="1116"/>
      <c r="AO89" s="1116"/>
      <c r="AP89" s="1116"/>
      <c r="AQ89" s="1116"/>
      <c r="AR89" s="1116"/>
      <c r="AU89" s="521"/>
      <c r="AV89" s="1119"/>
      <c r="AW89" s="1055" t="s">
        <v>92</v>
      </c>
    </row>
    <row r="90" spans="1:49" s="1118" customFormat="1" hidden="1" outlineLevel="1" x14ac:dyDescent="0.35">
      <c r="A90" s="1000"/>
      <c r="B90" s="976"/>
      <c r="C90" s="521" t="s">
        <v>75</v>
      </c>
      <c r="D90" s="521" t="s">
        <v>76</v>
      </c>
      <c r="E90" s="669"/>
      <c r="F90" s="669">
        <f t="shared" si="17"/>
        <v>0</v>
      </c>
      <c r="G90" s="669"/>
      <c r="H90" s="669"/>
      <c r="I90" s="669">
        <f t="shared" si="20"/>
        <v>0</v>
      </c>
      <c r="J90" s="669"/>
      <c r="K90" s="669">
        <f t="shared" si="21"/>
        <v>0</v>
      </c>
      <c r="L90" s="669">
        <f t="shared" si="22"/>
        <v>0</v>
      </c>
      <c r="M90" s="1114"/>
      <c r="N90" s="1115" t="str">
        <f t="shared" si="23"/>
        <v/>
      </c>
      <c r="O90" s="1116"/>
      <c r="P90" s="502">
        <f>P89</f>
        <v>0</v>
      </c>
      <c r="Q90" s="1116"/>
      <c r="R90" s="1116"/>
      <c r="S90" s="1116"/>
      <c r="T90" s="1114">
        <f>T89</f>
        <v>0</v>
      </c>
      <c r="U90" s="1114">
        <f>T90*1.12</f>
        <v>0</v>
      </c>
      <c r="V90" s="1114"/>
      <c r="W90" s="1114"/>
      <c r="X90" s="1114"/>
      <c r="Y90" s="1114"/>
      <c r="Z90" s="1114"/>
      <c r="AA90" s="1114"/>
      <c r="AB90" s="1114"/>
      <c r="AC90" s="1114"/>
      <c r="AD90" s="1114"/>
      <c r="AE90" s="1114"/>
      <c r="AF90" s="1114"/>
      <c r="AG90" s="1114"/>
      <c r="AH90" s="1114"/>
      <c r="AI90" s="1114"/>
      <c r="AJ90" s="1114"/>
      <c r="AK90" s="1128"/>
      <c r="AL90" s="1116"/>
      <c r="AM90" s="1116"/>
      <c r="AN90" s="1116"/>
      <c r="AO90" s="1116"/>
      <c r="AP90" s="1116"/>
      <c r="AQ90" s="1116"/>
      <c r="AR90" s="1116"/>
      <c r="AU90" s="521"/>
      <c r="AV90" s="1119"/>
      <c r="AW90" s="1056"/>
    </row>
    <row r="91" spans="1:49" s="1125" customFormat="1" hidden="1" outlineLevel="1" x14ac:dyDescent="0.35">
      <c r="A91" s="1000"/>
      <c r="B91" s="976"/>
      <c r="C91" s="530" t="s">
        <v>75</v>
      </c>
      <c r="D91" s="530" t="s">
        <v>77</v>
      </c>
      <c r="E91" s="469"/>
      <c r="F91" s="469">
        <f t="shared" si="17"/>
        <v>0</v>
      </c>
      <c r="G91" s="469"/>
      <c r="H91" s="469"/>
      <c r="I91" s="469">
        <f t="shared" si="20"/>
        <v>0</v>
      </c>
      <c r="J91" s="469"/>
      <c r="K91" s="669">
        <f t="shared" si="21"/>
        <v>0</v>
      </c>
      <c r="L91" s="669">
        <f t="shared" si="22"/>
        <v>0</v>
      </c>
      <c r="M91" s="1121"/>
      <c r="N91" s="1122" t="str">
        <f t="shared" si="23"/>
        <v/>
      </c>
      <c r="O91" s="1123"/>
      <c r="P91" s="1123">
        <f>H91</f>
        <v>0</v>
      </c>
      <c r="Q91" s="1123"/>
      <c r="R91" s="1123"/>
      <c r="S91" s="1123"/>
      <c r="T91" s="1121">
        <f>T90</f>
        <v>0</v>
      </c>
      <c r="U91" s="1121">
        <f>T91*1.12</f>
        <v>0</v>
      </c>
      <c r="V91" s="1121"/>
      <c r="W91" s="1121"/>
      <c r="X91" s="1121"/>
      <c r="Y91" s="1121"/>
      <c r="Z91" s="1121"/>
      <c r="AA91" s="1121"/>
      <c r="AB91" s="1121"/>
      <c r="AC91" s="1121"/>
      <c r="AD91" s="1121"/>
      <c r="AE91" s="1121"/>
      <c r="AF91" s="1121"/>
      <c r="AG91" s="1121"/>
      <c r="AH91" s="1121"/>
      <c r="AI91" s="1121"/>
      <c r="AJ91" s="1121"/>
      <c r="AK91" s="1129"/>
      <c r="AL91" s="1123"/>
      <c r="AM91" s="1123"/>
      <c r="AN91" s="1123"/>
      <c r="AO91" s="1123"/>
      <c r="AP91" s="1123"/>
      <c r="AQ91" s="1123"/>
      <c r="AR91" s="1123"/>
      <c r="AU91" s="530"/>
      <c r="AV91" s="1126"/>
      <c r="AW91" s="1057"/>
    </row>
    <row r="92" spans="1:49" s="1118" customFormat="1" hidden="1" outlineLevel="1" x14ac:dyDescent="0.35">
      <c r="A92" s="1000"/>
      <c r="B92" s="976"/>
      <c r="C92" s="521" t="s">
        <v>73</v>
      </c>
      <c r="D92" s="521" t="s">
        <v>74</v>
      </c>
      <c r="E92" s="669"/>
      <c r="F92" s="669">
        <f t="shared" si="17"/>
        <v>0</v>
      </c>
      <c r="G92" s="669"/>
      <c r="H92" s="669"/>
      <c r="I92" s="669">
        <f t="shared" si="20"/>
        <v>0</v>
      </c>
      <c r="J92" s="669"/>
      <c r="K92" s="669">
        <f t="shared" si="21"/>
        <v>0</v>
      </c>
      <c r="L92" s="669">
        <f t="shared" si="22"/>
        <v>0</v>
      </c>
      <c r="M92" s="1114"/>
      <c r="N92" s="1115" t="str">
        <f t="shared" si="23"/>
        <v/>
      </c>
      <c r="O92" s="1116"/>
      <c r="P92" s="492">
        <f>H92</f>
        <v>0</v>
      </c>
      <c r="Q92" s="1116"/>
      <c r="R92" s="1116"/>
      <c r="S92" s="1116"/>
      <c r="T92" s="1114"/>
      <c r="U92" s="1114">
        <f>T92</f>
        <v>0</v>
      </c>
      <c r="V92" s="1114"/>
      <c r="W92" s="1114"/>
      <c r="X92" s="669"/>
      <c r="Y92" s="1114"/>
      <c r="Z92" s="1114">
        <f>H92-E92</f>
        <v>0</v>
      </c>
      <c r="AA92" s="1114"/>
      <c r="AB92" s="1114"/>
      <c r="AC92" s="1114"/>
      <c r="AD92" s="1114"/>
      <c r="AE92" s="1114"/>
      <c r="AF92" s="1114"/>
      <c r="AG92" s="1114"/>
      <c r="AH92" s="1114"/>
      <c r="AI92" s="1114"/>
      <c r="AJ92" s="1114"/>
      <c r="AK92" s="1127"/>
      <c r="AL92" s="1116"/>
      <c r="AM92" s="1116"/>
      <c r="AN92" s="1116"/>
      <c r="AO92" s="1116"/>
      <c r="AP92" s="1116"/>
      <c r="AQ92" s="1116"/>
      <c r="AR92" s="1116"/>
      <c r="AU92" s="521"/>
      <c r="AV92" s="1119"/>
      <c r="AW92" s="1055" t="s">
        <v>95</v>
      </c>
    </row>
    <row r="93" spans="1:49" s="1118" customFormat="1" hidden="1" outlineLevel="1" x14ac:dyDescent="0.35">
      <c r="A93" s="1000"/>
      <c r="B93" s="976"/>
      <c r="C93" s="521" t="s">
        <v>75</v>
      </c>
      <c r="D93" s="521" t="s">
        <v>76</v>
      </c>
      <c r="E93" s="669"/>
      <c r="F93" s="669">
        <f t="shared" si="17"/>
        <v>0</v>
      </c>
      <c r="G93" s="669"/>
      <c r="H93" s="669"/>
      <c r="I93" s="669">
        <f t="shared" si="20"/>
        <v>0</v>
      </c>
      <c r="J93" s="669"/>
      <c r="K93" s="669">
        <f t="shared" si="21"/>
        <v>0</v>
      </c>
      <c r="L93" s="669">
        <f t="shared" si="22"/>
        <v>0</v>
      </c>
      <c r="M93" s="1114"/>
      <c r="N93" s="1115" t="str">
        <f t="shared" si="23"/>
        <v/>
      </c>
      <c r="O93" s="1116"/>
      <c r="P93" s="502">
        <f>P92</f>
        <v>0</v>
      </c>
      <c r="Q93" s="1116"/>
      <c r="R93" s="1116"/>
      <c r="S93" s="1116"/>
      <c r="T93" s="1114">
        <f>T92</f>
        <v>0</v>
      </c>
      <c r="U93" s="1114">
        <f>T93*1.12</f>
        <v>0</v>
      </c>
      <c r="V93" s="1114"/>
      <c r="W93" s="1114"/>
      <c r="X93" s="1114"/>
      <c r="Y93" s="1114"/>
      <c r="Z93" s="1114"/>
      <c r="AA93" s="1114"/>
      <c r="AB93" s="1114"/>
      <c r="AC93" s="1114"/>
      <c r="AD93" s="1114"/>
      <c r="AE93" s="1114"/>
      <c r="AF93" s="1114"/>
      <c r="AG93" s="1114"/>
      <c r="AH93" s="1114"/>
      <c r="AI93" s="1114"/>
      <c r="AJ93" s="1114"/>
      <c r="AK93" s="1128"/>
      <c r="AL93" s="1116"/>
      <c r="AM93" s="1116"/>
      <c r="AN93" s="1116"/>
      <c r="AO93" s="1116"/>
      <c r="AP93" s="1116"/>
      <c r="AQ93" s="1116"/>
      <c r="AR93" s="1116"/>
      <c r="AU93" s="521"/>
      <c r="AV93" s="1119"/>
      <c r="AW93" s="1056"/>
    </row>
    <row r="94" spans="1:49" s="1125" customFormat="1" hidden="1" outlineLevel="1" x14ac:dyDescent="0.35">
      <c r="A94" s="1000"/>
      <c r="B94" s="976"/>
      <c r="C94" s="530" t="s">
        <v>75</v>
      </c>
      <c r="D94" s="530" t="s">
        <v>77</v>
      </c>
      <c r="E94" s="469"/>
      <c r="F94" s="469">
        <f t="shared" si="17"/>
        <v>0</v>
      </c>
      <c r="G94" s="469"/>
      <c r="H94" s="469"/>
      <c r="I94" s="469">
        <f t="shared" si="20"/>
        <v>0</v>
      </c>
      <c r="J94" s="469"/>
      <c r="K94" s="669">
        <f t="shared" si="21"/>
        <v>0</v>
      </c>
      <c r="L94" s="669">
        <f t="shared" si="22"/>
        <v>0</v>
      </c>
      <c r="M94" s="1121"/>
      <c r="N94" s="1122" t="str">
        <f t="shared" si="23"/>
        <v/>
      </c>
      <c r="O94" s="1123"/>
      <c r="P94" s="1123">
        <f>H94</f>
        <v>0</v>
      </c>
      <c r="Q94" s="1123"/>
      <c r="R94" s="1123"/>
      <c r="S94" s="1123"/>
      <c r="T94" s="1121">
        <f>T93</f>
        <v>0</v>
      </c>
      <c r="U94" s="1121">
        <f>T94*1.12</f>
        <v>0</v>
      </c>
      <c r="V94" s="1121"/>
      <c r="W94" s="1121"/>
      <c r="X94" s="1121"/>
      <c r="Y94" s="1121"/>
      <c r="Z94" s="1121"/>
      <c r="AA94" s="1121"/>
      <c r="AB94" s="1121"/>
      <c r="AC94" s="1121"/>
      <c r="AD94" s="1121"/>
      <c r="AE94" s="1121"/>
      <c r="AF94" s="1121"/>
      <c r="AG94" s="1121"/>
      <c r="AH94" s="1121"/>
      <c r="AI94" s="1121"/>
      <c r="AJ94" s="1121"/>
      <c r="AK94" s="1129"/>
      <c r="AL94" s="1123"/>
      <c r="AM94" s="1123"/>
      <c r="AN94" s="1123"/>
      <c r="AO94" s="1123"/>
      <c r="AP94" s="1123"/>
      <c r="AQ94" s="1123"/>
      <c r="AR94" s="1123"/>
      <c r="AU94" s="530"/>
      <c r="AV94" s="1126"/>
      <c r="AW94" s="1057"/>
    </row>
    <row r="95" spans="1:49" s="1118" customFormat="1" ht="13" hidden="1" customHeight="1" outlineLevel="1" x14ac:dyDescent="0.35">
      <c r="A95" s="1000"/>
      <c r="B95" s="976"/>
      <c r="C95" s="521" t="s">
        <v>73</v>
      </c>
      <c r="D95" s="521" t="s">
        <v>74</v>
      </c>
      <c r="E95" s="669"/>
      <c r="F95" s="669">
        <f t="shared" si="17"/>
        <v>0</v>
      </c>
      <c r="G95" s="669"/>
      <c r="H95" s="669"/>
      <c r="I95" s="669">
        <f t="shared" si="20"/>
        <v>0</v>
      </c>
      <c r="J95" s="669"/>
      <c r="K95" s="669">
        <f t="shared" si="21"/>
        <v>0</v>
      </c>
      <c r="L95" s="669">
        <f t="shared" si="22"/>
        <v>0</v>
      </c>
      <c r="M95" s="1114"/>
      <c r="N95" s="1115" t="str">
        <f t="shared" si="23"/>
        <v/>
      </c>
      <c r="O95" s="1116"/>
      <c r="P95" s="492">
        <f>H95</f>
        <v>0</v>
      </c>
      <c r="Q95" s="1116"/>
      <c r="R95" s="1116"/>
      <c r="S95" s="1116"/>
      <c r="T95" s="1114"/>
      <c r="U95" s="1114">
        <f>T95</f>
        <v>0</v>
      </c>
      <c r="V95" s="1114"/>
      <c r="W95" s="1114"/>
      <c r="X95" s="669" t="e">
        <f>-E95+#REF!/1000</f>
        <v>#REF!</v>
      </c>
      <c r="Y95" s="1114"/>
      <c r="Z95" s="1114"/>
      <c r="AA95" s="1114" t="e">
        <f>-#REF!/1000</f>
        <v>#REF!</v>
      </c>
      <c r="AB95" s="1114"/>
      <c r="AC95" s="1114"/>
      <c r="AD95" s="1114"/>
      <c r="AE95" s="1114"/>
      <c r="AF95" s="1114"/>
      <c r="AG95" s="1114"/>
      <c r="AH95" s="1114"/>
      <c r="AI95" s="1114"/>
      <c r="AJ95" s="1114"/>
      <c r="AK95" s="1127"/>
      <c r="AL95" s="1116"/>
      <c r="AM95" s="1116"/>
      <c r="AN95" s="1116"/>
      <c r="AO95" s="1116"/>
      <c r="AP95" s="1116"/>
      <c r="AQ95" s="1116"/>
      <c r="AR95" s="1116"/>
      <c r="AU95" s="521"/>
      <c r="AV95" s="1119"/>
      <c r="AW95" s="1055" t="s">
        <v>86</v>
      </c>
    </row>
    <row r="96" spans="1:49" s="1118" customFormat="1" ht="13" hidden="1" customHeight="1" outlineLevel="1" x14ac:dyDescent="0.35">
      <c r="A96" s="1000"/>
      <c r="B96" s="976"/>
      <c r="C96" s="521" t="s">
        <v>75</v>
      </c>
      <c r="D96" s="521" t="s">
        <v>76</v>
      </c>
      <c r="E96" s="669"/>
      <c r="F96" s="669">
        <f t="shared" si="17"/>
        <v>0</v>
      </c>
      <c r="G96" s="669"/>
      <c r="H96" s="669"/>
      <c r="I96" s="669">
        <f t="shared" si="20"/>
        <v>0</v>
      </c>
      <c r="J96" s="669"/>
      <c r="K96" s="669">
        <f t="shared" si="21"/>
        <v>0</v>
      </c>
      <c r="L96" s="669">
        <f t="shared" si="22"/>
        <v>0</v>
      </c>
      <c r="M96" s="1114"/>
      <c r="N96" s="1115" t="str">
        <f t="shared" si="23"/>
        <v/>
      </c>
      <c r="O96" s="1116"/>
      <c r="P96" s="502">
        <f>P95</f>
        <v>0</v>
      </c>
      <c r="Q96" s="1116"/>
      <c r="R96" s="1116"/>
      <c r="S96" s="1116"/>
      <c r="T96" s="1114">
        <f>T95</f>
        <v>0</v>
      </c>
      <c r="U96" s="1114">
        <f>T96*1.12</f>
        <v>0</v>
      </c>
      <c r="V96" s="1114"/>
      <c r="W96" s="1114"/>
      <c r="X96" s="1114"/>
      <c r="Y96" s="1114"/>
      <c r="Z96" s="1114"/>
      <c r="AA96" s="1114"/>
      <c r="AB96" s="1114"/>
      <c r="AC96" s="1114"/>
      <c r="AD96" s="1114"/>
      <c r="AE96" s="1114"/>
      <c r="AF96" s="1114"/>
      <c r="AG96" s="1114"/>
      <c r="AH96" s="1114"/>
      <c r="AI96" s="1114"/>
      <c r="AJ96" s="1114"/>
      <c r="AK96" s="1128"/>
      <c r="AL96" s="1116"/>
      <c r="AM96" s="1116"/>
      <c r="AN96" s="1116"/>
      <c r="AO96" s="1116"/>
      <c r="AP96" s="1116"/>
      <c r="AQ96" s="1116"/>
      <c r="AR96" s="1116"/>
      <c r="AU96" s="521"/>
      <c r="AV96" s="1119"/>
      <c r="AW96" s="1056"/>
    </row>
    <row r="97" spans="1:49" s="1125" customFormat="1" ht="13" hidden="1" customHeight="1" outlineLevel="1" x14ac:dyDescent="0.35">
      <c r="A97" s="1000"/>
      <c r="B97" s="976"/>
      <c r="C97" s="530" t="s">
        <v>75</v>
      </c>
      <c r="D97" s="530" t="s">
        <v>77</v>
      </c>
      <c r="E97" s="469"/>
      <c r="F97" s="469">
        <f t="shared" si="17"/>
        <v>0</v>
      </c>
      <c r="G97" s="469"/>
      <c r="H97" s="469"/>
      <c r="I97" s="469">
        <f t="shared" si="20"/>
        <v>0</v>
      </c>
      <c r="J97" s="469"/>
      <c r="K97" s="669">
        <f t="shared" si="21"/>
        <v>0</v>
      </c>
      <c r="L97" s="669">
        <f t="shared" si="22"/>
        <v>0</v>
      </c>
      <c r="M97" s="1121"/>
      <c r="N97" s="1122" t="str">
        <f t="shared" si="23"/>
        <v/>
      </c>
      <c r="O97" s="1123"/>
      <c r="P97" s="1123">
        <f>H97</f>
        <v>0</v>
      </c>
      <c r="Q97" s="1123"/>
      <c r="R97" s="1123"/>
      <c r="S97" s="1123"/>
      <c r="T97" s="1121">
        <f>T96</f>
        <v>0</v>
      </c>
      <c r="U97" s="1121">
        <f>T97*1.12</f>
        <v>0</v>
      </c>
      <c r="V97" s="1121"/>
      <c r="W97" s="1121"/>
      <c r="X97" s="1121"/>
      <c r="Y97" s="1121"/>
      <c r="Z97" s="1121"/>
      <c r="AA97" s="1121"/>
      <c r="AB97" s="1121"/>
      <c r="AC97" s="1121"/>
      <c r="AD97" s="1121"/>
      <c r="AE97" s="1121"/>
      <c r="AF97" s="1121"/>
      <c r="AG97" s="1121"/>
      <c r="AH97" s="1121"/>
      <c r="AI97" s="1121"/>
      <c r="AJ97" s="1121"/>
      <c r="AK97" s="1129"/>
      <c r="AL97" s="1123"/>
      <c r="AM97" s="1123"/>
      <c r="AN97" s="1123"/>
      <c r="AO97" s="1123"/>
      <c r="AP97" s="1123"/>
      <c r="AQ97" s="1123"/>
      <c r="AR97" s="1123"/>
      <c r="AU97" s="530"/>
      <c r="AV97" s="1126"/>
      <c r="AW97" s="1057"/>
    </row>
    <row r="98" spans="1:49" s="1118" customFormat="1" ht="13" hidden="1" customHeight="1" outlineLevel="1" x14ac:dyDescent="0.35">
      <c r="A98" s="1000"/>
      <c r="B98" s="976"/>
      <c r="C98" s="521" t="s">
        <v>73</v>
      </c>
      <c r="D98" s="521" t="s">
        <v>74</v>
      </c>
      <c r="E98" s="669"/>
      <c r="F98" s="669">
        <f t="shared" si="17"/>
        <v>0</v>
      </c>
      <c r="G98" s="669"/>
      <c r="H98" s="669"/>
      <c r="I98" s="669">
        <f t="shared" si="20"/>
        <v>0</v>
      </c>
      <c r="J98" s="669"/>
      <c r="K98" s="669">
        <f t="shared" si="21"/>
        <v>0</v>
      </c>
      <c r="L98" s="669">
        <f t="shared" si="22"/>
        <v>0</v>
      </c>
      <c r="M98" s="1114"/>
      <c r="N98" s="1115" t="str">
        <f t="shared" si="23"/>
        <v/>
      </c>
      <c r="O98" s="1116"/>
      <c r="P98" s="492">
        <f>H98</f>
        <v>0</v>
      </c>
      <c r="Q98" s="1116"/>
      <c r="R98" s="1116"/>
      <c r="S98" s="1116"/>
      <c r="T98" s="669">
        <f>H98</f>
        <v>0</v>
      </c>
      <c r="U98" s="1130">
        <f t="shared" ref="U98:U103" si="24">T98</f>
        <v>0</v>
      </c>
      <c r="V98" s="1114"/>
      <c r="W98" s="1114"/>
      <c r="X98" s="669">
        <f>H98-E98</f>
        <v>0</v>
      </c>
      <c r="Y98" s="1114"/>
      <c r="Z98" s="1114"/>
      <c r="AA98" s="1114"/>
      <c r="AB98" s="1114"/>
      <c r="AC98" s="1114"/>
      <c r="AD98" s="1114"/>
      <c r="AE98" s="1114"/>
      <c r="AF98" s="1114"/>
      <c r="AG98" s="1114"/>
      <c r="AH98" s="1114"/>
      <c r="AI98" s="1114"/>
      <c r="AJ98" s="1114"/>
      <c r="AK98" s="1127"/>
      <c r="AL98" s="1116"/>
      <c r="AM98" s="1116"/>
      <c r="AN98" s="1116"/>
      <c r="AO98" s="1116"/>
      <c r="AP98" s="1116"/>
      <c r="AQ98" s="1116"/>
      <c r="AR98" s="1116"/>
      <c r="AU98" s="521"/>
      <c r="AV98" s="1119"/>
      <c r="AW98" s="1055" t="s">
        <v>87</v>
      </c>
    </row>
    <row r="99" spans="1:49" s="1118" customFormat="1" ht="13" hidden="1" customHeight="1" outlineLevel="1" x14ac:dyDescent="0.35">
      <c r="A99" s="1000"/>
      <c r="B99" s="976"/>
      <c r="C99" s="521" t="s">
        <v>75</v>
      </c>
      <c r="D99" s="521" t="s">
        <v>76</v>
      </c>
      <c r="E99" s="669"/>
      <c r="F99" s="669">
        <f t="shared" si="17"/>
        <v>0</v>
      </c>
      <c r="G99" s="669"/>
      <c r="H99" s="669"/>
      <c r="I99" s="669">
        <f t="shared" si="20"/>
        <v>0</v>
      </c>
      <c r="J99" s="669"/>
      <c r="K99" s="669">
        <f t="shared" si="21"/>
        <v>0</v>
      </c>
      <c r="L99" s="669">
        <f t="shared" si="22"/>
        <v>0</v>
      </c>
      <c r="M99" s="1114"/>
      <c r="N99" s="1115" t="str">
        <f t="shared" si="23"/>
        <v/>
      </c>
      <c r="O99" s="1116"/>
      <c r="P99" s="502">
        <f>P98</f>
        <v>0</v>
      </c>
      <c r="Q99" s="1116"/>
      <c r="R99" s="1116"/>
      <c r="S99" s="1116"/>
      <c r="T99" s="669">
        <f>T98</f>
        <v>0</v>
      </c>
      <c r="U99" s="1130">
        <f t="shared" si="24"/>
        <v>0</v>
      </c>
      <c r="V99" s="1114"/>
      <c r="W99" s="1114"/>
      <c r="X99" s="1114"/>
      <c r="Y99" s="1114"/>
      <c r="Z99" s="1114"/>
      <c r="AA99" s="1114"/>
      <c r="AB99" s="1114"/>
      <c r="AC99" s="1114"/>
      <c r="AD99" s="1114"/>
      <c r="AE99" s="1114"/>
      <c r="AF99" s="1114"/>
      <c r="AG99" s="1114"/>
      <c r="AH99" s="1114"/>
      <c r="AI99" s="1114"/>
      <c r="AJ99" s="1114"/>
      <c r="AK99" s="1128"/>
      <c r="AL99" s="1116"/>
      <c r="AM99" s="1116"/>
      <c r="AN99" s="1116"/>
      <c r="AO99" s="1116"/>
      <c r="AP99" s="1116"/>
      <c r="AQ99" s="1116"/>
      <c r="AR99" s="1116"/>
      <c r="AU99" s="521"/>
      <c r="AV99" s="1119"/>
      <c r="AW99" s="1056"/>
    </row>
    <row r="100" spans="1:49" s="1125" customFormat="1" ht="13" hidden="1" customHeight="1" outlineLevel="1" x14ac:dyDescent="0.35">
      <c r="A100" s="1000"/>
      <c r="B100" s="976"/>
      <c r="C100" s="530" t="s">
        <v>75</v>
      </c>
      <c r="D100" s="530" t="s">
        <v>77</v>
      </c>
      <c r="E100" s="469"/>
      <c r="F100" s="469">
        <f t="shared" si="17"/>
        <v>0</v>
      </c>
      <c r="G100" s="469"/>
      <c r="H100" s="469"/>
      <c r="I100" s="469">
        <f t="shared" si="20"/>
        <v>0</v>
      </c>
      <c r="J100" s="469"/>
      <c r="K100" s="669">
        <f t="shared" si="21"/>
        <v>0</v>
      </c>
      <c r="L100" s="669">
        <f t="shared" si="22"/>
        <v>0</v>
      </c>
      <c r="M100" s="1121"/>
      <c r="N100" s="1122" t="str">
        <f t="shared" si="23"/>
        <v/>
      </c>
      <c r="O100" s="1123"/>
      <c r="P100" s="1123">
        <f>H100</f>
        <v>0</v>
      </c>
      <c r="Q100" s="1123"/>
      <c r="R100" s="1123"/>
      <c r="S100" s="1123"/>
      <c r="T100" s="469">
        <f>T99</f>
        <v>0</v>
      </c>
      <c r="U100" s="1131">
        <f t="shared" si="24"/>
        <v>0</v>
      </c>
      <c r="V100" s="1121"/>
      <c r="W100" s="1121"/>
      <c r="X100" s="1121"/>
      <c r="Y100" s="1121"/>
      <c r="Z100" s="1121"/>
      <c r="AA100" s="1121"/>
      <c r="AB100" s="1121"/>
      <c r="AC100" s="1121"/>
      <c r="AD100" s="1121"/>
      <c r="AE100" s="1121"/>
      <c r="AF100" s="1121"/>
      <c r="AG100" s="1121"/>
      <c r="AH100" s="1121"/>
      <c r="AI100" s="1121"/>
      <c r="AJ100" s="1121"/>
      <c r="AK100" s="1129"/>
      <c r="AL100" s="1123"/>
      <c r="AM100" s="1123"/>
      <c r="AN100" s="1123"/>
      <c r="AO100" s="1123"/>
      <c r="AP100" s="1123"/>
      <c r="AQ100" s="1123"/>
      <c r="AR100" s="1123"/>
      <c r="AU100" s="530"/>
      <c r="AV100" s="1126"/>
      <c r="AW100" s="1057"/>
    </row>
    <row r="101" spans="1:49" s="636" customFormat="1" ht="12.75" hidden="1" customHeight="1" outlineLevel="1" x14ac:dyDescent="0.35">
      <c r="A101" s="1000"/>
      <c r="B101" s="976"/>
      <c r="C101" s="459" t="s">
        <v>73</v>
      </c>
      <c r="D101" s="459" t="s">
        <v>74</v>
      </c>
      <c r="E101" s="669"/>
      <c r="F101" s="669">
        <f t="shared" si="17"/>
        <v>0</v>
      </c>
      <c r="G101" s="669"/>
      <c r="H101" s="669"/>
      <c r="I101" s="669">
        <f t="shared" si="20"/>
        <v>0</v>
      </c>
      <c r="J101" s="669"/>
      <c r="K101" s="669">
        <f t="shared" si="21"/>
        <v>0</v>
      </c>
      <c r="L101" s="669">
        <f t="shared" si="22"/>
        <v>0</v>
      </c>
      <c r="M101" s="1109"/>
      <c r="N101" s="1132">
        <f>H101/101</f>
        <v>0</v>
      </c>
      <c r="O101" s="492"/>
      <c r="P101" s="492">
        <f>H101</f>
        <v>0</v>
      </c>
      <c r="Q101" s="492"/>
      <c r="R101" s="492"/>
      <c r="S101" s="492"/>
      <c r="T101" s="669">
        <f>H101</f>
        <v>0</v>
      </c>
      <c r="U101" s="1130">
        <f t="shared" si="24"/>
        <v>0</v>
      </c>
      <c r="V101" s="669"/>
      <c r="W101" s="669"/>
      <c r="X101" s="669">
        <f>H101-E101</f>
        <v>0</v>
      </c>
      <c r="Y101" s="669"/>
      <c r="Z101" s="669"/>
      <c r="AA101" s="669"/>
      <c r="AB101" s="669"/>
      <c r="AC101" s="669"/>
      <c r="AD101" s="1109"/>
      <c r="AE101" s="669"/>
      <c r="AF101" s="669"/>
      <c r="AG101" s="669"/>
      <c r="AH101" s="669"/>
      <c r="AI101" s="669"/>
      <c r="AJ101" s="669"/>
      <c r="AK101" s="947"/>
      <c r="AL101" s="492"/>
      <c r="AM101" s="492"/>
      <c r="AN101" s="492"/>
      <c r="AO101" s="492"/>
      <c r="AP101" s="492"/>
      <c r="AQ101" s="492"/>
      <c r="AR101" s="492"/>
      <c r="AU101" s="459"/>
      <c r="AV101" s="1107"/>
      <c r="AW101" s="1055" t="s">
        <v>89</v>
      </c>
    </row>
    <row r="102" spans="1:49" s="636" customFormat="1" ht="13" hidden="1" customHeight="1" outlineLevel="1" x14ac:dyDescent="0.35">
      <c r="A102" s="1000"/>
      <c r="B102" s="976"/>
      <c r="C102" s="459" t="s">
        <v>75</v>
      </c>
      <c r="D102" s="459" t="s">
        <v>76</v>
      </c>
      <c r="E102" s="669"/>
      <c r="F102" s="669">
        <f t="shared" si="17"/>
        <v>0</v>
      </c>
      <c r="G102" s="669"/>
      <c r="H102" s="669"/>
      <c r="I102" s="669">
        <f t="shared" si="20"/>
        <v>0</v>
      </c>
      <c r="J102" s="669"/>
      <c r="K102" s="669">
        <f t="shared" si="21"/>
        <v>0</v>
      </c>
      <c r="L102" s="669">
        <f t="shared" si="22"/>
        <v>0</v>
      </c>
      <c r="M102" s="1109"/>
      <c r="N102" s="1132">
        <f>H102/101</f>
        <v>0</v>
      </c>
      <c r="O102" s="492"/>
      <c r="P102" s="502">
        <f>P101</f>
        <v>0</v>
      </c>
      <c r="Q102" s="492"/>
      <c r="R102" s="492"/>
      <c r="S102" s="492"/>
      <c r="T102" s="669">
        <f>T101</f>
        <v>0</v>
      </c>
      <c r="U102" s="1130">
        <f t="shared" si="24"/>
        <v>0</v>
      </c>
      <c r="V102" s="669"/>
      <c r="W102" s="669"/>
      <c r="X102" s="1114"/>
      <c r="Y102" s="669"/>
      <c r="Z102" s="669"/>
      <c r="AA102" s="669"/>
      <c r="AB102" s="669"/>
      <c r="AC102" s="669"/>
      <c r="AD102" s="1109"/>
      <c r="AE102" s="669"/>
      <c r="AF102" s="669"/>
      <c r="AG102" s="669"/>
      <c r="AH102" s="669"/>
      <c r="AI102" s="669"/>
      <c r="AJ102" s="669"/>
      <c r="AK102" s="948"/>
      <c r="AL102" s="492"/>
      <c r="AM102" s="492"/>
      <c r="AN102" s="492"/>
      <c r="AO102" s="492"/>
      <c r="AP102" s="492"/>
      <c r="AQ102" s="492"/>
      <c r="AR102" s="492"/>
      <c r="AU102" s="459"/>
      <c r="AV102" s="1107"/>
      <c r="AW102" s="1056"/>
    </row>
    <row r="103" spans="1:49" ht="13" hidden="1" customHeight="1" outlineLevel="1" x14ac:dyDescent="0.35">
      <c r="A103" s="1000"/>
      <c r="B103" s="976"/>
      <c r="C103" s="457" t="s">
        <v>75</v>
      </c>
      <c r="D103" s="457" t="s">
        <v>77</v>
      </c>
      <c r="E103" s="469"/>
      <c r="F103" s="469">
        <f t="shared" si="17"/>
        <v>0</v>
      </c>
      <c r="G103" s="469"/>
      <c r="H103" s="469"/>
      <c r="I103" s="469">
        <f t="shared" si="20"/>
        <v>0</v>
      </c>
      <c r="J103" s="469"/>
      <c r="K103" s="669">
        <f t="shared" si="21"/>
        <v>0</v>
      </c>
      <c r="L103" s="669">
        <f t="shared" si="22"/>
        <v>0</v>
      </c>
      <c r="M103" s="1133"/>
      <c r="N103" s="1134">
        <f>H103/101</f>
        <v>0</v>
      </c>
      <c r="O103" s="502"/>
      <c r="P103" s="1123">
        <f>H103</f>
        <v>0</v>
      </c>
      <c r="Q103" s="502"/>
      <c r="R103" s="502"/>
      <c r="S103" s="502"/>
      <c r="T103" s="469">
        <f>T102</f>
        <v>0</v>
      </c>
      <c r="U103" s="1131">
        <f t="shared" si="24"/>
        <v>0</v>
      </c>
      <c r="V103" s="469"/>
      <c r="W103" s="469"/>
      <c r="X103" s="1121"/>
      <c r="Y103" s="469"/>
      <c r="Z103" s="469"/>
      <c r="AA103" s="469"/>
      <c r="AB103" s="469"/>
      <c r="AC103" s="469"/>
      <c r="AD103" s="1133"/>
      <c r="AE103" s="469"/>
      <c r="AF103" s="469"/>
      <c r="AG103" s="469"/>
      <c r="AH103" s="469"/>
      <c r="AI103" s="469"/>
      <c r="AJ103" s="469"/>
      <c r="AK103" s="949"/>
      <c r="AL103" s="502"/>
      <c r="AM103" s="502"/>
      <c r="AN103" s="502"/>
      <c r="AO103" s="502"/>
      <c r="AP103" s="502"/>
      <c r="AQ103" s="502"/>
      <c r="AR103" s="502"/>
      <c r="AU103" s="457"/>
      <c r="AV103" s="470"/>
      <c r="AW103" s="1057"/>
    </row>
    <row r="104" spans="1:49" s="636" customFormat="1" ht="12.75" hidden="1" customHeight="1" outlineLevel="1" x14ac:dyDescent="0.35">
      <c r="A104" s="1000"/>
      <c r="B104" s="976"/>
      <c r="C104" s="459" t="s">
        <v>73</v>
      </c>
      <c r="D104" s="459" t="s">
        <v>74</v>
      </c>
      <c r="E104" s="669"/>
      <c r="F104" s="669">
        <f t="shared" si="17"/>
        <v>0</v>
      </c>
      <c r="G104" s="669"/>
      <c r="H104" s="669"/>
      <c r="I104" s="669">
        <f t="shared" si="20"/>
        <v>0</v>
      </c>
      <c r="J104" s="669"/>
      <c r="K104" s="669">
        <f t="shared" si="21"/>
        <v>0</v>
      </c>
      <c r="L104" s="669">
        <f t="shared" si="22"/>
        <v>0</v>
      </c>
      <c r="M104" s="1109"/>
      <c r="N104" s="1132">
        <f>H104/34</f>
        <v>0</v>
      </c>
      <c r="O104" s="492"/>
      <c r="P104" s="492">
        <f>H104</f>
        <v>0</v>
      </c>
      <c r="Q104" s="492"/>
      <c r="R104" s="492"/>
      <c r="S104" s="492"/>
      <c r="T104" s="669">
        <f>H104</f>
        <v>0</v>
      </c>
      <c r="U104" s="669">
        <f t="shared" ref="U104:U115" si="25">T104*1.12</f>
        <v>0</v>
      </c>
      <c r="V104" s="669"/>
      <c r="W104" s="669"/>
      <c r="X104" s="669">
        <f>H104-E104</f>
        <v>0</v>
      </c>
      <c r="Y104" s="669"/>
      <c r="Z104" s="669"/>
      <c r="AA104" s="669"/>
      <c r="AB104" s="669"/>
      <c r="AC104" s="669"/>
      <c r="AD104" s="1109"/>
      <c r="AE104" s="669"/>
      <c r="AF104" s="669"/>
      <c r="AG104" s="669"/>
      <c r="AH104" s="669"/>
      <c r="AI104" s="669"/>
      <c r="AJ104" s="669"/>
      <c r="AK104" s="947"/>
      <c r="AL104" s="492"/>
      <c r="AM104" s="492"/>
      <c r="AN104" s="492"/>
      <c r="AO104" s="492"/>
      <c r="AP104" s="492"/>
      <c r="AQ104" s="492"/>
      <c r="AR104" s="492"/>
      <c r="AU104" s="459"/>
      <c r="AV104" s="1107"/>
      <c r="AW104" s="1055" t="s">
        <v>91</v>
      </c>
    </row>
    <row r="105" spans="1:49" s="636" customFormat="1" ht="13" hidden="1" customHeight="1" outlineLevel="1" x14ac:dyDescent="0.35">
      <c r="A105" s="1000"/>
      <c r="B105" s="976"/>
      <c r="C105" s="459" t="s">
        <v>75</v>
      </c>
      <c r="D105" s="459" t="s">
        <v>76</v>
      </c>
      <c r="E105" s="669"/>
      <c r="F105" s="669">
        <f t="shared" si="17"/>
        <v>0</v>
      </c>
      <c r="G105" s="669"/>
      <c r="H105" s="669"/>
      <c r="I105" s="669">
        <f t="shared" si="20"/>
        <v>0</v>
      </c>
      <c r="J105" s="669"/>
      <c r="K105" s="669">
        <f t="shared" si="21"/>
        <v>0</v>
      </c>
      <c r="L105" s="669">
        <f t="shared" si="22"/>
        <v>0</v>
      </c>
      <c r="M105" s="1109"/>
      <c r="N105" s="1132">
        <f>H105/33.898</f>
        <v>0</v>
      </c>
      <c r="O105" s="492"/>
      <c r="P105" s="502">
        <f>P104</f>
        <v>0</v>
      </c>
      <c r="Q105" s="492"/>
      <c r="R105" s="492"/>
      <c r="S105" s="492"/>
      <c r="T105" s="669">
        <f>T104</f>
        <v>0</v>
      </c>
      <c r="U105" s="669">
        <f t="shared" si="25"/>
        <v>0</v>
      </c>
      <c r="V105" s="669"/>
      <c r="W105" s="669"/>
      <c r="X105" s="1114"/>
      <c r="Y105" s="669"/>
      <c r="Z105" s="669"/>
      <c r="AA105" s="669"/>
      <c r="AB105" s="669"/>
      <c r="AC105" s="669"/>
      <c r="AD105" s="1109"/>
      <c r="AE105" s="669"/>
      <c r="AF105" s="669"/>
      <c r="AG105" s="669"/>
      <c r="AH105" s="669"/>
      <c r="AI105" s="669"/>
      <c r="AJ105" s="669"/>
      <c r="AK105" s="948"/>
      <c r="AL105" s="492"/>
      <c r="AM105" s="492"/>
      <c r="AN105" s="492"/>
      <c r="AO105" s="492"/>
      <c r="AP105" s="492"/>
      <c r="AQ105" s="492"/>
      <c r="AR105" s="492"/>
      <c r="AU105" s="459"/>
      <c r="AV105" s="1107"/>
      <c r="AW105" s="1056"/>
    </row>
    <row r="106" spans="1:49" ht="13" hidden="1" customHeight="1" outlineLevel="1" x14ac:dyDescent="0.35">
      <c r="A106" s="1000"/>
      <c r="B106" s="976"/>
      <c r="C106" s="457" t="s">
        <v>75</v>
      </c>
      <c r="D106" s="457" t="s">
        <v>77</v>
      </c>
      <c r="E106" s="469"/>
      <c r="F106" s="469">
        <f t="shared" si="17"/>
        <v>0</v>
      </c>
      <c r="G106" s="469"/>
      <c r="H106" s="469"/>
      <c r="I106" s="469">
        <f t="shared" si="20"/>
        <v>0</v>
      </c>
      <c r="J106" s="469"/>
      <c r="K106" s="669">
        <f t="shared" si="21"/>
        <v>0</v>
      </c>
      <c r="L106" s="669">
        <f t="shared" si="22"/>
        <v>0</v>
      </c>
      <c r="M106" s="1133"/>
      <c r="N106" s="1134">
        <f>H106/34</f>
        <v>0</v>
      </c>
      <c r="O106" s="502"/>
      <c r="P106" s="1123">
        <f>H106</f>
        <v>0</v>
      </c>
      <c r="Q106" s="502"/>
      <c r="R106" s="502"/>
      <c r="S106" s="502"/>
      <c r="T106" s="469">
        <f>T105</f>
        <v>0</v>
      </c>
      <c r="U106" s="469">
        <f t="shared" si="25"/>
        <v>0</v>
      </c>
      <c r="V106" s="469"/>
      <c r="W106" s="469"/>
      <c r="X106" s="1121"/>
      <c r="Y106" s="469"/>
      <c r="Z106" s="469"/>
      <c r="AA106" s="469"/>
      <c r="AB106" s="469"/>
      <c r="AC106" s="469"/>
      <c r="AD106" s="1133"/>
      <c r="AE106" s="469"/>
      <c r="AF106" s="469"/>
      <c r="AG106" s="469"/>
      <c r="AH106" s="469"/>
      <c r="AI106" s="469"/>
      <c r="AJ106" s="469"/>
      <c r="AK106" s="949"/>
      <c r="AL106" s="502"/>
      <c r="AM106" s="502"/>
      <c r="AN106" s="502"/>
      <c r="AO106" s="502"/>
      <c r="AP106" s="502"/>
      <c r="AQ106" s="502"/>
      <c r="AR106" s="502"/>
      <c r="AU106" s="457"/>
      <c r="AV106" s="470"/>
      <c r="AW106" s="1057"/>
    </row>
    <row r="107" spans="1:49" s="636" customFormat="1" hidden="1" outlineLevel="1" x14ac:dyDescent="0.35">
      <c r="A107" s="1000"/>
      <c r="B107" s="976"/>
      <c r="C107" s="459" t="s">
        <v>73</v>
      </c>
      <c r="D107" s="459" t="s">
        <v>74</v>
      </c>
      <c r="E107" s="669"/>
      <c r="F107" s="669">
        <f t="shared" si="17"/>
        <v>0</v>
      </c>
      <c r="G107" s="669"/>
      <c r="H107" s="669"/>
      <c r="I107" s="669">
        <f t="shared" si="20"/>
        <v>0</v>
      </c>
      <c r="J107" s="669"/>
      <c r="K107" s="669">
        <f t="shared" si="21"/>
        <v>0</v>
      </c>
      <c r="L107" s="669">
        <f t="shared" si="22"/>
        <v>0</v>
      </c>
      <c r="M107" s="669"/>
      <c r="N107" s="1132">
        <f>H107/34</f>
        <v>0</v>
      </c>
      <c r="O107" s="492"/>
      <c r="P107" s="492"/>
      <c r="Q107" s="492"/>
      <c r="R107" s="492"/>
      <c r="S107" s="492"/>
      <c r="T107" s="669">
        <f>H107</f>
        <v>0</v>
      </c>
      <c r="U107" s="669">
        <f t="shared" si="25"/>
        <v>0</v>
      </c>
      <c r="V107" s="669"/>
      <c r="W107" s="669"/>
      <c r="X107" s="669"/>
      <c r="Y107" s="669"/>
      <c r="Z107" s="669"/>
      <c r="AA107" s="669"/>
      <c r="AB107" s="669"/>
      <c r="AC107" s="669"/>
      <c r="AD107" s="1109"/>
      <c r="AE107" s="669"/>
      <c r="AF107" s="669"/>
      <c r="AG107" s="669"/>
      <c r="AH107" s="669"/>
      <c r="AI107" s="669"/>
      <c r="AJ107" s="669"/>
      <c r="AK107" s="947"/>
      <c r="AL107" s="492"/>
      <c r="AM107" s="492"/>
      <c r="AN107" s="492"/>
      <c r="AO107" s="492"/>
      <c r="AP107" s="492"/>
      <c r="AQ107" s="492"/>
      <c r="AR107" s="492"/>
      <c r="AU107" s="459"/>
      <c r="AV107" s="1107"/>
      <c r="AW107" s="459"/>
    </row>
    <row r="108" spans="1:49" s="636" customFormat="1" hidden="1" outlineLevel="1" x14ac:dyDescent="0.35">
      <c r="A108" s="1000"/>
      <c r="B108" s="976"/>
      <c r="C108" s="459" t="s">
        <v>75</v>
      </c>
      <c r="D108" s="459" t="s">
        <v>76</v>
      </c>
      <c r="E108" s="669"/>
      <c r="F108" s="669">
        <f t="shared" si="17"/>
        <v>0</v>
      </c>
      <c r="G108" s="669"/>
      <c r="H108" s="669"/>
      <c r="I108" s="669">
        <f t="shared" ref="I108:I115" si="26">H108*1.12</f>
        <v>0</v>
      </c>
      <c r="J108" s="669"/>
      <c r="K108" s="669">
        <f t="shared" si="21"/>
        <v>0</v>
      </c>
      <c r="L108" s="669">
        <f t="shared" si="22"/>
        <v>0</v>
      </c>
      <c r="M108" s="669"/>
      <c r="N108" s="1132">
        <f>H108/33.828</f>
        <v>0</v>
      </c>
      <c r="O108" s="492"/>
      <c r="P108" s="492">
        <f>H108</f>
        <v>0</v>
      </c>
      <c r="Q108" s="492"/>
      <c r="R108" s="492"/>
      <c r="S108" s="492"/>
      <c r="T108" s="669">
        <f>T107</f>
        <v>0</v>
      </c>
      <c r="U108" s="669">
        <f t="shared" si="25"/>
        <v>0</v>
      </c>
      <c r="V108" s="669"/>
      <c r="W108" s="669"/>
      <c r="X108" s="669"/>
      <c r="Y108" s="669"/>
      <c r="Z108" s="669"/>
      <c r="AA108" s="669"/>
      <c r="AB108" s="669"/>
      <c r="AC108" s="669"/>
      <c r="AD108" s="669"/>
      <c r="AE108" s="669"/>
      <c r="AF108" s="669"/>
      <c r="AG108" s="669"/>
      <c r="AH108" s="669"/>
      <c r="AI108" s="669"/>
      <c r="AJ108" s="669"/>
      <c r="AK108" s="948"/>
      <c r="AL108" s="492"/>
      <c r="AM108" s="492"/>
      <c r="AN108" s="492"/>
      <c r="AO108" s="492"/>
      <c r="AP108" s="492"/>
      <c r="AQ108" s="492"/>
      <c r="AR108" s="492"/>
      <c r="AU108" s="459"/>
      <c r="AV108" s="1107"/>
      <c r="AW108" s="459"/>
    </row>
    <row r="109" spans="1:49" hidden="1" outlineLevel="1" x14ac:dyDescent="0.35">
      <c r="A109" s="1000"/>
      <c r="B109" s="976"/>
      <c r="C109" s="457" t="s">
        <v>75</v>
      </c>
      <c r="D109" s="457" t="s">
        <v>77</v>
      </c>
      <c r="E109" s="469"/>
      <c r="F109" s="469">
        <f t="shared" si="17"/>
        <v>0</v>
      </c>
      <c r="G109" s="469"/>
      <c r="H109" s="469">
        <f>H108</f>
        <v>0</v>
      </c>
      <c r="I109" s="469">
        <f t="shared" si="26"/>
        <v>0</v>
      </c>
      <c r="J109" s="469"/>
      <c r="K109" s="669">
        <f t="shared" si="21"/>
        <v>0</v>
      </c>
      <c r="L109" s="669">
        <f t="shared" si="22"/>
        <v>0</v>
      </c>
      <c r="M109" s="469"/>
      <c r="N109" s="1134">
        <f>H109/33.898</f>
        <v>0</v>
      </c>
      <c r="O109" s="502"/>
      <c r="P109" s="502">
        <f>P108</f>
        <v>0</v>
      </c>
      <c r="Q109" s="502"/>
      <c r="R109" s="502"/>
      <c r="S109" s="502"/>
      <c r="T109" s="469">
        <f>T108</f>
        <v>0</v>
      </c>
      <c r="U109" s="469">
        <f t="shared" si="25"/>
        <v>0</v>
      </c>
      <c r="V109" s="469"/>
      <c r="W109" s="469"/>
      <c r="X109" s="469"/>
      <c r="Y109" s="469"/>
      <c r="Z109" s="469"/>
      <c r="AA109" s="469"/>
      <c r="AB109" s="469"/>
      <c r="AC109" s="469"/>
      <c r="AD109" s="469"/>
      <c r="AE109" s="469"/>
      <c r="AF109" s="469"/>
      <c r="AG109" s="469"/>
      <c r="AH109" s="469"/>
      <c r="AI109" s="469"/>
      <c r="AJ109" s="469"/>
      <c r="AK109" s="949"/>
      <c r="AL109" s="502"/>
      <c r="AM109" s="502"/>
      <c r="AN109" s="502"/>
      <c r="AO109" s="502"/>
      <c r="AP109" s="502"/>
      <c r="AQ109" s="502"/>
      <c r="AR109" s="502"/>
      <c r="AU109" s="457"/>
      <c r="AV109" s="470"/>
      <c r="AW109" s="457"/>
    </row>
    <row r="110" spans="1:49" s="636" customFormat="1" hidden="1" outlineLevel="1" x14ac:dyDescent="0.35">
      <c r="A110" s="1000"/>
      <c r="B110" s="976"/>
      <c r="C110" s="459" t="s">
        <v>73</v>
      </c>
      <c r="D110" s="459" t="s">
        <v>74</v>
      </c>
      <c r="E110" s="669"/>
      <c r="F110" s="669">
        <f t="shared" si="17"/>
        <v>0</v>
      </c>
      <c r="G110" s="669"/>
      <c r="H110" s="669" t="e">
        <f>ROUND(#REF!/1000,0)</f>
        <v>#REF!</v>
      </c>
      <c r="I110" s="669" t="e">
        <f t="shared" si="26"/>
        <v>#REF!</v>
      </c>
      <c r="J110" s="669"/>
      <c r="K110" s="669" t="e">
        <f t="shared" si="21"/>
        <v>#REF!</v>
      </c>
      <c r="L110" s="669" t="e">
        <f t="shared" si="22"/>
        <v>#REF!</v>
      </c>
      <c r="M110" s="669"/>
      <c r="N110" s="1132" t="e">
        <f>H110/34</f>
        <v>#REF!</v>
      </c>
      <c r="O110" s="492"/>
      <c r="P110" s="492"/>
      <c r="Q110" s="492"/>
      <c r="R110" s="492"/>
      <c r="S110" s="492"/>
      <c r="T110" s="669" t="e">
        <f>ROUND(#REF!/1000,0)</f>
        <v>#REF!</v>
      </c>
      <c r="U110" s="669" t="e">
        <f t="shared" si="25"/>
        <v>#REF!</v>
      </c>
      <c r="V110" s="669"/>
      <c r="W110" s="669"/>
      <c r="X110" s="669"/>
      <c r="Y110" s="669"/>
      <c r="Z110" s="669"/>
      <c r="AA110" s="669"/>
      <c r="AB110" s="669"/>
      <c r="AC110" s="669"/>
      <c r="AD110" s="669"/>
      <c r="AE110" s="669"/>
      <c r="AF110" s="669"/>
      <c r="AG110" s="669"/>
      <c r="AH110" s="669"/>
      <c r="AI110" s="669"/>
      <c r="AJ110" s="669" t="e">
        <f>H110-E110</f>
        <v>#REF!</v>
      </c>
      <c r="AK110" s="947"/>
      <c r="AL110" s="492"/>
      <c r="AM110" s="492"/>
      <c r="AN110" s="492"/>
      <c r="AO110" s="492"/>
      <c r="AP110" s="492"/>
      <c r="AQ110" s="492"/>
      <c r="AR110" s="492"/>
      <c r="AU110" s="459"/>
      <c r="AV110" s="1107"/>
      <c r="AW110" s="459"/>
    </row>
    <row r="111" spans="1:49" s="636" customFormat="1" hidden="1" outlineLevel="1" x14ac:dyDescent="0.35">
      <c r="A111" s="1000"/>
      <c r="B111" s="976"/>
      <c r="C111" s="459" t="s">
        <v>75</v>
      </c>
      <c r="D111" s="459" t="s">
        <v>76</v>
      </c>
      <c r="E111" s="669"/>
      <c r="F111" s="669">
        <f t="shared" si="17"/>
        <v>0</v>
      </c>
      <c r="G111" s="669"/>
      <c r="H111" s="669"/>
      <c r="I111" s="669">
        <f t="shared" si="26"/>
        <v>0</v>
      </c>
      <c r="J111" s="669"/>
      <c r="K111" s="669">
        <f t="shared" si="21"/>
        <v>0</v>
      </c>
      <c r="L111" s="669">
        <f t="shared" si="22"/>
        <v>0</v>
      </c>
      <c r="M111" s="669"/>
      <c r="N111" s="1132">
        <f>H111/34</f>
        <v>0</v>
      </c>
      <c r="O111" s="492"/>
      <c r="P111" s="492">
        <f>H111</f>
        <v>0</v>
      </c>
      <c r="Q111" s="492"/>
      <c r="R111" s="492"/>
      <c r="S111" s="492"/>
      <c r="T111" s="669" t="e">
        <f>T110</f>
        <v>#REF!</v>
      </c>
      <c r="U111" s="669" t="e">
        <f t="shared" si="25"/>
        <v>#REF!</v>
      </c>
      <c r="V111" s="669"/>
      <c r="W111" s="669"/>
      <c r="X111" s="669"/>
      <c r="Y111" s="669"/>
      <c r="Z111" s="669"/>
      <c r="AA111" s="669"/>
      <c r="AB111" s="669"/>
      <c r="AC111" s="669"/>
      <c r="AD111" s="669"/>
      <c r="AE111" s="669"/>
      <c r="AF111" s="669"/>
      <c r="AG111" s="669"/>
      <c r="AH111" s="669"/>
      <c r="AI111" s="669"/>
      <c r="AJ111" s="669"/>
      <c r="AK111" s="948"/>
      <c r="AL111" s="492"/>
      <c r="AM111" s="492"/>
      <c r="AN111" s="492"/>
      <c r="AO111" s="492"/>
      <c r="AP111" s="492"/>
      <c r="AQ111" s="492"/>
      <c r="AR111" s="492"/>
      <c r="AU111" s="459"/>
      <c r="AV111" s="1107"/>
      <c r="AW111" s="459"/>
    </row>
    <row r="112" spans="1:49" hidden="1" outlineLevel="1" x14ac:dyDescent="0.35">
      <c r="A112" s="1000"/>
      <c r="B112" s="976"/>
      <c r="C112" s="457" t="s">
        <v>75</v>
      </c>
      <c r="D112" s="457" t="s">
        <v>77</v>
      </c>
      <c r="E112" s="469"/>
      <c r="F112" s="469">
        <f t="shared" si="17"/>
        <v>0</v>
      </c>
      <c r="G112" s="469"/>
      <c r="H112" s="469">
        <f>H111</f>
        <v>0</v>
      </c>
      <c r="I112" s="469">
        <f t="shared" si="26"/>
        <v>0</v>
      </c>
      <c r="J112" s="469"/>
      <c r="K112" s="669">
        <f t="shared" si="21"/>
        <v>0</v>
      </c>
      <c r="L112" s="669">
        <f t="shared" si="22"/>
        <v>0</v>
      </c>
      <c r="M112" s="469"/>
      <c r="N112" s="1134">
        <f>H112/34</f>
        <v>0</v>
      </c>
      <c r="O112" s="502"/>
      <c r="P112" s="502">
        <f>P111</f>
        <v>0</v>
      </c>
      <c r="Q112" s="502"/>
      <c r="R112" s="502"/>
      <c r="S112" s="502"/>
      <c r="T112" s="469" t="e">
        <f>T111</f>
        <v>#REF!</v>
      </c>
      <c r="U112" s="469" t="e">
        <f t="shared" si="25"/>
        <v>#REF!</v>
      </c>
      <c r="V112" s="469"/>
      <c r="W112" s="469"/>
      <c r="X112" s="469"/>
      <c r="Y112" s="469"/>
      <c r="Z112" s="469"/>
      <c r="AA112" s="469"/>
      <c r="AB112" s="469"/>
      <c r="AC112" s="469"/>
      <c r="AD112" s="469"/>
      <c r="AE112" s="469"/>
      <c r="AF112" s="469"/>
      <c r="AG112" s="469"/>
      <c r="AH112" s="469"/>
      <c r="AI112" s="469"/>
      <c r="AJ112" s="469"/>
      <c r="AK112" s="949"/>
      <c r="AL112" s="502"/>
      <c r="AM112" s="502"/>
      <c r="AN112" s="502"/>
      <c r="AO112" s="502"/>
      <c r="AP112" s="502"/>
      <c r="AQ112" s="502"/>
      <c r="AR112" s="502"/>
      <c r="AU112" s="457"/>
      <c r="AV112" s="470"/>
      <c r="AW112" s="457"/>
    </row>
    <row r="113" spans="1:49" s="636" customFormat="1" hidden="1" outlineLevel="1" x14ac:dyDescent="0.35">
      <c r="A113" s="1000"/>
      <c r="B113" s="976"/>
      <c r="C113" s="459" t="s">
        <v>73</v>
      </c>
      <c r="D113" s="459" t="s">
        <v>74</v>
      </c>
      <c r="E113" s="669"/>
      <c r="F113" s="669">
        <f t="shared" si="17"/>
        <v>0</v>
      </c>
      <c r="G113" s="669"/>
      <c r="H113" s="669" t="e">
        <f>ROUND(#REF!/1000,0)</f>
        <v>#REF!</v>
      </c>
      <c r="I113" s="669" t="e">
        <f t="shared" si="26"/>
        <v>#REF!</v>
      </c>
      <c r="J113" s="669"/>
      <c r="K113" s="669" t="e">
        <f t="shared" si="21"/>
        <v>#REF!</v>
      </c>
      <c r="L113" s="669" t="e">
        <f t="shared" si="22"/>
        <v>#REF!</v>
      </c>
      <c r="M113" s="669"/>
      <c r="N113" s="1132" t="e">
        <f>H113/360</f>
        <v>#REF!</v>
      </c>
      <c r="O113" s="492"/>
      <c r="P113" s="492"/>
      <c r="Q113" s="492"/>
      <c r="R113" s="492"/>
      <c r="S113" s="492"/>
      <c r="T113" s="669" t="e">
        <f>ROUND(#REF!/1000,0)</f>
        <v>#REF!</v>
      </c>
      <c r="U113" s="669" t="e">
        <f t="shared" si="25"/>
        <v>#REF!</v>
      </c>
      <c r="V113" s="669"/>
      <c r="W113" s="669"/>
      <c r="X113" s="669"/>
      <c r="Y113" s="669"/>
      <c r="Z113" s="669"/>
      <c r="AA113" s="669"/>
      <c r="AB113" s="669"/>
      <c r="AC113" s="669"/>
      <c r="AD113" s="669"/>
      <c r="AE113" s="669"/>
      <c r="AF113" s="669"/>
      <c r="AG113" s="669"/>
      <c r="AH113" s="669"/>
      <c r="AI113" s="669"/>
      <c r="AJ113" s="669" t="e">
        <f>H113-E113</f>
        <v>#REF!</v>
      </c>
      <c r="AK113" s="947"/>
      <c r="AL113" s="492"/>
      <c r="AM113" s="492"/>
      <c r="AN113" s="492"/>
      <c r="AO113" s="492"/>
      <c r="AP113" s="492"/>
      <c r="AQ113" s="492"/>
      <c r="AR113" s="492"/>
      <c r="AU113" s="459"/>
      <c r="AV113" s="1107"/>
      <c r="AW113" s="459"/>
    </row>
    <row r="114" spans="1:49" s="636" customFormat="1" hidden="1" outlineLevel="1" x14ac:dyDescent="0.35">
      <c r="A114" s="1000"/>
      <c r="B114" s="976"/>
      <c r="C114" s="459" t="s">
        <v>75</v>
      </c>
      <c r="D114" s="459" t="s">
        <v>76</v>
      </c>
      <c r="E114" s="669"/>
      <c r="F114" s="669">
        <f t="shared" si="17"/>
        <v>0</v>
      </c>
      <c r="G114" s="669"/>
      <c r="H114" s="669"/>
      <c r="I114" s="669">
        <f t="shared" si="26"/>
        <v>0</v>
      </c>
      <c r="J114" s="669"/>
      <c r="K114" s="669">
        <f t="shared" si="21"/>
        <v>0</v>
      </c>
      <c r="L114" s="669">
        <f t="shared" si="22"/>
        <v>0</v>
      </c>
      <c r="M114" s="669"/>
      <c r="N114" s="1132">
        <f>H114/359.892</f>
        <v>0</v>
      </c>
      <c r="O114" s="492"/>
      <c r="P114" s="492">
        <f>H114</f>
        <v>0</v>
      </c>
      <c r="Q114" s="492"/>
      <c r="R114" s="492"/>
      <c r="S114" s="492"/>
      <c r="T114" s="669" t="e">
        <f>T113</f>
        <v>#REF!</v>
      </c>
      <c r="U114" s="669" t="e">
        <f t="shared" si="25"/>
        <v>#REF!</v>
      </c>
      <c r="V114" s="669"/>
      <c r="W114" s="669"/>
      <c r="X114" s="669"/>
      <c r="Y114" s="669"/>
      <c r="Z114" s="669"/>
      <c r="AA114" s="669"/>
      <c r="AB114" s="669"/>
      <c r="AC114" s="669"/>
      <c r="AD114" s="669"/>
      <c r="AE114" s="669"/>
      <c r="AF114" s="669"/>
      <c r="AG114" s="669"/>
      <c r="AH114" s="669"/>
      <c r="AI114" s="669"/>
      <c r="AJ114" s="669"/>
      <c r="AK114" s="948"/>
      <c r="AL114" s="492"/>
      <c r="AM114" s="492"/>
      <c r="AN114" s="492"/>
      <c r="AO114" s="492"/>
      <c r="AP114" s="492"/>
      <c r="AQ114" s="492"/>
      <c r="AR114" s="492"/>
      <c r="AU114" s="459"/>
      <c r="AV114" s="1107"/>
      <c r="AW114" s="459"/>
    </row>
    <row r="115" spans="1:49" hidden="1" outlineLevel="1" x14ac:dyDescent="0.35">
      <c r="A115" s="962"/>
      <c r="B115" s="977"/>
      <c r="C115" s="457" t="s">
        <v>75</v>
      </c>
      <c r="D115" s="457" t="s">
        <v>77</v>
      </c>
      <c r="E115" s="469"/>
      <c r="F115" s="469">
        <f t="shared" si="17"/>
        <v>0</v>
      </c>
      <c r="G115" s="469"/>
      <c r="H115" s="469">
        <f>H114</f>
        <v>0</v>
      </c>
      <c r="I115" s="469">
        <f t="shared" si="26"/>
        <v>0</v>
      </c>
      <c r="J115" s="469"/>
      <c r="K115" s="669">
        <f t="shared" si="21"/>
        <v>0</v>
      </c>
      <c r="L115" s="669">
        <f t="shared" si="22"/>
        <v>0</v>
      </c>
      <c r="M115" s="469"/>
      <c r="N115" s="1134">
        <f>H115/359.892</f>
        <v>0</v>
      </c>
      <c r="O115" s="502"/>
      <c r="P115" s="502">
        <f>P114</f>
        <v>0</v>
      </c>
      <c r="Q115" s="502"/>
      <c r="R115" s="502"/>
      <c r="S115" s="502"/>
      <c r="T115" s="469" t="e">
        <f>T114</f>
        <v>#REF!</v>
      </c>
      <c r="U115" s="469" t="e">
        <f t="shared" si="25"/>
        <v>#REF!</v>
      </c>
      <c r="V115" s="469"/>
      <c r="W115" s="469"/>
      <c r="X115" s="469"/>
      <c r="Y115" s="469"/>
      <c r="Z115" s="469"/>
      <c r="AA115" s="469"/>
      <c r="AB115" s="469"/>
      <c r="AC115" s="469"/>
      <c r="AD115" s="469"/>
      <c r="AE115" s="469"/>
      <c r="AF115" s="469"/>
      <c r="AG115" s="469"/>
      <c r="AH115" s="469"/>
      <c r="AI115" s="469"/>
      <c r="AJ115" s="469"/>
      <c r="AK115" s="949"/>
      <c r="AL115" s="502"/>
      <c r="AM115" s="502"/>
      <c r="AN115" s="502"/>
      <c r="AO115" s="502"/>
      <c r="AP115" s="502"/>
      <c r="AQ115" s="502"/>
      <c r="AR115" s="502"/>
      <c r="AU115" s="457"/>
      <c r="AV115" s="470"/>
      <c r="AW115" s="457"/>
    </row>
    <row r="116" spans="1:49" s="636" customFormat="1" hidden="1" collapsed="1" x14ac:dyDescent="0.35">
      <c r="A116" s="961">
        <v>2</v>
      </c>
      <c r="B116" s="975"/>
      <c r="C116" s="459" t="s">
        <v>73</v>
      </c>
      <c r="D116" s="459" t="s">
        <v>74</v>
      </c>
      <c r="E116" s="669"/>
      <c r="F116" s="1109">
        <f t="shared" ref="F116:F125" si="27">E116*1.12</f>
        <v>0</v>
      </c>
      <c r="G116" s="1109"/>
      <c r="H116" s="1109"/>
      <c r="I116" s="1109">
        <f>H116*1.12</f>
        <v>0</v>
      </c>
      <c r="J116" s="669"/>
      <c r="K116" s="669">
        <f t="shared" si="21"/>
        <v>0</v>
      </c>
      <c r="L116" s="669">
        <f t="shared" si="22"/>
        <v>0</v>
      </c>
      <c r="M116" s="669"/>
      <c r="N116" s="1106" t="str">
        <f t="shared" si="23"/>
        <v/>
      </c>
      <c r="O116" s="492"/>
      <c r="P116" s="492"/>
      <c r="Q116" s="492"/>
      <c r="R116" s="492"/>
      <c r="S116" s="492"/>
      <c r="T116" s="669">
        <f>H116</f>
        <v>0</v>
      </c>
      <c r="U116" s="1130">
        <f>T116</f>
        <v>0</v>
      </c>
      <c r="V116" s="669"/>
      <c r="W116" s="669"/>
      <c r="X116" s="669"/>
      <c r="Y116" s="669"/>
      <c r="Z116" s="669"/>
      <c r="AA116" s="669"/>
      <c r="AB116" s="669"/>
      <c r="AC116" s="669"/>
      <c r="AD116" s="669"/>
      <c r="AE116" s="669"/>
      <c r="AF116" s="669"/>
      <c r="AG116" s="669"/>
      <c r="AH116" s="669"/>
      <c r="AI116" s="669"/>
      <c r="AJ116" s="669"/>
      <c r="AK116" s="1017"/>
      <c r="AL116" s="492"/>
      <c r="AM116" s="492"/>
      <c r="AN116" s="492"/>
      <c r="AO116" s="492"/>
      <c r="AP116" s="492"/>
      <c r="AQ116" s="492"/>
      <c r="AR116" s="492"/>
      <c r="AU116" s="459"/>
      <c r="AV116" s="1107"/>
      <c r="AW116" s="459"/>
    </row>
    <row r="117" spans="1:49" s="636" customFormat="1" hidden="1" x14ac:dyDescent="0.35">
      <c r="A117" s="1000"/>
      <c r="B117" s="976"/>
      <c r="C117" s="459" t="s">
        <v>75</v>
      </c>
      <c r="D117" s="459" t="s">
        <v>76</v>
      </c>
      <c r="E117" s="669">
        <f>E116</f>
        <v>0</v>
      </c>
      <c r="F117" s="1109">
        <f t="shared" si="27"/>
        <v>0</v>
      </c>
      <c r="G117" s="1109"/>
      <c r="H117" s="1109"/>
      <c r="I117" s="1109">
        <f>H117*1.12</f>
        <v>0</v>
      </c>
      <c r="J117" s="669"/>
      <c r="K117" s="669">
        <f t="shared" si="21"/>
        <v>0</v>
      </c>
      <c r="L117" s="669">
        <f t="shared" si="22"/>
        <v>0</v>
      </c>
      <c r="M117" s="669"/>
      <c r="N117" s="1106" t="str">
        <f t="shared" si="23"/>
        <v/>
      </c>
      <c r="O117" s="492"/>
      <c r="P117" s="492">
        <f>H117</f>
        <v>0</v>
      </c>
      <c r="Q117" s="492"/>
      <c r="R117" s="492"/>
      <c r="S117" s="492"/>
      <c r="T117" s="669">
        <f>H117</f>
        <v>0</v>
      </c>
      <c r="U117" s="1130">
        <f>I117</f>
        <v>0</v>
      </c>
      <c r="V117" s="669"/>
      <c r="W117" s="669"/>
      <c r="X117" s="669"/>
      <c r="Y117" s="669"/>
      <c r="Z117" s="669"/>
      <c r="AA117" s="669"/>
      <c r="AB117" s="669"/>
      <c r="AC117" s="669"/>
      <c r="AD117" s="669"/>
      <c r="AE117" s="669"/>
      <c r="AF117" s="669"/>
      <c r="AG117" s="669"/>
      <c r="AH117" s="669"/>
      <c r="AI117" s="669"/>
      <c r="AJ117" s="669"/>
      <c r="AK117" s="1018"/>
      <c r="AL117" s="492"/>
      <c r="AM117" s="492"/>
      <c r="AN117" s="492"/>
      <c r="AO117" s="492"/>
      <c r="AP117" s="492"/>
      <c r="AQ117" s="492"/>
      <c r="AR117" s="492"/>
      <c r="AU117" s="459"/>
      <c r="AV117" s="1107"/>
      <c r="AW117" s="459"/>
    </row>
    <row r="118" spans="1:49" hidden="1" x14ac:dyDescent="0.35">
      <c r="A118" s="962"/>
      <c r="B118" s="977"/>
      <c r="C118" s="457" t="s">
        <v>75</v>
      </c>
      <c r="D118" s="457" t="s">
        <v>77</v>
      </c>
      <c r="E118" s="469">
        <f>E117</f>
        <v>0</v>
      </c>
      <c r="F118" s="1133">
        <f t="shared" si="27"/>
        <v>0</v>
      </c>
      <c r="G118" s="1133"/>
      <c r="H118" s="1133">
        <f>H117</f>
        <v>0</v>
      </c>
      <c r="I118" s="1133">
        <f>H118*1.12</f>
        <v>0</v>
      </c>
      <c r="J118" s="469"/>
      <c r="K118" s="669">
        <f t="shared" si="21"/>
        <v>0</v>
      </c>
      <c r="L118" s="669">
        <f t="shared" si="22"/>
        <v>0</v>
      </c>
      <c r="M118" s="469"/>
      <c r="N118" s="1108" t="str">
        <f t="shared" si="23"/>
        <v/>
      </c>
      <c r="O118" s="502"/>
      <c r="P118" s="502">
        <f>H118</f>
        <v>0</v>
      </c>
      <c r="Q118" s="502"/>
      <c r="R118" s="502"/>
      <c r="S118" s="502"/>
      <c r="T118" s="469">
        <f>T117</f>
        <v>0</v>
      </c>
      <c r="U118" s="1131">
        <f>I118</f>
        <v>0</v>
      </c>
      <c r="V118" s="469"/>
      <c r="W118" s="469"/>
      <c r="X118" s="469"/>
      <c r="Y118" s="469"/>
      <c r="Z118" s="469"/>
      <c r="AA118" s="469"/>
      <c r="AB118" s="469"/>
      <c r="AC118" s="469"/>
      <c r="AD118" s="469"/>
      <c r="AE118" s="469"/>
      <c r="AF118" s="469"/>
      <c r="AG118" s="469"/>
      <c r="AH118" s="469"/>
      <c r="AI118" s="469"/>
      <c r="AJ118" s="469"/>
      <c r="AK118" s="1019"/>
      <c r="AL118" s="502"/>
      <c r="AM118" s="502"/>
      <c r="AN118" s="502"/>
      <c r="AO118" s="502"/>
      <c r="AP118" s="502"/>
      <c r="AQ118" s="502"/>
      <c r="AR118" s="502"/>
      <c r="AU118" s="457"/>
      <c r="AV118" s="470"/>
      <c r="AW118" s="457"/>
    </row>
    <row r="119" spans="1:49" s="636" customFormat="1" outlineLevel="1" x14ac:dyDescent="0.35">
      <c r="A119" s="958">
        <v>2</v>
      </c>
      <c r="B119" s="998" t="s">
        <v>96</v>
      </c>
      <c r="C119" s="459" t="s">
        <v>73</v>
      </c>
      <c r="D119" s="459" t="s">
        <v>74</v>
      </c>
      <c r="E119" s="669">
        <f t="shared" ref="E119:M119" si="28">E123+E126+E129+E132</f>
        <v>18212500</v>
      </c>
      <c r="F119" s="669">
        <f t="shared" si="27"/>
        <v>20398000.000000004</v>
      </c>
      <c r="G119" s="669">
        <f>G123</f>
        <v>620</v>
      </c>
      <c r="H119" s="669">
        <f t="shared" si="28"/>
        <v>7108750</v>
      </c>
      <c r="I119" s="669">
        <f t="shared" si="28"/>
        <v>7961800.0000000009</v>
      </c>
      <c r="J119" s="669">
        <f t="shared" si="28"/>
        <v>242</v>
      </c>
      <c r="K119" s="669">
        <f t="shared" si="21"/>
        <v>-11103750</v>
      </c>
      <c r="L119" s="669">
        <f t="shared" si="22"/>
        <v>-12436200.000000004</v>
      </c>
      <c r="M119" s="669">
        <f t="shared" si="28"/>
        <v>-378</v>
      </c>
      <c r="N119" s="1106">
        <f t="shared" si="23"/>
        <v>0.39032258064516129</v>
      </c>
      <c r="O119" s="492">
        <f t="shared" ref="O119:AJ119" si="29">O123+O126+O129+O132</f>
        <v>0</v>
      </c>
      <c r="P119" s="492">
        <f t="shared" si="29"/>
        <v>0</v>
      </c>
      <c r="Q119" s="492">
        <f t="shared" si="29"/>
        <v>0</v>
      </c>
      <c r="R119" s="492"/>
      <c r="S119" s="492"/>
      <c r="T119" s="669">
        <f t="shared" si="29"/>
        <v>0</v>
      </c>
      <c r="U119" s="669">
        <f t="shared" si="29"/>
        <v>0</v>
      </c>
      <c r="V119" s="669">
        <f t="shared" si="29"/>
        <v>0</v>
      </c>
      <c r="W119" s="669">
        <f t="shared" si="29"/>
        <v>0</v>
      </c>
      <c r="X119" s="669">
        <f t="shared" si="29"/>
        <v>0</v>
      </c>
      <c r="Y119" s="669">
        <f t="shared" si="29"/>
        <v>0</v>
      </c>
      <c r="Z119" s="669">
        <f t="shared" si="29"/>
        <v>0</v>
      </c>
      <c r="AA119" s="669">
        <f t="shared" si="29"/>
        <v>-11103750</v>
      </c>
      <c r="AB119" s="669">
        <f t="shared" si="29"/>
        <v>0</v>
      </c>
      <c r="AC119" s="669">
        <f t="shared" si="29"/>
        <v>0</v>
      </c>
      <c r="AD119" s="669">
        <f t="shared" si="29"/>
        <v>0</v>
      </c>
      <c r="AE119" s="669">
        <f t="shared" si="29"/>
        <v>0</v>
      </c>
      <c r="AF119" s="669">
        <f t="shared" si="29"/>
        <v>0</v>
      </c>
      <c r="AG119" s="669">
        <f t="shared" si="29"/>
        <v>0</v>
      </c>
      <c r="AH119" s="669">
        <f t="shared" si="29"/>
        <v>0</v>
      </c>
      <c r="AI119" s="669">
        <f t="shared" si="29"/>
        <v>0</v>
      </c>
      <c r="AJ119" s="669">
        <f t="shared" si="29"/>
        <v>0</v>
      </c>
      <c r="AK119" s="492"/>
      <c r="AL119" s="492">
        <f>AL123+AL126+AL129</f>
        <v>0</v>
      </c>
      <c r="AM119" s="669">
        <f>AM123+AM126+AM129+AM132</f>
        <v>0</v>
      </c>
      <c r="AN119" s="669">
        <f>AN123+AN126+AN129+AN132</f>
        <v>0</v>
      </c>
      <c r="AO119" s="669">
        <f>AO123+AO126+AO129+AO132</f>
        <v>0</v>
      </c>
      <c r="AP119" s="492"/>
      <c r="AQ119" s="492"/>
      <c r="AR119" s="492"/>
      <c r="AU119" s="477">
        <f>SUM(W119:AJ119)</f>
        <v>-11103750</v>
      </c>
      <c r="AV119" s="1104">
        <f>K119-AU119</f>
        <v>0</v>
      </c>
      <c r="AW119" s="459"/>
    </row>
    <row r="120" spans="1:49" s="636" customFormat="1" outlineLevel="1" x14ac:dyDescent="0.35">
      <c r="A120" s="1044"/>
      <c r="B120" s="1105"/>
      <c r="C120" s="459" t="s">
        <v>75</v>
      </c>
      <c r="D120" s="459" t="s">
        <v>76</v>
      </c>
      <c r="E120" s="669">
        <f t="shared" ref="E120" si="30">E121+E122</f>
        <v>65829375</v>
      </c>
      <c r="F120" s="669">
        <f t="shared" si="27"/>
        <v>73728900</v>
      </c>
      <c r="G120" s="669">
        <f>G124</f>
        <v>0</v>
      </c>
      <c r="H120" s="669">
        <f t="shared" ref="H120:I120" si="31">H121+H122</f>
        <v>63820125</v>
      </c>
      <c r="I120" s="669">
        <f t="shared" si="31"/>
        <v>71478540</v>
      </c>
      <c r="J120" s="669"/>
      <c r="K120" s="669">
        <f t="shared" si="21"/>
        <v>-2009250</v>
      </c>
      <c r="L120" s="669">
        <f t="shared" si="22"/>
        <v>-2250360</v>
      </c>
      <c r="M120" s="669"/>
      <c r="N120" s="1106">
        <f t="shared" si="23"/>
        <v>0.96947791164658637</v>
      </c>
      <c r="O120" s="492">
        <f t="shared" ref="O120:AJ120" si="32">O121+O122</f>
        <v>0</v>
      </c>
      <c r="P120" s="492">
        <f t="shared" si="32"/>
        <v>0</v>
      </c>
      <c r="Q120" s="492">
        <f t="shared" si="32"/>
        <v>0</v>
      </c>
      <c r="R120" s="492"/>
      <c r="S120" s="492"/>
      <c r="T120" s="669" t="e">
        <f t="shared" si="32"/>
        <v>#REF!</v>
      </c>
      <c r="U120" s="669" t="e">
        <f t="shared" si="32"/>
        <v>#REF!</v>
      </c>
      <c r="V120" s="669">
        <f t="shared" si="32"/>
        <v>0</v>
      </c>
      <c r="W120" s="669">
        <f t="shared" si="32"/>
        <v>0</v>
      </c>
      <c r="X120" s="669">
        <f t="shared" si="32"/>
        <v>0</v>
      </c>
      <c r="Y120" s="669">
        <f t="shared" si="32"/>
        <v>0</v>
      </c>
      <c r="Z120" s="669">
        <f t="shared" si="32"/>
        <v>0</v>
      </c>
      <c r="AA120" s="669">
        <f t="shared" si="32"/>
        <v>0</v>
      </c>
      <c r="AB120" s="669">
        <f t="shared" si="32"/>
        <v>0</v>
      </c>
      <c r="AC120" s="669">
        <f t="shared" si="32"/>
        <v>0</v>
      </c>
      <c r="AD120" s="669">
        <f t="shared" si="32"/>
        <v>0</v>
      </c>
      <c r="AE120" s="669">
        <f t="shared" si="32"/>
        <v>0</v>
      </c>
      <c r="AF120" s="669">
        <f t="shared" si="32"/>
        <v>0</v>
      </c>
      <c r="AG120" s="669">
        <f t="shared" si="32"/>
        <v>0</v>
      </c>
      <c r="AH120" s="669">
        <f t="shared" si="32"/>
        <v>0</v>
      </c>
      <c r="AI120" s="669">
        <f t="shared" si="32"/>
        <v>0</v>
      </c>
      <c r="AJ120" s="669">
        <f t="shared" si="32"/>
        <v>0</v>
      </c>
      <c r="AK120" s="492"/>
      <c r="AL120" s="492">
        <f>AL121+AL122</f>
        <v>0</v>
      </c>
      <c r="AM120" s="669">
        <f>AM121+AM122</f>
        <v>0</v>
      </c>
      <c r="AN120" s="669">
        <f>AN121+AN122</f>
        <v>5678900.0392899998</v>
      </c>
      <c r="AO120" s="669">
        <f>AO121+AO122</f>
        <v>0</v>
      </c>
      <c r="AP120" s="492"/>
      <c r="AQ120" s="492"/>
      <c r="AR120" s="492"/>
      <c r="AU120" s="459"/>
      <c r="AV120" s="1107"/>
      <c r="AW120" s="459"/>
    </row>
    <row r="121" spans="1:49" outlineLevel="1" x14ac:dyDescent="0.35">
      <c r="A121" s="1044"/>
      <c r="B121" s="1105"/>
      <c r="C121" s="961" t="s">
        <v>75</v>
      </c>
      <c r="D121" s="457" t="s">
        <v>77</v>
      </c>
      <c r="E121" s="469"/>
      <c r="F121" s="669">
        <f t="shared" si="27"/>
        <v>0</v>
      </c>
      <c r="G121" s="469"/>
      <c r="H121" s="469"/>
      <c r="I121" s="469"/>
      <c r="J121" s="469"/>
      <c r="K121" s="669">
        <f t="shared" si="21"/>
        <v>0</v>
      </c>
      <c r="L121" s="669">
        <f t="shared" si="22"/>
        <v>0</v>
      </c>
      <c r="M121" s="469"/>
      <c r="N121" s="1106" t="str">
        <f t="shared" si="23"/>
        <v/>
      </c>
      <c r="O121" s="502">
        <f t="shared" ref="O121:AJ121" si="33">O125+O128+O134</f>
        <v>0</v>
      </c>
      <c r="P121" s="502">
        <f t="shared" si="33"/>
        <v>0</v>
      </c>
      <c r="Q121" s="502">
        <f t="shared" si="33"/>
        <v>0</v>
      </c>
      <c r="R121" s="502"/>
      <c r="S121" s="502"/>
      <c r="T121" s="469">
        <f t="shared" si="33"/>
        <v>0</v>
      </c>
      <c r="U121" s="469">
        <f t="shared" si="33"/>
        <v>0</v>
      </c>
      <c r="V121" s="469">
        <f t="shared" si="33"/>
        <v>0</v>
      </c>
      <c r="W121" s="469">
        <f t="shared" si="33"/>
        <v>0</v>
      </c>
      <c r="X121" s="469">
        <f t="shared" si="33"/>
        <v>0</v>
      </c>
      <c r="Y121" s="469">
        <f t="shared" si="33"/>
        <v>0</v>
      </c>
      <c r="Z121" s="469">
        <f t="shared" si="33"/>
        <v>0</v>
      </c>
      <c r="AA121" s="469">
        <f t="shared" si="33"/>
        <v>0</v>
      </c>
      <c r="AB121" s="469">
        <f t="shared" si="33"/>
        <v>0</v>
      </c>
      <c r="AC121" s="469">
        <f t="shared" si="33"/>
        <v>0</v>
      </c>
      <c r="AD121" s="469">
        <f t="shared" si="33"/>
        <v>0</v>
      </c>
      <c r="AE121" s="469">
        <f t="shared" si="33"/>
        <v>0</v>
      </c>
      <c r="AF121" s="469">
        <f t="shared" si="33"/>
        <v>0</v>
      </c>
      <c r="AG121" s="469">
        <f t="shared" si="33"/>
        <v>0</v>
      </c>
      <c r="AH121" s="469">
        <f t="shared" si="33"/>
        <v>0</v>
      </c>
      <c r="AI121" s="469">
        <f t="shared" si="33"/>
        <v>0</v>
      </c>
      <c r="AJ121" s="469">
        <f t="shared" si="33"/>
        <v>0</v>
      </c>
      <c r="AK121" s="502"/>
      <c r="AL121" s="502">
        <f>AL125+AL128</f>
        <v>0</v>
      </c>
      <c r="AM121" s="469">
        <f>AM125+AM128+AM134</f>
        <v>0</v>
      </c>
      <c r="AN121" s="469">
        <f>AN125+AN128+AN134</f>
        <v>5678900.0392899998</v>
      </c>
      <c r="AO121" s="469">
        <f>AO125+AO128+AO134</f>
        <v>0</v>
      </c>
      <c r="AP121" s="502"/>
      <c r="AQ121" s="502"/>
      <c r="AR121" s="502"/>
      <c r="AU121" s="457"/>
      <c r="AV121" s="470"/>
      <c r="AW121" s="457"/>
    </row>
    <row r="122" spans="1:49" outlineLevel="1" x14ac:dyDescent="0.35">
      <c r="A122" s="971"/>
      <c r="B122" s="999"/>
      <c r="C122" s="962"/>
      <c r="D122" s="457" t="s">
        <v>78</v>
      </c>
      <c r="E122" s="469">
        <f>E125</f>
        <v>65829375</v>
      </c>
      <c r="F122" s="669">
        <f t="shared" si="27"/>
        <v>73728900</v>
      </c>
      <c r="G122" s="469"/>
      <c r="H122" s="469">
        <f>H125</f>
        <v>63820125</v>
      </c>
      <c r="I122" s="469">
        <f>I125</f>
        <v>71478540</v>
      </c>
      <c r="J122" s="469"/>
      <c r="K122" s="669">
        <f t="shared" si="21"/>
        <v>-2009250</v>
      </c>
      <c r="L122" s="669">
        <f t="shared" si="22"/>
        <v>-2250360</v>
      </c>
      <c r="M122" s="469"/>
      <c r="N122" s="1106">
        <f t="shared" si="23"/>
        <v>0.96947791164658637</v>
      </c>
      <c r="O122" s="502">
        <f t="shared" ref="O122:AJ122" si="34">O131</f>
        <v>0</v>
      </c>
      <c r="P122" s="502">
        <f t="shared" si="34"/>
        <v>0</v>
      </c>
      <c r="Q122" s="502">
        <f t="shared" si="34"/>
        <v>0</v>
      </c>
      <c r="R122" s="502"/>
      <c r="S122" s="502"/>
      <c r="T122" s="469" t="e">
        <f t="shared" si="34"/>
        <v>#REF!</v>
      </c>
      <c r="U122" s="469" t="e">
        <f t="shared" si="34"/>
        <v>#REF!</v>
      </c>
      <c r="V122" s="469">
        <f t="shared" si="34"/>
        <v>0</v>
      </c>
      <c r="W122" s="469">
        <f t="shared" si="34"/>
        <v>0</v>
      </c>
      <c r="X122" s="469">
        <f t="shared" si="34"/>
        <v>0</v>
      </c>
      <c r="Y122" s="469">
        <f t="shared" si="34"/>
        <v>0</v>
      </c>
      <c r="Z122" s="469">
        <f t="shared" si="34"/>
        <v>0</v>
      </c>
      <c r="AA122" s="469">
        <f t="shared" si="34"/>
        <v>0</v>
      </c>
      <c r="AB122" s="469">
        <f t="shared" si="34"/>
        <v>0</v>
      </c>
      <c r="AC122" s="469">
        <f t="shared" si="34"/>
        <v>0</v>
      </c>
      <c r="AD122" s="469">
        <f t="shared" si="34"/>
        <v>0</v>
      </c>
      <c r="AE122" s="469">
        <f t="shared" si="34"/>
        <v>0</v>
      </c>
      <c r="AF122" s="469">
        <f t="shared" si="34"/>
        <v>0</v>
      </c>
      <c r="AG122" s="469">
        <f t="shared" si="34"/>
        <v>0</v>
      </c>
      <c r="AH122" s="469">
        <f t="shared" si="34"/>
        <v>0</v>
      </c>
      <c r="AI122" s="469">
        <f t="shared" si="34"/>
        <v>0</v>
      </c>
      <c r="AJ122" s="469">
        <f t="shared" si="34"/>
        <v>0</v>
      </c>
      <c r="AK122" s="502"/>
      <c r="AL122" s="502">
        <f>AL131</f>
        <v>0</v>
      </c>
      <c r="AM122" s="469">
        <f>AM131</f>
        <v>0</v>
      </c>
      <c r="AN122" s="469">
        <f>AN131</f>
        <v>0</v>
      </c>
      <c r="AO122" s="469">
        <f>AO131</f>
        <v>0</v>
      </c>
      <c r="AP122" s="502"/>
      <c r="AQ122" s="502"/>
      <c r="AR122" s="502"/>
      <c r="AU122" s="457"/>
      <c r="AV122" s="470"/>
      <c r="AW122" s="457"/>
    </row>
    <row r="123" spans="1:49" s="636" customFormat="1" ht="13" customHeight="1" outlineLevel="1" x14ac:dyDescent="0.35">
      <c r="A123" s="961"/>
      <c r="B123" s="975" t="s">
        <v>157</v>
      </c>
      <c r="C123" s="459" t="s">
        <v>73</v>
      </c>
      <c r="D123" s="459" t="s">
        <v>74</v>
      </c>
      <c r="E123" s="469">
        <v>18212500</v>
      </c>
      <c r="F123" s="669">
        <f t="shared" si="27"/>
        <v>20398000.000000004</v>
      </c>
      <c r="G123" s="669">
        <v>620</v>
      </c>
      <c r="H123" s="669">
        <v>7108750</v>
      </c>
      <c r="I123" s="669">
        <f>H123*1.12</f>
        <v>7961800.0000000009</v>
      </c>
      <c r="J123" s="669">
        <v>242</v>
      </c>
      <c r="K123" s="669">
        <f t="shared" si="21"/>
        <v>-11103750</v>
      </c>
      <c r="L123" s="669">
        <f t="shared" si="22"/>
        <v>-12436200.000000004</v>
      </c>
      <c r="M123" s="669">
        <f t="shared" ref="M123:M134" si="35">J123-G123</f>
        <v>-378</v>
      </c>
      <c r="N123" s="1106">
        <f t="shared" si="23"/>
        <v>0.39032258064516129</v>
      </c>
      <c r="O123" s="492"/>
      <c r="P123" s="492"/>
      <c r="Q123" s="492"/>
      <c r="R123" s="492"/>
      <c r="S123" s="492"/>
      <c r="T123" s="669">
        <f>ROUND(13720.934*V123,0)</f>
        <v>0</v>
      </c>
      <c r="U123" s="669">
        <f t="shared" ref="U123:U134" si="36">T123*1.12</f>
        <v>0</v>
      </c>
      <c r="V123" s="669"/>
      <c r="W123" s="669"/>
      <c r="X123" s="669"/>
      <c r="Y123" s="669"/>
      <c r="Z123" s="669"/>
      <c r="AA123" s="669">
        <f>H123-E123</f>
        <v>-11103750</v>
      </c>
      <c r="AB123" s="669"/>
      <c r="AC123" s="669"/>
      <c r="AD123" s="669"/>
      <c r="AE123" s="669"/>
      <c r="AF123" s="669"/>
      <c r="AG123" s="669"/>
      <c r="AH123" s="669"/>
      <c r="AI123" s="669"/>
      <c r="AJ123" s="669"/>
      <c r="AK123" s="1014"/>
      <c r="AL123" s="492"/>
      <c r="AM123" s="492"/>
      <c r="AN123" s="492"/>
      <c r="AO123" s="492"/>
      <c r="AP123" s="492"/>
      <c r="AQ123" s="492"/>
      <c r="AR123" s="492"/>
      <c r="AU123" s="459"/>
      <c r="AV123" s="1107"/>
      <c r="AW123" s="459"/>
    </row>
    <row r="124" spans="1:49" s="636" customFormat="1" ht="13" customHeight="1" outlineLevel="1" x14ac:dyDescent="0.35">
      <c r="A124" s="1000"/>
      <c r="B124" s="976"/>
      <c r="C124" s="459" t="s">
        <v>75</v>
      </c>
      <c r="D124" s="459" t="s">
        <v>76</v>
      </c>
      <c r="E124" s="669">
        <f>E125</f>
        <v>65829375</v>
      </c>
      <c r="F124" s="669">
        <f t="shared" si="27"/>
        <v>73728900</v>
      </c>
      <c r="G124" s="669"/>
      <c r="H124" s="669">
        <v>63820125</v>
      </c>
      <c r="I124" s="669">
        <f>H124*1.12</f>
        <v>71478540</v>
      </c>
      <c r="J124" s="669"/>
      <c r="K124" s="669">
        <f t="shared" si="21"/>
        <v>-2009250</v>
      </c>
      <c r="L124" s="669">
        <f t="shared" si="22"/>
        <v>-2250360</v>
      </c>
      <c r="M124" s="669">
        <f t="shared" si="35"/>
        <v>0</v>
      </c>
      <c r="N124" s="1106">
        <f t="shared" si="23"/>
        <v>0.96947791164658637</v>
      </c>
      <c r="O124" s="492"/>
      <c r="P124" s="492"/>
      <c r="Q124" s="492"/>
      <c r="R124" s="492"/>
      <c r="S124" s="492"/>
      <c r="T124" s="669"/>
      <c r="U124" s="669">
        <f t="shared" si="36"/>
        <v>0</v>
      </c>
      <c r="V124" s="669"/>
      <c r="W124" s="669"/>
      <c r="X124" s="669"/>
      <c r="Y124" s="669"/>
      <c r="Z124" s="669"/>
      <c r="AA124" s="669"/>
      <c r="AB124" s="669"/>
      <c r="AC124" s="669"/>
      <c r="AD124" s="669"/>
      <c r="AE124" s="669"/>
      <c r="AF124" s="669"/>
      <c r="AG124" s="669"/>
      <c r="AH124" s="669"/>
      <c r="AI124" s="669"/>
      <c r="AJ124" s="669"/>
      <c r="AK124" s="1110"/>
      <c r="AL124" s="492"/>
      <c r="AM124" s="492"/>
      <c r="AN124" s="492"/>
      <c r="AO124" s="492"/>
      <c r="AP124" s="492"/>
      <c r="AQ124" s="492"/>
      <c r="AR124" s="492"/>
      <c r="AU124" s="459"/>
      <c r="AV124" s="1107"/>
      <c r="AW124" s="459"/>
    </row>
    <row r="125" spans="1:49" ht="14.5" customHeight="1" outlineLevel="1" x14ac:dyDescent="0.35">
      <c r="A125" s="962"/>
      <c r="B125" s="977"/>
      <c r="C125" s="457" t="s">
        <v>75</v>
      </c>
      <c r="D125" s="457" t="s">
        <v>78</v>
      </c>
      <c r="E125" s="469">
        <v>65829375</v>
      </c>
      <c r="F125" s="469">
        <f t="shared" si="27"/>
        <v>73728900</v>
      </c>
      <c r="G125" s="469"/>
      <c r="H125" s="669">
        <v>63820125</v>
      </c>
      <c r="I125" s="669">
        <f>H125*1.12</f>
        <v>71478540</v>
      </c>
      <c r="J125" s="469"/>
      <c r="K125" s="669">
        <f t="shared" si="21"/>
        <v>-2009250</v>
      </c>
      <c r="L125" s="669">
        <f t="shared" si="22"/>
        <v>-2250360</v>
      </c>
      <c r="M125" s="469">
        <f t="shared" si="35"/>
        <v>0</v>
      </c>
      <c r="N125" s="1108">
        <f t="shared" si="23"/>
        <v>0.96947791164658637</v>
      </c>
      <c r="O125" s="502"/>
      <c r="P125" s="502"/>
      <c r="Q125" s="502"/>
      <c r="R125" s="502"/>
      <c r="S125" s="502"/>
      <c r="T125" s="469">
        <f>T124</f>
        <v>0</v>
      </c>
      <c r="U125" s="469">
        <f t="shared" si="36"/>
        <v>0</v>
      </c>
      <c r="V125" s="469"/>
      <c r="W125" s="469"/>
      <c r="X125" s="469"/>
      <c r="Y125" s="469"/>
      <c r="Z125" s="469"/>
      <c r="AA125" s="469"/>
      <c r="AB125" s="469"/>
      <c r="AC125" s="469"/>
      <c r="AD125" s="469"/>
      <c r="AE125" s="469"/>
      <c r="AF125" s="469"/>
      <c r="AG125" s="469"/>
      <c r="AH125" s="469"/>
      <c r="AI125" s="469"/>
      <c r="AJ125" s="469"/>
      <c r="AK125" s="1015"/>
      <c r="AL125" s="502"/>
      <c r="AM125" s="502"/>
      <c r="AN125" s="502"/>
      <c r="AO125" s="502"/>
      <c r="AP125" s="502"/>
      <c r="AQ125" s="502"/>
      <c r="AR125" s="502"/>
      <c r="AU125" s="457"/>
      <c r="AV125" s="470"/>
      <c r="AW125" s="457"/>
    </row>
    <row r="126" spans="1:49" s="636" customFormat="1" ht="13" hidden="1" customHeight="1" outlineLevel="1" x14ac:dyDescent="0.35">
      <c r="A126" s="961"/>
      <c r="B126" s="975" t="s">
        <v>97</v>
      </c>
      <c r="C126" s="459" t="s">
        <v>73</v>
      </c>
      <c r="D126" s="459" t="s">
        <v>74</v>
      </c>
      <c r="E126" s="669"/>
      <c r="F126" s="669"/>
      <c r="G126" s="669"/>
      <c r="H126" s="669"/>
      <c r="I126" s="669">
        <f>H126*1.12</f>
        <v>0</v>
      </c>
      <c r="J126" s="669"/>
      <c r="K126" s="669">
        <f t="shared" si="21"/>
        <v>0</v>
      </c>
      <c r="L126" s="669">
        <f t="shared" si="22"/>
        <v>0</v>
      </c>
      <c r="M126" s="669">
        <f t="shared" si="35"/>
        <v>0</v>
      </c>
      <c r="N126" s="1106" t="str">
        <f t="shared" si="23"/>
        <v/>
      </c>
      <c r="O126" s="492"/>
      <c r="P126" s="492"/>
      <c r="Q126" s="492"/>
      <c r="R126" s="492"/>
      <c r="S126" s="492"/>
      <c r="T126" s="669"/>
      <c r="U126" s="669">
        <f t="shared" si="36"/>
        <v>0</v>
      </c>
      <c r="V126" s="669"/>
      <c r="W126" s="669"/>
      <c r="X126" s="669"/>
      <c r="Y126" s="669"/>
      <c r="Z126" s="669"/>
      <c r="AA126" s="669">
        <f>H126-E126</f>
        <v>0</v>
      </c>
      <c r="AB126" s="669"/>
      <c r="AC126" s="669"/>
      <c r="AD126" s="669"/>
      <c r="AE126" s="669"/>
      <c r="AF126" s="669"/>
      <c r="AG126" s="669"/>
      <c r="AH126" s="669"/>
      <c r="AI126" s="669"/>
      <c r="AJ126" s="669"/>
      <c r="AK126" s="1014"/>
      <c r="AL126" s="492"/>
      <c r="AM126" s="492"/>
      <c r="AN126" s="492"/>
      <c r="AO126" s="492"/>
      <c r="AP126" s="492"/>
      <c r="AQ126" s="492"/>
      <c r="AR126" s="492"/>
      <c r="AU126" s="459"/>
      <c r="AV126" s="1107"/>
      <c r="AW126" s="459"/>
    </row>
    <row r="127" spans="1:49" s="636" customFormat="1" ht="13" hidden="1" customHeight="1" outlineLevel="1" x14ac:dyDescent="0.35">
      <c r="A127" s="1000"/>
      <c r="B127" s="976"/>
      <c r="C127" s="459" t="s">
        <v>75</v>
      </c>
      <c r="D127" s="459" t="s">
        <v>76</v>
      </c>
      <c r="E127" s="669"/>
      <c r="F127" s="669"/>
      <c r="G127" s="669"/>
      <c r="H127" s="669"/>
      <c r="I127" s="669"/>
      <c r="J127" s="669"/>
      <c r="K127" s="669">
        <f t="shared" si="21"/>
        <v>0</v>
      </c>
      <c r="L127" s="669">
        <f t="shared" si="22"/>
        <v>0</v>
      </c>
      <c r="M127" s="669">
        <f t="shared" si="35"/>
        <v>0</v>
      </c>
      <c r="N127" s="1106" t="str">
        <f t="shared" si="23"/>
        <v/>
      </c>
      <c r="O127" s="492"/>
      <c r="P127" s="492"/>
      <c r="Q127" s="492"/>
      <c r="R127" s="492"/>
      <c r="S127" s="492"/>
      <c r="T127" s="669"/>
      <c r="U127" s="669">
        <f t="shared" si="36"/>
        <v>0</v>
      </c>
      <c r="V127" s="669"/>
      <c r="W127" s="669"/>
      <c r="X127" s="669"/>
      <c r="Y127" s="669"/>
      <c r="Z127" s="669"/>
      <c r="AA127" s="669"/>
      <c r="AB127" s="669"/>
      <c r="AC127" s="669"/>
      <c r="AD127" s="669"/>
      <c r="AE127" s="669"/>
      <c r="AF127" s="669"/>
      <c r="AG127" s="669"/>
      <c r="AH127" s="669"/>
      <c r="AI127" s="669"/>
      <c r="AJ127" s="669"/>
      <c r="AK127" s="1110"/>
      <c r="AL127" s="492"/>
      <c r="AM127" s="492"/>
      <c r="AN127" s="492"/>
      <c r="AO127" s="492"/>
      <c r="AP127" s="492"/>
      <c r="AQ127" s="492"/>
      <c r="AR127" s="492"/>
      <c r="AU127" s="459"/>
      <c r="AV127" s="1107"/>
      <c r="AW127" s="459"/>
    </row>
    <row r="128" spans="1:49" ht="14.5" hidden="1" customHeight="1" outlineLevel="1" x14ac:dyDescent="0.35">
      <c r="A128" s="962"/>
      <c r="B128" s="977"/>
      <c r="C128" s="457" t="s">
        <v>75</v>
      </c>
      <c r="D128" s="457" t="s">
        <v>77</v>
      </c>
      <c r="E128" s="469"/>
      <c r="F128" s="469"/>
      <c r="G128" s="469"/>
      <c r="H128" s="469"/>
      <c r="I128" s="469"/>
      <c r="J128" s="469"/>
      <c r="K128" s="669">
        <f t="shared" si="21"/>
        <v>0</v>
      </c>
      <c r="L128" s="669">
        <f t="shared" si="22"/>
        <v>0</v>
      </c>
      <c r="M128" s="469">
        <f t="shared" si="35"/>
        <v>0</v>
      </c>
      <c r="N128" s="1108" t="str">
        <f t="shared" si="23"/>
        <v/>
      </c>
      <c r="O128" s="502"/>
      <c r="P128" s="502"/>
      <c r="Q128" s="502"/>
      <c r="R128" s="502"/>
      <c r="S128" s="502"/>
      <c r="T128" s="469"/>
      <c r="U128" s="469">
        <f t="shared" si="36"/>
        <v>0</v>
      </c>
      <c r="V128" s="469"/>
      <c r="W128" s="469"/>
      <c r="X128" s="469"/>
      <c r="Y128" s="469"/>
      <c r="Z128" s="469"/>
      <c r="AA128" s="469"/>
      <c r="AB128" s="469"/>
      <c r="AC128" s="469"/>
      <c r="AD128" s="469"/>
      <c r="AE128" s="469"/>
      <c r="AF128" s="469"/>
      <c r="AG128" s="469"/>
      <c r="AH128" s="469"/>
      <c r="AI128" s="469"/>
      <c r="AJ128" s="469"/>
      <c r="AK128" s="1015"/>
      <c r="AL128" s="502"/>
      <c r="AM128" s="502"/>
      <c r="AN128" s="502"/>
      <c r="AO128" s="502"/>
      <c r="AP128" s="502"/>
      <c r="AQ128" s="502"/>
      <c r="AR128" s="502"/>
      <c r="AU128" s="457"/>
      <c r="AV128" s="470"/>
      <c r="AW128" s="457"/>
    </row>
    <row r="129" spans="1:49" s="636" customFormat="1" ht="24.5" hidden="1" customHeight="1" outlineLevel="1" collapsed="1" x14ac:dyDescent="0.35">
      <c r="A129" s="961"/>
      <c r="B129" s="975" t="s">
        <v>97</v>
      </c>
      <c r="C129" s="459" t="s">
        <v>73</v>
      </c>
      <c r="D129" s="459" t="s">
        <v>74</v>
      </c>
      <c r="E129" s="669"/>
      <c r="F129" s="669">
        <f t="shared" ref="F129:F134" si="37">E129*1.12</f>
        <v>0</v>
      </c>
      <c r="G129" s="669"/>
      <c r="H129" s="1109">
        <f>ROUND(13466.28113*J129,0)</f>
        <v>0</v>
      </c>
      <c r="I129" s="669">
        <f t="shared" ref="I129:I134" si="38">H129*1.12</f>
        <v>0</v>
      </c>
      <c r="J129" s="1109"/>
      <c r="K129" s="669">
        <f t="shared" si="21"/>
        <v>0</v>
      </c>
      <c r="L129" s="669">
        <f t="shared" si="22"/>
        <v>0</v>
      </c>
      <c r="M129" s="669">
        <f t="shared" si="35"/>
        <v>0</v>
      </c>
      <c r="N129" s="1106" t="str">
        <f t="shared" si="23"/>
        <v/>
      </c>
      <c r="O129" s="492"/>
      <c r="P129" s="492"/>
      <c r="Q129" s="492"/>
      <c r="R129" s="492"/>
      <c r="S129" s="492"/>
      <c r="T129" s="669">
        <f>ROUND(13461.56958*V129,0)</f>
        <v>0</v>
      </c>
      <c r="U129" s="669">
        <f t="shared" si="36"/>
        <v>0</v>
      </c>
      <c r="V129" s="669"/>
      <c r="W129" s="669"/>
      <c r="X129" s="669"/>
      <c r="Y129" s="669"/>
      <c r="Z129" s="669"/>
      <c r="AA129" s="669">
        <f>K129-AJ129-AD129</f>
        <v>0</v>
      </c>
      <c r="AB129" s="669"/>
      <c r="AC129" s="669"/>
      <c r="AD129" s="669"/>
      <c r="AE129" s="669"/>
      <c r="AF129" s="669"/>
      <c r="AG129" s="669"/>
      <c r="AH129" s="669"/>
      <c r="AI129" s="669"/>
      <c r="AJ129" s="669"/>
      <c r="AK129" s="1014"/>
      <c r="AL129" s="492"/>
      <c r="AM129" s="492"/>
      <c r="AN129" s="492"/>
      <c r="AO129" s="492"/>
      <c r="AP129" s="492"/>
      <c r="AQ129" s="492"/>
      <c r="AR129" s="492"/>
      <c r="AU129" s="459"/>
      <c r="AV129" s="1107"/>
      <c r="AW129" s="459"/>
    </row>
    <row r="130" spans="1:49" s="636" customFormat="1" ht="24.5" hidden="1" customHeight="1" outlineLevel="1" x14ac:dyDescent="0.35">
      <c r="A130" s="1000"/>
      <c r="B130" s="976"/>
      <c r="C130" s="459" t="s">
        <v>75</v>
      </c>
      <c r="D130" s="459" t="s">
        <v>76</v>
      </c>
      <c r="E130" s="669"/>
      <c r="F130" s="669">
        <f t="shared" si="37"/>
        <v>0</v>
      </c>
      <c r="G130" s="669"/>
      <c r="H130" s="669"/>
      <c r="I130" s="669">
        <f t="shared" si="38"/>
        <v>0</v>
      </c>
      <c r="J130" s="669"/>
      <c r="K130" s="669">
        <f t="shared" si="21"/>
        <v>0</v>
      </c>
      <c r="L130" s="669">
        <f t="shared" si="22"/>
        <v>0</v>
      </c>
      <c r="M130" s="669">
        <f t="shared" si="35"/>
        <v>0</v>
      </c>
      <c r="N130" s="1106" t="str">
        <f t="shared" si="23"/>
        <v/>
      </c>
      <c r="O130" s="492"/>
      <c r="P130" s="1135"/>
      <c r="Q130" s="492">
        <f>H130-O130-P130</f>
        <v>0</v>
      </c>
      <c r="R130" s="492"/>
      <c r="S130" s="492"/>
      <c r="T130" s="669" t="e">
        <f>#REF!</f>
        <v>#REF!</v>
      </c>
      <c r="U130" s="669" t="e">
        <f t="shared" si="36"/>
        <v>#REF!</v>
      </c>
      <c r="V130" s="669"/>
      <c r="W130" s="669"/>
      <c r="X130" s="669"/>
      <c r="Y130" s="669"/>
      <c r="Z130" s="669"/>
      <c r="AA130" s="669"/>
      <c r="AB130" s="669"/>
      <c r="AC130" s="669"/>
      <c r="AD130" s="669"/>
      <c r="AE130" s="669"/>
      <c r="AF130" s="669"/>
      <c r="AG130" s="669"/>
      <c r="AH130" s="669"/>
      <c r="AI130" s="669"/>
      <c r="AJ130" s="669"/>
      <c r="AK130" s="1110"/>
      <c r="AL130" s="492"/>
      <c r="AM130" s="492"/>
      <c r="AN130" s="492"/>
      <c r="AO130" s="492"/>
      <c r="AP130" s="492"/>
      <c r="AQ130" s="492"/>
      <c r="AR130" s="492"/>
      <c r="AU130" s="459"/>
      <c r="AV130" s="1107"/>
      <c r="AW130" s="459"/>
    </row>
    <row r="131" spans="1:49" ht="31.5" hidden="1" customHeight="1" outlineLevel="1" x14ac:dyDescent="0.35">
      <c r="A131" s="962"/>
      <c r="B131" s="977"/>
      <c r="C131" s="457" t="s">
        <v>75</v>
      </c>
      <c r="D131" s="457" t="s">
        <v>78</v>
      </c>
      <c r="E131" s="469">
        <f>E130</f>
        <v>0</v>
      </c>
      <c r="F131" s="469">
        <f t="shared" si="37"/>
        <v>0</v>
      </c>
      <c r="G131" s="469"/>
      <c r="H131" s="469">
        <f>H130</f>
        <v>0</v>
      </c>
      <c r="I131" s="469">
        <f t="shared" si="38"/>
        <v>0</v>
      </c>
      <c r="J131" s="469"/>
      <c r="K131" s="669">
        <f t="shared" si="21"/>
        <v>0</v>
      </c>
      <c r="L131" s="669">
        <f t="shared" si="22"/>
        <v>0</v>
      </c>
      <c r="M131" s="469">
        <f t="shared" si="35"/>
        <v>0</v>
      </c>
      <c r="N131" s="1108" t="str">
        <f t="shared" si="23"/>
        <v/>
      </c>
      <c r="O131" s="502">
        <f>O130</f>
        <v>0</v>
      </c>
      <c r="P131" s="502">
        <f>P130</f>
        <v>0</v>
      </c>
      <c r="Q131" s="502">
        <f>Q130</f>
        <v>0</v>
      </c>
      <c r="R131" s="502"/>
      <c r="S131" s="502"/>
      <c r="T131" s="469" t="e">
        <f>T130</f>
        <v>#REF!</v>
      </c>
      <c r="U131" s="469" t="e">
        <f t="shared" si="36"/>
        <v>#REF!</v>
      </c>
      <c r="V131" s="469"/>
      <c r="W131" s="469"/>
      <c r="X131" s="469"/>
      <c r="Y131" s="469"/>
      <c r="Z131" s="469"/>
      <c r="AA131" s="469"/>
      <c r="AB131" s="469"/>
      <c r="AC131" s="469"/>
      <c r="AD131" s="469"/>
      <c r="AE131" s="469"/>
      <c r="AF131" s="469"/>
      <c r="AG131" s="469"/>
      <c r="AH131" s="469"/>
      <c r="AI131" s="469"/>
      <c r="AJ131" s="469"/>
      <c r="AK131" s="1015"/>
      <c r="AL131" s="502"/>
      <c r="AM131" s="502"/>
      <c r="AN131" s="502"/>
      <c r="AO131" s="502"/>
      <c r="AP131" s="502"/>
      <c r="AQ131" s="502"/>
      <c r="AR131" s="502"/>
      <c r="AU131" s="457"/>
      <c r="AV131" s="470"/>
      <c r="AW131" s="457"/>
    </row>
    <row r="132" spans="1:49" s="636" customFormat="1" ht="21.75" hidden="1" customHeight="1" outlineLevel="1" x14ac:dyDescent="0.35">
      <c r="A132" s="961"/>
      <c r="B132" s="975" t="s">
        <v>97</v>
      </c>
      <c r="C132" s="459" t="s">
        <v>73</v>
      </c>
      <c r="D132" s="459" t="s">
        <v>74</v>
      </c>
      <c r="E132" s="669"/>
      <c r="F132" s="669">
        <f t="shared" si="37"/>
        <v>0</v>
      </c>
      <c r="G132" s="669"/>
      <c r="H132" s="669">
        <f>ROUND(J132*15300,0)</f>
        <v>0</v>
      </c>
      <c r="I132" s="669">
        <f t="shared" si="38"/>
        <v>0</v>
      </c>
      <c r="J132" s="669"/>
      <c r="K132" s="669">
        <f t="shared" si="21"/>
        <v>0</v>
      </c>
      <c r="L132" s="669">
        <f t="shared" si="22"/>
        <v>0</v>
      </c>
      <c r="M132" s="669">
        <f t="shared" si="35"/>
        <v>0</v>
      </c>
      <c r="N132" s="1106" t="str">
        <f t="shared" si="23"/>
        <v/>
      </c>
      <c r="O132" s="492"/>
      <c r="P132" s="492"/>
      <c r="Q132" s="492"/>
      <c r="R132" s="492"/>
      <c r="S132" s="492"/>
      <c r="T132" s="669">
        <f>ROUND(15300*V132,0)</f>
        <v>0</v>
      </c>
      <c r="U132" s="669">
        <f t="shared" si="36"/>
        <v>0</v>
      </c>
      <c r="V132" s="669"/>
      <c r="W132" s="669"/>
      <c r="X132" s="669"/>
      <c r="Y132" s="669"/>
      <c r="Z132" s="669"/>
      <c r="AA132" s="669"/>
      <c r="AB132" s="669"/>
      <c r="AC132" s="669"/>
      <c r="AD132" s="669"/>
      <c r="AE132" s="669"/>
      <c r="AF132" s="669"/>
      <c r="AG132" s="669"/>
      <c r="AH132" s="669"/>
      <c r="AI132" s="669"/>
      <c r="AJ132" s="669"/>
      <c r="AK132" s="1014"/>
      <c r="AL132" s="492"/>
      <c r="AM132" s="492"/>
      <c r="AN132" s="492"/>
      <c r="AO132" s="492"/>
      <c r="AP132" s="492"/>
      <c r="AQ132" s="492"/>
      <c r="AR132" s="492"/>
      <c r="AU132" s="459"/>
      <c r="AV132" s="1107"/>
      <c r="AW132" s="459"/>
    </row>
    <row r="133" spans="1:49" s="636" customFormat="1" ht="21.75" hidden="1" customHeight="1" outlineLevel="1" x14ac:dyDescent="0.35">
      <c r="A133" s="1000"/>
      <c r="B133" s="976"/>
      <c r="C133" s="459" t="s">
        <v>75</v>
      </c>
      <c r="D133" s="459" t="s">
        <v>76</v>
      </c>
      <c r="E133" s="669"/>
      <c r="F133" s="669">
        <f t="shared" si="37"/>
        <v>0</v>
      </c>
      <c r="G133" s="669"/>
      <c r="H133" s="669"/>
      <c r="I133" s="669">
        <f t="shared" si="38"/>
        <v>0</v>
      </c>
      <c r="J133" s="669"/>
      <c r="K133" s="669">
        <f t="shared" si="21"/>
        <v>0</v>
      </c>
      <c r="L133" s="669">
        <f t="shared" si="22"/>
        <v>0</v>
      </c>
      <c r="M133" s="669">
        <f t="shared" si="35"/>
        <v>0</v>
      </c>
      <c r="N133" s="1106" t="str">
        <f t="shared" si="23"/>
        <v/>
      </c>
      <c r="O133" s="492"/>
      <c r="P133" s="492"/>
      <c r="Q133" s="492">
        <f>H133</f>
        <v>0</v>
      </c>
      <c r="R133" s="492"/>
      <c r="S133" s="492"/>
      <c r="T133" s="1130"/>
      <c r="U133" s="669">
        <f t="shared" si="36"/>
        <v>0</v>
      </c>
      <c r="V133" s="669"/>
      <c r="W133" s="669"/>
      <c r="X133" s="669"/>
      <c r="Y133" s="669"/>
      <c r="Z133" s="669"/>
      <c r="AA133" s="669"/>
      <c r="AB133" s="669"/>
      <c r="AC133" s="669"/>
      <c r="AD133" s="669"/>
      <c r="AE133" s="669"/>
      <c r="AF133" s="669"/>
      <c r="AG133" s="669"/>
      <c r="AH133" s="669"/>
      <c r="AI133" s="669"/>
      <c r="AJ133" s="669"/>
      <c r="AK133" s="1110"/>
      <c r="AL133" s="492"/>
      <c r="AM133" s="492"/>
      <c r="AN133" s="492">
        <f>AN134</f>
        <v>5678900.0392899998</v>
      </c>
      <c r="AO133" s="492"/>
      <c r="AP133" s="492"/>
      <c r="AQ133" s="492"/>
      <c r="AR133" s="492"/>
      <c r="AU133" s="459"/>
      <c r="AV133" s="1107"/>
      <c r="AW133" s="459"/>
    </row>
    <row r="134" spans="1:49" ht="21.75" hidden="1" customHeight="1" outlineLevel="1" x14ac:dyDescent="0.35">
      <c r="A134" s="962"/>
      <c r="B134" s="977"/>
      <c r="C134" s="457" t="s">
        <v>75</v>
      </c>
      <c r="D134" s="457" t="s">
        <v>77</v>
      </c>
      <c r="E134" s="469">
        <f>E133</f>
        <v>0</v>
      </c>
      <c r="F134" s="469">
        <f t="shared" si="37"/>
        <v>0</v>
      </c>
      <c r="G134" s="469"/>
      <c r="H134" s="469">
        <f>H133</f>
        <v>0</v>
      </c>
      <c r="I134" s="469">
        <f t="shared" si="38"/>
        <v>0</v>
      </c>
      <c r="J134" s="469"/>
      <c r="K134" s="669">
        <f t="shared" si="21"/>
        <v>0</v>
      </c>
      <c r="L134" s="669">
        <f t="shared" si="22"/>
        <v>0</v>
      </c>
      <c r="M134" s="469">
        <f t="shared" si="35"/>
        <v>0</v>
      </c>
      <c r="N134" s="1108" t="str">
        <f t="shared" si="23"/>
        <v/>
      </c>
      <c r="O134" s="502"/>
      <c r="P134" s="502"/>
      <c r="Q134" s="502">
        <f>Q133</f>
        <v>0</v>
      </c>
      <c r="R134" s="502"/>
      <c r="S134" s="502"/>
      <c r="T134" s="469">
        <f>T133</f>
        <v>0</v>
      </c>
      <c r="U134" s="469">
        <f t="shared" si="36"/>
        <v>0</v>
      </c>
      <c r="V134" s="469"/>
      <c r="W134" s="469"/>
      <c r="X134" s="469"/>
      <c r="Y134" s="469"/>
      <c r="Z134" s="469"/>
      <c r="AA134" s="469"/>
      <c r="AB134" s="469"/>
      <c r="AC134" s="469"/>
      <c r="AD134" s="469"/>
      <c r="AE134" s="469"/>
      <c r="AF134" s="469"/>
      <c r="AG134" s="469"/>
      <c r="AH134" s="469"/>
      <c r="AI134" s="469"/>
      <c r="AJ134" s="469"/>
      <c r="AK134" s="1015"/>
      <c r="AL134" s="502"/>
      <c r="AM134" s="502"/>
      <c r="AN134" s="1136">
        <f>5678900039.29/1000</f>
        <v>5678900.0392899998</v>
      </c>
      <c r="AO134" s="502"/>
      <c r="AP134" s="502"/>
      <c r="AQ134" s="502"/>
      <c r="AR134" s="502"/>
      <c r="AU134" s="457"/>
      <c r="AV134" s="470"/>
      <c r="AW134" s="457"/>
    </row>
    <row r="135" spans="1:49" x14ac:dyDescent="0.35">
      <c r="A135" s="974">
        <v>3</v>
      </c>
      <c r="B135" s="1079" t="s">
        <v>100</v>
      </c>
      <c r="C135" s="459" t="s">
        <v>73</v>
      </c>
      <c r="D135" s="459" t="s">
        <v>74</v>
      </c>
      <c r="E135" s="669">
        <f>E410+E138+E146+E175+E183+E203+E223+E234+E245+E262+E285+E308+E331+E354+E377+E400+E405</f>
        <v>47845656</v>
      </c>
      <c r="F135" s="669">
        <f>E135*1.12</f>
        <v>53587134.720000006</v>
      </c>
      <c r="G135" s="669">
        <f>G410+G138+G146+G175+G183+G203+G223+G234+G245+G262+G285+G308+G331+G354+G377+G400+G405</f>
        <v>5370</v>
      </c>
      <c r="H135" s="669">
        <f>H410+H138+H146+H175+H183+H203+H223+H234+H245+H262+H285+H308+H331+H354+H405+H379+H402</f>
        <v>44912246</v>
      </c>
      <c r="I135" s="669">
        <f>H135*1.12</f>
        <v>50301715.520000003</v>
      </c>
      <c r="J135" s="669">
        <f>J410+J138+J146+J175+J183+J203+J223+J234+J245+J262+J285+J308+J331+J354+J377+J333+J356+J400+J405+J379+J402</f>
        <v>5541</v>
      </c>
      <c r="K135" s="669">
        <f t="shared" si="21"/>
        <v>-2933410</v>
      </c>
      <c r="L135" s="669">
        <f t="shared" si="22"/>
        <v>-3285419.200000003</v>
      </c>
      <c r="M135" s="669">
        <f t="shared" ref="M135" si="39">M410+M138+M146+M175+M183+M203+M223+M234+M245+M262+M285+M308+M331+M354+M377</f>
        <v>178</v>
      </c>
      <c r="N135" s="1137">
        <f t="shared" si="23"/>
        <v>0.93869014984348842</v>
      </c>
      <c r="O135" s="669">
        <f t="shared" ref="O135:Q136" si="40">O410+O138+O146+O175+O183+O203+O223+O234+O245+O262+O285+O308+O331+O354+O377</f>
        <v>0</v>
      </c>
      <c r="P135" s="669">
        <f t="shared" si="40"/>
        <v>0</v>
      </c>
      <c r="Q135" s="669">
        <f t="shared" si="40"/>
        <v>0</v>
      </c>
      <c r="R135" s="669"/>
      <c r="S135" s="669"/>
      <c r="T135" s="669" t="e">
        <f t="shared" ref="T135:AJ136" si="41">T410+T138+T146+T175+T183+T203+T223+T234+T245+T262+T285+T308+T331+T354+T377</f>
        <v>#REF!</v>
      </c>
      <c r="U135" s="669" t="e">
        <f t="shared" si="41"/>
        <v>#REF!</v>
      </c>
      <c r="V135" s="669" t="e">
        <f t="shared" si="41"/>
        <v>#REF!</v>
      </c>
      <c r="W135" s="669" t="e">
        <f t="shared" si="41"/>
        <v>#REF!</v>
      </c>
      <c r="X135" s="669" t="e">
        <f t="shared" si="41"/>
        <v>#REF!</v>
      </c>
      <c r="Y135" s="669" t="e">
        <f t="shared" si="41"/>
        <v>#REF!</v>
      </c>
      <c r="Z135" s="669" t="e">
        <f t="shared" si="41"/>
        <v>#REF!</v>
      </c>
      <c r="AA135" s="669" t="e">
        <f t="shared" si="41"/>
        <v>#REF!</v>
      </c>
      <c r="AB135" s="669" t="e">
        <f t="shared" si="41"/>
        <v>#REF!</v>
      </c>
      <c r="AC135" s="669" t="e">
        <f t="shared" si="41"/>
        <v>#REF!</v>
      </c>
      <c r="AD135" s="669" t="e">
        <f t="shared" si="41"/>
        <v>#REF!</v>
      </c>
      <c r="AE135" s="669" t="e">
        <f t="shared" si="41"/>
        <v>#REF!</v>
      </c>
      <c r="AF135" s="669" t="e">
        <f t="shared" si="41"/>
        <v>#REF!</v>
      </c>
      <c r="AG135" s="669" t="e">
        <f t="shared" si="41"/>
        <v>#REF!</v>
      </c>
      <c r="AH135" s="669" t="e">
        <f t="shared" si="41"/>
        <v>#REF!</v>
      </c>
      <c r="AI135" s="669" t="e">
        <f t="shared" si="41"/>
        <v>#REF!</v>
      </c>
      <c r="AJ135" s="669" t="e">
        <f t="shared" si="41"/>
        <v>#REF!</v>
      </c>
      <c r="AK135" s="1014" t="s">
        <v>83</v>
      </c>
      <c r="AL135" s="492">
        <f t="shared" ref="AL135:AO136" si="42">AL410+AL138+AL146+AL175+AL183+AL203+AL223+AL234+AL245+AL262+AL285+AL308+AL331+AL354+AL377</f>
        <v>0</v>
      </c>
      <c r="AM135" s="669" t="e">
        <f t="shared" si="42"/>
        <v>#REF!</v>
      </c>
      <c r="AN135" s="669" t="e">
        <f t="shared" si="42"/>
        <v>#REF!</v>
      </c>
      <c r="AO135" s="669" t="e">
        <f t="shared" si="42"/>
        <v>#REF!</v>
      </c>
      <c r="AP135" s="492"/>
      <c r="AQ135" s="492"/>
      <c r="AR135" s="492"/>
      <c r="AU135" s="477" t="e">
        <f>SUM(W135:AJ135)</f>
        <v>#REF!</v>
      </c>
      <c r="AV135" s="470" t="e">
        <f>K135-AU135</f>
        <v>#REF!</v>
      </c>
      <c r="AW135" s="457"/>
    </row>
    <row r="136" spans="1:49" x14ac:dyDescent="0.35">
      <c r="A136" s="974"/>
      <c r="B136" s="1079"/>
      <c r="C136" s="459" t="s">
        <v>75</v>
      </c>
      <c r="D136" s="459" t="s">
        <v>76</v>
      </c>
      <c r="E136" s="669">
        <f>E411+E139+E147+E176+E184+E204+E224+E235+E246+E263+E286+E309+E332+E355+E378+E401+E406</f>
        <v>48589338</v>
      </c>
      <c r="F136" s="669">
        <f>E136*1.12</f>
        <v>54420058.560000002</v>
      </c>
      <c r="G136" s="669"/>
      <c r="H136" s="669">
        <f>H411+H139+H147+H176+H184+H204+H224+H235+H246+H263+H286+H309+H332+H355+H378+H409+H381+H404</f>
        <v>34910775.873830356</v>
      </c>
      <c r="I136" s="669">
        <f>H136*1.12</f>
        <v>39100068.978689998</v>
      </c>
      <c r="J136" s="669"/>
      <c r="K136" s="669">
        <f t="shared" si="21"/>
        <v>-13678562.126169644</v>
      </c>
      <c r="L136" s="669">
        <f t="shared" si="22"/>
        <v>-15319989.581310004</v>
      </c>
      <c r="M136" s="669"/>
      <c r="N136" s="1106">
        <f t="shared" si="23"/>
        <v>0.71848634516959986</v>
      </c>
      <c r="O136" s="669">
        <f t="shared" si="40"/>
        <v>9091420</v>
      </c>
      <c r="P136" s="669">
        <f t="shared" si="40"/>
        <v>14508645.534285713</v>
      </c>
      <c r="Q136" s="669">
        <f t="shared" si="40"/>
        <v>0</v>
      </c>
      <c r="R136" s="669"/>
      <c r="S136" s="669"/>
      <c r="T136" s="669" t="e">
        <f t="shared" si="41"/>
        <v>#REF!</v>
      </c>
      <c r="U136" s="669" t="e">
        <f t="shared" si="41"/>
        <v>#REF!</v>
      </c>
      <c r="V136" s="669" t="e">
        <f t="shared" si="41"/>
        <v>#REF!</v>
      </c>
      <c r="W136" s="669" t="e">
        <f t="shared" si="41"/>
        <v>#REF!</v>
      </c>
      <c r="X136" s="669" t="e">
        <f t="shared" si="41"/>
        <v>#REF!</v>
      </c>
      <c r="Y136" s="669" t="e">
        <f t="shared" si="41"/>
        <v>#REF!</v>
      </c>
      <c r="Z136" s="669" t="e">
        <f t="shared" si="41"/>
        <v>#REF!</v>
      </c>
      <c r="AA136" s="669" t="e">
        <f t="shared" si="41"/>
        <v>#REF!</v>
      </c>
      <c r="AB136" s="669" t="e">
        <f t="shared" si="41"/>
        <v>#REF!</v>
      </c>
      <c r="AC136" s="669" t="e">
        <f t="shared" si="41"/>
        <v>#REF!</v>
      </c>
      <c r="AD136" s="669" t="e">
        <f t="shared" si="41"/>
        <v>#REF!</v>
      </c>
      <c r="AE136" s="669" t="e">
        <f t="shared" si="41"/>
        <v>#REF!</v>
      </c>
      <c r="AF136" s="669" t="e">
        <f t="shared" si="41"/>
        <v>#REF!</v>
      </c>
      <c r="AG136" s="669" t="e">
        <f t="shared" si="41"/>
        <v>#REF!</v>
      </c>
      <c r="AH136" s="669" t="e">
        <f t="shared" si="41"/>
        <v>#REF!</v>
      </c>
      <c r="AI136" s="669" t="e">
        <f t="shared" si="41"/>
        <v>#REF!</v>
      </c>
      <c r="AJ136" s="669" t="e">
        <f t="shared" si="41"/>
        <v>#REF!</v>
      </c>
      <c r="AK136" s="1110"/>
      <c r="AL136" s="492">
        <f t="shared" si="42"/>
        <v>0</v>
      </c>
      <c r="AM136" s="669" t="e">
        <f t="shared" si="42"/>
        <v>#REF!</v>
      </c>
      <c r="AN136" s="669" t="e">
        <f t="shared" si="42"/>
        <v>#REF!</v>
      </c>
      <c r="AO136" s="669" t="e">
        <f t="shared" si="42"/>
        <v>#REF!</v>
      </c>
      <c r="AP136" s="492"/>
      <c r="AQ136" s="492"/>
      <c r="AR136" s="492"/>
      <c r="AU136" s="457"/>
      <c r="AV136" s="470"/>
      <c r="AW136" s="457"/>
    </row>
    <row r="137" spans="1:49" x14ac:dyDescent="0.35">
      <c r="A137" s="974"/>
      <c r="B137" s="1079"/>
      <c r="C137" s="457" t="s">
        <v>75</v>
      </c>
      <c r="D137" s="457" t="s">
        <v>77</v>
      </c>
      <c r="E137" s="469">
        <f>E136</f>
        <v>48589338</v>
      </c>
      <c r="F137" s="669">
        <f>E137*1.12</f>
        <v>54420058.560000002</v>
      </c>
      <c r="G137" s="469"/>
      <c r="H137" s="469">
        <f>H136</f>
        <v>34910775.873830356</v>
      </c>
      <c r="I137" s="469">
        <f>I136</f>
        <v>39100068.978689998</v>
      </c>
      <c r="J137" s="469"/>
      <c r="K137" s="669">
        <f t="shared" si="21"/>
        <v>-13678562.126169644</v>
      </c>
      <c r="L137" s="669">
        <f t="shared" si="22"/>
        <v>-15319989.581310004</v>
      </c>
      <c r="M137" s="469"/>
      <c r="N137" s="1108">
        <f t="shared" si="23"/>
        <v>0.71848634516959986</v>
      </c>
      <c r="O137" s="469">
        <f t="shared" ref="O137:AJ137" si="43">O136</f>
        <v>9091420</v>
      </c>
      <c r="P137" s="469">
        <f t="shared" si="43"/>
        <v>14508645.534285713</v>
      </c>
      <c r="Q137" s="469">
        <f t="shared" si="43"/>
        <v>0</v>
      </c>
      <c r="R137" s="469"/>
      <c r="S137" s="469"/>
      <c r="T137" s="469" t="e">
        <f t="shared" si="43"/>
        <v>#REF!</v>
      </c>
      <c r="U137" s="469" t="e">
        <f t="shared" si="43"/>
        <v>#REF!</v>
      </c>
      <c r="V137" s="469" t="e">
        <f t="shared" si="43"/>
        <v>#REF!</v>
      </c>
      <c r="W137" s="469" t="e">
        <f t="shared" si="43"/>
        <v>#REF!</v>
      </c>
      <c r="X137" s="469" t="e">
        <f t="shared" si="43"/>
        <v>#REF!</v>
      </c>
      <c r="Y137" s="469" t="e">
        <f t="shared" si="43"/>
        <v>#REF!</v>
      </c>
      <c r="Z137" s="469" t="e">
        <f t="shared" si="43"/>
        <v>#REF!</v>
      </c>
      <c r="AA137" s="469" t="e">
        <f t="shared" si="43"/>
        <v>#REF!</v>
      </c>
      <c r="AB137" s="469" t="e">
        <f t="shared" si="43"/>
        <v>#REF!</v>
      </c>
      <c r="AC137" s="469" t="e">
        <f t="shared" si="43"/>
        <v>#REF!</v>
      </c>
      <c r="AD137" s="469" t="e">
        <f t="shared" si="43"/>
        <v>#REF!</v>
      </c>
      <c r="AE137" s="469" t="e">
        <f t="shared" si="43"/>
        <v>#REF!</v>
      </c>
      <c r="AF137" s="469" t="e">
        <f t="shared" si="43"/>
        <v>#REF!</v>
      </c>
      <c r="AG137" s="469" t="e">
        <f t="shared" si="43"/>
        <v>#REF!</v>
      </c>
      <c r="AH137" s="469" t="e">
        <f t="shared" si="43"/>
        <v>#REF!</v>
      </c>
      <c r="AI137" s="469" t="e">
        <f t="shared" si="43"/>
        <v>#REF!</v>
      </c>
      <c r="AJ137" s="469" t="e">
        <f t="shared" si="43"/>
        <v>#REF!</v>
      </c>
      <c r="AK137" s="1015"/>
      <c r="AL137" s="502"/>
      <c r="AM137" s="469" t="e">
        <f>AM136</f>
        <v>#REF!</v>
      </c>
      <c r="AN137" s="469" t="e">
        <f>AN136</f>
        <v>#REF!</v>
      </c>
      <c r="AO137" s="469" t="e">
        <f>AO136</f>
        <v>#REF!</v>
      </c>
      <c r="AP137" s="502"/>
      <c r="AQ137" s="502"/>
      <c r="AR137" s="502"/>
      <c r="AU137" s="457"/>
      <c r="AV137" s="470"/>
      <c r="AW137" s="457"/>
    </row>
    <row r="138" spans="1:49" s="636" customFormat="1" ht="13" hidden="1" customHeight="1" x14ac:dyDescent="0.35">
      <c r="A138" s="961"/>
      <c r="B138" s="975" t="s">
        <v>101</v>
      </c>
      <c r="C138" s="459"/>
      <c r="D138" s="459"/>
      <c r="E138" s="1138">
        <f t="shared" ref="E138:M139" si="44">E140+E143</f>
        <v>0</v>
      </c>
      <c r="F138" s="1138">
        <f t="shared" si="44"/>
        <v>0</v>
      </c>
      <c r="G138" s="1138">
        <f t="shared" si="44"/>
        <v>0</v>
      </c>
      <c r="H138" s="1138">
        <f t="shared" si="44"/>
        <v>0</v>
      </c>
      <c r="I138" s="1138">
        <f t="shared" si="44"/>
        <v>0</v>
      </c>
      <c r="J138" s="1138">
        <f t="shared" si="44"/>
        <v>0</v>
      </c>
      <c r="K138" s="669">
        <f t="shared" ref="K138:K201" si="45">H138-E138</f>
        <v>0</v>
      </c>
      <c r="L138" s="669">
        <f t="shared" ref="L138:L201" si="46">I138-F138</f>
        <v>0</v>
      </c>
      <c r="M138" s="1138">
        <f t="shared" si="44"/>
        <v>0</v>
      </c>
      <c r="N138" s="1106" t="str">
        <f t="shared" si="23"/>
        <v/>
      </c>
      <c r="O138" s="1138">
        <f t="shared" ref="O138:AJ139" si="47">O140+O143</f>
        <v>0</v>
      </c>
      <c r="P138" s="1138">
        <f t="shared" si="47"/>
        <v>0</v>
      </c>
      <c r="Q138" s="1138">
        <f t="shared" si="47"/>
        <v>0</v>
      </c>
      <c r="R138" s="1138"/>
      <c r="S138" s="1138"/>
      <c r="T138" s="1138">
        <f t="shared" si="47"/>
        <v>0</v>
      </c>
      <c r="U138" s="1138">
        <f t="shared" si="47"/>
        <v>0</v>
      </c>
      <c r="V138" s="1138">
        <f t="shared" si="47"/>
        <v>0</v>
      </c>
      <c r="W138" s="1138">
        <f t="shared" si="47"/>
        <v>0</v>
      </c>
      <c r="X138" s="1138">
        <f t="shared" si="47"/>
        <v>0</v>
      </c>
      <c r="Y138" s="1138">
        <f t="shared" si="47"/>
        <v>0</v>
      </c>
      <c r="Z138" s="1138">
        <f t="shared" si="47"/>
        <v>0</v>
      </c>
      <c r="AA138" s="1138">
        <f t="shared" si="47"/>
        <v>0</v>
      </c>
      <c r="AB138" s="1138">
        <f t="shared" si="47"/>
        <v>0</v>
      </c>
      <c r="AC138" s="1138">
        <f t="shared" si="47"/>
        <v>0</v>
      </c>
      <c r="AD138" s="1138">
        <f t="shared" si="47"/>
        <v>0</v>
      </c>
      <c r="AE138" s="1138">
        <f t="shared" si="47"/>
        <v>0</v>
      </c>
      <c r="AF138" s="1138">
        <f t="shared" si="47"/>
        <v>0</v>
      </c>
      <c r="AG138" s="1138">
        <f t="shared" si="47"/>
        <v>0</v>
      </c>
      <c r="AH138" s="1138">
        <f t="shared" si="47"/>
        <v>0</v>
      </c>
      <c r="AI138" s="1138">
        <f t="shared" si="47"/>
        <v>0</v>
      </c>
      <c r="AJ138" s="1138">
        <f t="shared" si="47"/>
        <v>0</v>
      </c>
      <c r="AK138" s="502" t="s">
        <v>83</v>
      </c>
      <c r="AL138" s="459"/>
      <c r="AM138" s="669">
        <f t="shared" ref="AM138:AO139" si="48">AM140+AM143</f>
        <v>0</v>
      </c>
      <c r="AN138" s="669">
        <f t="shared" si="48"/>
        <v>0</v>
      </c>
      <c r="AO138" s="669">
        <f t="shared" si="48"/>
        <v>0</v>
      </c>
      <c r="AP138" s="455"/>
      <c r="AQ138" s="455"/>
      <c r="AR138" s="459"/>
      <c r="AU138" s="459"/>
      <c r="AV138" s="1107"/>
      <c r="AW138" s="459"/>
    </row>
    <row r="139" spans="1:49" s="636" customFormat="1" ht="13" hidden="1" customHeight="1" x14ac:dyDescent="0.35">
      <c r="A139" s="1000"/>
      <c r="B139" s="976"/>
      <c r="C139" s="459"/>
      <c r="D139" s="459"/>
      <c r="E139" s="1138">
        <f t="shared" si="44"/>
        <v>0</v>
      </c>
      <c r="F139" s="1138">
        <f t="shared" si="44"/>
        <v>0</v>
      </c>
      <c r="G139" s="669"/>
      <c r="H139" s="1138">
        <f t="shared" si="44"/>
        <v>0</v>
      </c>
      <c r="I139" s="1138">
        <f t="shared" si="44"/>
        <v>0</v>
      </c>
      <c r="J139" s="669"/>
      <c r="K139" s="669">
        <f t="shared" si="45"/>
        <v>0</v>
      </c>
      <c r="L139" s="669">
        <f t="shared" si="46"/>
        <v>0</v>
      </c>
      <c r="M139" s="669"/>
      <c r="N139" s="1106" t="str">
        <f t="shared" si="23"/>
        <v/>
      </c>
      <c r="O139" s="1138">
        <f t="shared" si="47"/>
        <v>0</v>
      </c>
      <c r="P139" s="1138">
        <f t="shared" si="47"/>
        <v>0</v>
      </c>
      <c r="Q139" s="1138">
        <f t="shared" si="47"/>
        <v>0</v>
      </c>
      <c r="R139" s="1138"/>
      <c r="S139" s="1138"/>
      <c r="T139" s="1138">
        <f t="shared" si="47"/>
        <v>0</v>
      </c>
      <c r="U139" s="1138">
        <f t="shared" si="47"/>
        <v>0</v>
      </c>
      <c r="V139" s="1138">
        <f t="shared" si="47"/>
        <v>0</v>
      </c>
      <c r="W139" s="1138">
        <f t="shared" si="47"/>
        <v>0</v>
      </c>
      <c r="X139" s="1138">
        <f t="shared" si="47"/>
        <v>0</v>
      </c>
      <c r="Y139" s="1138">
        <f t="shared" si="47"/>
        <v>0</v>
      </c>
      <c r="Z139" s="1138">
        <f t="shared" si="47"/>
        <v>0</v>
      </c>
      <c r="AA139" s="1138">
        <f t="shared" si="47"/>
        <v>0</v>
      </c>
      <c r="AB139" s="1138">
        <f t="shared" si="47"/>
        <v>0</v>
      </c>
      <c r="AC139" s="1138">
        <f t="shared" si="47"/>
        <v>0</v>
      </c>
      <c r="AD139" s="1138">
        <f t="shared" si="47"/>
        <v>0</v>
      </c>
      <c r="AE139" s="1138">
        <f t="shared" si="47"/>
        <v>0</v>
      </c>
      <c r="AF139" s="1138">
        <f t="shared" si="47"/>
        <v>0</v>
      </c>
      <c r="AG139" s="1138">
        <f t="shared" si="47"/>
        <v>0</v>
      </c>
      <c r="AH139" s="1138">
        <f t="shared" si="47"/>
        <v>0</v>
      </c>
      <c r="AI139" s="1138">
        <f t="shared" si="47"/>
        <v>0</v>
      </c>
      <c r="AJ139" s="1138">
        <f t="shared" si="47"/>
        <v>0</v>
      </c>
      <c r="AK139" s="459"/>
      <c r="AL139" s="459"/>
      <c r="AM139" s="669">
        <f t="shared" si="48"/>
        <v>0</v>
      </c>
      <c r="AN139" s="669">
        <f t="shared" si="48"/>
        <v>0</v>
      </c>
      <c r="AO139" s="669">
        <f t="shared" si="48"/>
        <v>0</v>
      </c>
      <c r="AP139" s="455"/>
      <c r="AQ139" s="455"/>
      <c r="AR139" s="459"/>
      <c r="AU139" s="459"/>
      <c r="AV139" s="1107"/>
      <c r="AW139" s="459"/>
    </row>
    <row r="140" spans="1:49" s="636" customFormat="1" ht="13" hidden="1" customHeight="1" x14ac:dyDescent="0.35">
      <c r="A140" s="1000"/>
      <c r="B140" s="976"/>
      <c r="C140" s="459" t="s">
        <v>73</v>
      </c>
      <c r="D140" s="459" t="s">
        <v>74</v>
      </c>
      <c r="E140" s="669"/>
      <c r="F140" s="669">
        <f>E140*1.12</f>
        <v>0</v>
      </c>
      <c r="G140" s="669"/>
      <c r="H140" s="669"/>
      <c r="I140" s="669">
        <f t="shared" ref="I140:I145" si="49">H140*1.12</f>
        <v>0</v>
      </c>
      <c r="J140" s="669"/>
      <c r="K140" s="669">
        <f t="shared" si="45"/>
        <v>0</v>
      </c>
      <c r="L140" s="669">
        <f t="shared" si="46"/>
        <v>0</v>
      </c>
      <c r="M140" s="669">
        <f>J140-G140</f>
        <v>0</v>
      </c>
      <c r="N140" s="1106" t="str">
        <f t="shared" si="23"/>
        <v/>
      </c>
      <c r="O140" s="492"/>
      <c r="P140" s="492"/>
      <c r="Q140" s="492"/>
      <c r="R140" s="492"/>
      <c r="S140" s="492"/>
      <c r="T140" s="669"/>
      <c r="U140" s="669">
        <f t="shared" ref="U140:U145" si="50">T140*1.12</f>
        <v>0</v>
      </c>
      <c r="V140" s="669"/>
      <c r="W140" s="669"/>
      <c r="X140" s="669"/>
      <c r="Y140" s="669"/>
      <c r="Z140" s="669"/>
      <c r="AA140" s="669"/>
      <c r="AB140" s="669"/>
      <c r="AC140" s="669"/>
      <c r="AD140" s="1130"/>
      <c r="AE140" s="669"/>
      <c r="AF140" s="669"/>
      <c r="AG140" s="669"/>
      <c r="AH140" s="669"/>
      <c r="AI140" s="669"/>
      <c r="AJ140" s="669"/>
      <c r="AK140" s="459"/>
      <c r="AL140" s="459"/>
      <c r="AM140" s="459"/>
      <c r="AN140" s="459"/>
      <c r="AO140" s="459"/>
      <c r="AP140" s="459"/>
      <c r="AQ140" s="459"/>
      <c r="AR140" s="459"/>
      <c r="AU140" s="459"/>
      <c r="AV140" s="1107"/>
      <c r="AW140" s="459"/>
    </row>
    <row r="141" spans="1:49" s="636" customFormat="1" ht="13" hidden="1" customHeight="1" x14ac:dyDescent="0.35">
      <c r="A141" s="1000"/>
      <c r="B141" s="976"/>
      <c r="C141" s="459" t="s">
        <v>75</v>
      </c>
      <c r="D141" s="459" t="s">
        <v>76</v>
      </c>
      <c r="E141" s="669"/>
      <c r="F141" s="669">
        <f>E141*1.12</f>
        <v>0</v>
      </c>
      <c r="G141" s="669"/>
      <c r="H141" s="669"/>
      <c r="I141" s="669">
        <f t="shared" si="49"/>
        <v>0</v>
      </c>
      <c r="J141" s="669"/>
      <c r="K141" s="669">
        <f t="shared" si="45"/>
        <v>0</v>
      </c>
      <c r="L141" s="669">
        <f t="shared" si="46"/>
        <v>0</v>
      </c>
      <c r="M141" s="669"/>
      <c r="N141" s="1106" t="str">
        <f t="shared" si="23"/>
        <v/>
      </c>
      <c r="O141" s="492">
        <f>H141</f>
        <v>0</v>
      </c>
      <c r="P141" s="492"/>
      <c r="Q141" s="492"/>
      <c r="R141" s="492"/>
      <c r="S141" s="492"/>
      <c r="T141" s="669">
        <f>H141</f>
        <v>0</v>
      </c>
      <c r="U141" s="669">
        <f t="shared" si="50"/>
        <v>0</v>
      </c>
      <c r="V141" s="669"/>
      <c r="W141" s="669"/>
      <c r="X141" s="669"/>
      <c r="Y141" s="669"/>
      <c r="Z141" s="669"/>
      <c r="AA141" s="669"/>
      <c r="AB141" s="669"/>
      <c r="AC141" s="669"/>
      <c r="AD141" s="669"/>
      <c r="AE141" s="669"/>
      <c r="AF141" s="669"/>
      <c r="AG141" s="669"/>
      <c r="AH141" s="669"/>
      <c r="AI141" s="669"/>
      <c r="AJ141" s="669"/>
      <c r="AK141" s="459"/>
      <c r="AL141" s="459"/>
      <c r="AM141" s="459"/>
      <c r="AN141" s="459"/>
      <c r="AO141" s="459"/>
      <c r="AP141" s="459"/>
      <c r="AQ141" s="459"/>
      <c r="AR141" s="459"/>
      <c r="AU141" s="459"/>
      <c r="AV141" s="1107"/>
      <c r="AW141" s="459"/>
    </row>
    <row r="142" spans="1:49" ht="13" hidden="1" customHeight="1" x14ac:dyDescent="0.35">
      <c r="A142" s="1000"/>
      <c r="B142" s="976"/>
      <c r="C142" s="457" t="s">
        <v>75</v>
      </c>
      <c r="D142" s="457" t="s">
        <v>77</v>
      </c>
      <c r="E142" s="469">
        <f>E141</f>
        <v>0</v>
      </c>
      <c r="F142" s="469">
        <f>F141</f>
        <v>0</v>
      </c>
      <c r="G142" s="469"/>
      <c r="H142" s="469">
        <f>H141</f>
        <v>0</v>
      </c>
      <c r="I142" s="469">
        <f t="shared" si="49"/>
        <v>0</v>
      </c>
      <c r="J142" s="469"/>
      <c r="K142" s="669">
        <f t="shared" si="45"/>
        <v>0</v>
      </c>
      <c r="L142" s="669">
        <f t="shared" si="46"/>
        <v>0</v>
      </c>
      <c r="M142" s="469"/>
      <c r="N142" s="1108" t="str">
        <f t="shared" si="23"/>
        <v/>
      </c>
      <c r="O142" s="502">
        <f>H142</f>
        <v>0</v>
      </c>
      <c r="P142" s="502"/>
      <c r="Q142" s="502"/>
      <c r="R142" s="502"/>
      <c r="S142" s="502"/>
      <c r="T142" s="469">
        <f>H142</f>
        <v>0</v>
      </c>
      <c r="U142" s="469">
        <f t="shared" si="50"/>
        <v>0</v>
      </c>
      <c r="V142" s="469"/>
      <c r="W142" s="469"/>
      <c r="X142" s="469"/>
      <c r="Y142" s="469"/>
      <c r="Z142" s="469"/>
      <c r="AA142" s="469"/>
      <c r="AB142" s="469"/>
      <c r="AC142" s="469"/>
      <c r="AD142" s="469"/>
      <c r="AE142" s="469"/>
      <c r="AF142" s="469"/>
      <c r="AG142" s="469"/>
      <c r="AH142" s="469"/>
      <c r="AI142" s="469"/>
      <c r="AJ142" s="469"/>
      <c r="AK142" s="457"/>
      <c r="AL142" s="457"/>
      <c r="AM142" s="457"/>
      <c r="AN142" s="457"/>
      <c r="AO142" s="457"/>
      <c r="AP142" s="457"/>
      <c r="AQ142" s="457"/>
      <c r="AR142" s="457"/>
      <c r="AU142" s="457"/>
      <c r="AV142" s="470"/>
      <c r="AW142" s="457"/>
    </row>
    <row r="143" spans="1:49" s="636" customFormat="1" ht="13" hidden="1" customHeight="1" x14ac:dyDescent="0.35">
      <c r="A143" s="1000"/>
      <c r="B143" s="976"/>
      <c r="C143" s="459" t="s">
        <v>73</v>
      </c>
      <c r="D143" s="459" t="s">
        <v>74</v>
      </c>
      <c r="E143" s="669"/>
      <c r="F143" s="669"/>
      <c r="G143" s="669"/>
      <c r="H143" s="669"/>
      <c r="I143" s="669">
        <f t="shared" si="49"/>
        <v>0</v>
      </c>
      <c r="J143" s="669"/>
      <c r="K143" s="669">
        <f t="shared" si="45"/>
        <v>0</v>
      </c>
      <c r="L143" s="669">
        <f t="shared" si="46"/>
        <v>0</v>
      </c>
      <c r="M143" s="669">
        <f>J143-G143</f>
        <v>0</v>
      </c>
      <c r="N143" s="1106" t="str">
        <f t="shared" si="23"/>
        <v/>
      </c>
      <c r="O143" s="492"/>
      <c r="P143" s="492"/>
      <c r="Q143" s="492"/>
      <c r="R143" s="492"/>
      <c r="S143" s="492"/>
      <c r="T143" s="669"/>
      <c r="U143" s="669">
        <f t="shared" si="50"/>
        <v>0</v>
      </c>
      <c r="V143" s="669"/>
      <c r="W143" s="669"/>
      <c r="X143" s="669"/>
      <c r="Y143" s="669"/>
      <c r="Z143" s="669"/>
      <c r="AA143" s="669"/>
      <c r="AB143" s="669"/>
      <c r="AC143" s="669"/>
      <c r="AD143" s="1130"/>
      <c r="AE143" s="669"/>
      <c r="AF143" s="669"/>
      <c r="AG143" s="669"/>
      <c r="AH143" s="669"/>
      <c r="AI143" s="669"/>
      <c r="AJ143" s="669"/>
      <c r="AK143" s="459"/>
      <c r="AL143" s="459"/>
      <c r="AM143" s="459"/>
      <c r="AN143" s="459"/>
      <c r="AO143" s="459"/>
      <c r="AP143" s="459"/>
      <c r="AQ143" s="459"/>
      <c r="AR143" s="459"/>
      <c r="AU143" s="459"/>
      <c r="AV143" s="1107"/>
      <c r="AW143" s="459"/>
    </row>
    <row r="144" spans="1:49" s="636" customFormat="1" ht="13" hidden="1" customHeight="1" x14ac:dyDescent="0.35">
      <c r="A144" s="1000"/>
      <c r="B144" s="976"/>
      <c r="C144" s="459" t="s">
        <v>75</v>
      </c>
      <c r="D144" s="459" t="s">
        <v>76</v>
      </c>
      <c r="E144" s="669"/>
      <c r="F144" s="669">
        <f>E144*1.12</f>
        <v>0</v>
      </c>
      <c r="G144" s="669"/>
      <c r="H144" s="669"/>
      <c r="I144" s="669">
        <f t="shared" si="49"/>
        <v>0</v>
      </c>
      <c r="J144" s="669"/>
      <c r="K144" s="669">
        <f t="shared" si="45"/>
        <v>0</v>
      </c>
      <c r="L144" s="669">
        <f t="shared" si="46"/>
        <v>0</v>
      </c>
      <c r="M144" s="669"/>
      <c r="N144" s="1106" t="str">
        <f t="shared" si="23"/>
        <v/>
      </c>
      <c r="O144" s="492">
        <f>H144</f>
        <v>0</v>
      </c>
      <c r="P144" s="492"/>
      <c r="Q144" s="492"/>
      <c r="R144" s="492"/>
      <c r="S144" s="492"/>
      <c r="T144" s="669">
        <f>H144</f>
        <v>0</v>
      </c>
      <c r="U144" s="669">
        <f t="shared" si="50"/>
        <v>0</v>
      </c>
      <c r="V144" s="669"/>
      <c r="W144" s="669"/>
      <c r="X144" s="669"/>
      <c r="Y144" s="669"/>
      <c r="Z144" s="669"/>
      <c r="AA144" s="669"/>
      <c r="AB144" s="669"/>
      <c r="AC144" s="669"/>
      <c r="AD144" s="669"/>
      <c r="AE144" s="669"/>
      <c r="AF144" s="669"/>
      <c r="AG144" s="669"/>
      <c r="AH144" s="669"/>
      <c r="AI144" s="669"/>
      <c r="AJ144" s="669"/>
      <c r="AK144" s="459"/>
      <c r="AL144" s="459"/>
      <c r="AM144" s="459"/>
      <c r="AN144" s="459"/>
      <c r="AO144" s="459"/>
      <c r="AP144" s="459"/>
      <c r="AQ144" s="459"/>
      <c r="AR144" s="459"/>
      <c r="AU144" s="459"/>
      <c r="AV144" s="1107"/>
      <c r="AW144" s="459"/>
    </row>
    <row r="145" spans="1:49" ht="13" hidden="1" customHeight="1" x14ac:dyDescent="0.35">
      <c r="A145" s="962"/>
      <c r="B145" s="977"/>
      <c r="C145" s="457" t="s">
        <v>75</v>
      </c>
      <c r="D145" s="457" t="s">
        <v>77</v>
      </c>
      <c r="E145" s="469">
        <f>E144</f>
        <v>0</v>
      </c>
      <c r="F145" s="469">
        <f>F144</f>
        <v>0</v>
      </c>
      <c r="G145" s="469"/>
      <c r="H145" s="469">
        <f>H144</f>
        <v>0</v>
      </c>
      <c r="I145" s="469">
        <f t="shared" si="49"/>
        <v>0</v>
      </c>
      <c r="J145" s="469"/>
      <c r="K145" s="669">
        <f t="shared" si="45"/>
        <v>0</v>
      </c>
      <c r="L145" s="669">
        <f t="shared" si="46"/>
        <v>0</v>
      </c>
      <c r="M145" s="469"/>
      <c r="N145" s="1108" t="str">
        <f t="shared" si="23"/>
        <v/>
      </c>
      <c r="O145" s="502">
        <f>H145</f>
        <v>0</v>
      </c>
      <c r="P145" s="502"/>
      <c r="Q145" s="502"/>
      <c r="R145" s="502"/>
      <c r="S145" s="502"/>
      <c r="T145" s="469">
        <f>H145</f>
        <v>0</v>
      </c>
      <c r="U145" s="469">
        <f t="shared" si="50"/>
        <v>0</v>
      </c>
      <c r="V145" s="469"/>
      <c r="W145" s="469"/>
      <c r="X145" s="469"/>
      <c r="Y145" s="469"/>
      <c r="Z145" s="469"/>
      <c r="AA145" s="469"/>
      <c r="AB145" s="469"/>
      <c r="AC145" s="469"/>
      <c r="AD145" s="469"/>
      <c r="AE145" s="469"/>
      <c r="AF145" s="469"/>
      <c r="AG145" s="469"/>
      <c r="AH145" s="469"/>
      <c r="AI145" s="469"/>
      <c r="AJ145" s="469"/>
      <c r="AK145" s="457"/>
      <c r="AL145" s="457"/>
      <c r="AM145" s="457"/>
      <c r="AN145" s="457"/>
      <c r="AO145" s="457"/>
      <c r="AP145" s="457"/>
      <c r="AQ145" s="457"/>
      <c r="AR145" s="457"/>
      <c r="AU145" s="457"/>
      <c r="AV145" s="470"/>
      <c r="AW145" s="457"/>
    </row>
    <row r="146" spans="1:49" s="636" customFormat="1" ht="13" hidden="1" customHeight="1" x14ac:dyDescent="0.35">
      <c r="A146" s="961">
        <v>2</v>
      </c>
      <c r="B146" s="1139" t="s">
        <v>103</v>
      </c>
      <c r="C146" s="459" t="s">
        <v>73</v>
      </c>
      <c r="D146" s="459"/>
      <c r="E146" s="1138">
        <f t="shared" ref="E146:M147" si="51">E148+E151+E154+E157+E160+E163+E166+E169+E172</f>
        <v>0</v>
      </c>
      <c r="F146" s="1138">
        <f t="shared" si="51"/>
        <v>0</v>
      </c>
      <c r="G146" s="1138">
        <f t="shared" si="51"/>
        <v>0</v>
      </c>
      <c r="H146" s="1138">
        <f t="shared" si="51"/>
        <v>0</v>
      </c>
      <c r="I146" s="1138">
        <f t="shared" si="51"/>
        <v>0</v>
      </c>
      <c r="J146" s="1138">
        <f t="shared" si="51"/>
        <v>0</v>
      </c>
      <c r="K146" s="669">
        <f t="shared" si="45"/>
        <v>0</v>
      </c>
      <c r="L146" s="669">
        <f t="shared" si="46"/>
        <v>0</v>
      </c>
      <c r="M146" s="1138">
        <f t="shared" si="51"/>
        <v>0</v>
      </c>
      <c r="N146" s="1106" t="str">
        <f>IF(E146=0,"",H146/E146)</f>
        <v/>
      </c>
      <c r="O146" s="1138">
        <f t="shared" ref="O146:AJ147" si="52">O148+O151+O154+O157+O160+O163+O166+O169+O172</f>
        <v>0</v>
      </c>
      <c r="P146" s="1138">
        <f t="shared" si="52"/>
        <v>0</v>
      </c>
      <c r="Q146" s="1138">
        <f t="shared" si="52"/>
        <v>0</v>
      </c>
      <c r="R146" s="1138"/>
      <c r="S146" s="1138"/>
      <c r="T146" s="1138">
        <f t="shared" si="52"/>
        <v>0</v>
      </c>
      <c r="U146" s="1138">
        <f t="shared" si="52"/>
        <v>0</v>
      </c>
      <c r="V146" s="1138" t="e">
        <f t="shared" si="52"/>
        <v>#REF!</v>
      </c>
      <c r="W146" s="1138">
        <f t="shared" si="52"/>
        <v>0</v>
      </c>
      <c r="X146" s="1138">
        <f t="shared" si="52"/>
        <v>0</v>
      </c>
      <c r="Y146" s="1138">
        <f t="shared" si="52"/>
        <v>0</v>
      </c>
      <c r="Z146" s="1138">
        <f t="shared" si="52"/>
        <v>0</v>
      </c>
      <c r="AA146" s="1138">
        <f t="shared" si="52"/>
        <v>0</v>
      </c>
      <c r="AB146" s="1138">
        <f t="shared" si="52"/>
        <v>0</v>
      </c>
      <c r="AC146" s="1138">
        <f t="shared" si="52"/>
        <v>0</v>
      </c>
      <c r="AD146" s="1138">
        <f t="shared" si="52"/>
        <v>0</v>
      </c>
      <c r="AE146" s="1138">
        <f t="shared" si="52"/>
        <v>0</v>
      </c>
      <c r="AF146" s="1138">
        <f t="shared" si="52"/>
        <v>0</v>
      </c>
      <c r="AG146" s="1138">
        <f t="shared" si="52"/>
        <v>0</v>
      </c>
      <c r="AH146" s="1138">
        <f t="shared" si="52"/>
        <v>0</v>
      </c>
      <c r="AI146" s="1138">
        <f t="shared" si="52"/>
        <v>0</v>
      </c>
      <c r="AJ146" s="1138">
        <f t="shared" si="52"/>
        <v>0</v>
      </c>
      <c r="AK146" s="502" t="s">
        <v>83</v>
      </c>
      <c r="AL146" s="459"/>
      <c r="AM146" s="669">
        <f t="shared" ref="AM146:AO147" si="53">AM148+AM151+AM154+AM157+AM160+AM163+AM166+AM169</f>
        <v>0</v>
      </c>
      <c r="AN146" s="669">
        <f t="shared" si="53"/>
        <v>0</v>
      </c>
      <c r="AO146" s="669">
        <f t="shared" si="53"/>
        <v>0</v>
      </c>
      <c r="AP146" s="455"/>
      <c r="AQ146" s="455"/>
      <c r="AR146" s="459"/>
      <c r="AU146" s="459"/>
      <c r="AV146" s="1107"/>
      <c r="AW146" s="459"/>
    </row>
    <row r="147" spans="1:49" s="636" customFormat="1" ht="13" hidden="1" customHeight="1" x14ac:dyDescent="0.35">
      <c r="A147" s="1000"/>
      <c r="B147" s="1140"/>
      <c r="C147" s="459" t="s">
        <v>75</v>
      </c>
      <c r="D147" s="1141"/>
      <c r="E147" s="1138">
        <f t="shared" si="51"/>
        <v>0</v>
      </c>
      <c r="F147" s="1138">
        <f t="shared" si="51"/>
        <v>0</v>
      </c>
      <c r="G147" s="1138"/>
      <c r="H147" s="1138">
        <f t="shared" si="51"/>
        <v>0</v>
      </c>
      <c r="I147" s="1138">
        <f t="shared" si="51"/>
        <v>0</v>
      </c>
      <c r="J147" s="1138"/>
      <c r="K147" s="669">
        <f t="shared" si="45"/>
        <v>0</v>
      </c>
      <c r="L147" s="669">
        <f t="shared" si="46"/>
        <v>0</v>
      </c>
      <c r="M147" s="1138"/>
      <c r="N147" s="1106" t="str">
        <f>IF(E147=0,"",H147/E147)</f>
        <v/>
      </c>
      <c r="O147" s="1138">
        <f t="shared" si="52"/>
        <v>0</v>
      </c>
      <c r="P147" s="1138">
        <f t="shared" si="52"/>
        <v>0</v>
      </c>
      <c r="Q147" s="1138">
        <f t="shared" si="52"/>
        <v>0</v>
      </c>
      <c r="R147" s="1138"/>
      <c r="S147" s="1138"/>
      <c r="T147" s="1138" t="e">
        <f t="shared" si="52"/>
        <v>#REF!</v>
      </c>
      <c r="U147" s="1138" t="e">
        <f t="shared" si="52"/>
        <v>#REF!</v>
      </c>
      <c r="V147" s="1138"/>
      <c r="W147" s="1138">
        <f t="shared" si="52"/>
        <v>0</v>
      </c>
      <c r="X147" s="1138">
        <f t="shared" si="52"/>
        <v>0</v>
      </c>
      <c r="Y147" s="1138">
        <f t="shared" si="52"/>
        <v>0</v>
      </c>
      <c r="Z147" s="1138">
        <f t="shared" si="52"/>
        <v>0</v>
      </c>
      <c r="AA147" s="1138">
        <f t="shared" si="52"/>
        <v>0</v>
      </c>
      <c r="AB147" s="1138">
        <f t="shared" si="52"/>
        <v>0</v>
      </c>
      <c r="AC147" s="1138">
        <f t="shared" si="52"/>
        <v>0</v>
      </c>
      <c r="AD147" s="1138">
        <f t="shared" si="52"/>
        <v>0</v>
      </c>
      <c r="AE147" s="1138">
        <f t="shared" si="52"/>
        <v>0</v>
      </c>
      <c r="AF147" s="1138">
        <f t="shared" si="52"/>
        <v>0</v>
      </c>
      <c r="AG147" s="1138">
        <f t="shared" si="52"/>
        <v>0</v>
      </c>
      <c r="AH147" s="1138">
        <f t="shared" si="52"/>
        <v>0</v>
      </c>
      <c r="AI147" s="1138">
        <f t="shared" si="52"/>
        <v>0</v>
      </c>
      <c r="AJ147" s="1138">
        <f t="shared" si="52"/>
        <v>0</v>
      </c>
      <c r="AK147" s="457"/>
      <c r="AL147" s="459"/>
      <c r="AM147" s="669">
        <f t="shared" si="53"/>
        <v>0</v>
      </c>
      <c r="AN147" s="669">
        <f t="shared" si="53"/>
        <v>0</v>
      </c>
      <c r="AO147" s="669">
        <f t="shared" si="53"/>
        <v>0</v>
      </c>
      <c r="AP147" s="455"/>
      <c r="AQ147" s="455"/>
      <c r="AR147" s="459"/>
      <c r="AU147" s="459"/>
      <c r="AV147" s="1107"/>
      <c r="AW147" s="459"/>
    </row>
    <row r="148" spans="1:49" s="636" customFormat="1" ht="13" hidden="1" customHeight="1" x14ac:dyDescent="0.35">
      <c r="A148" s="1000"/>
      <c r="B148" s="1140"/>
      <c r="C148" s="459" t="s">
        <v>73</v>
      </c>
      <c r="D148" s="459" t="s">
        <v>74</v>
      </c>
      <c r="E148" s="669"/>
      <c r="F148" s="669">
        <f>E148*1.12</f>
        <v>0</v>
      </c>
      <c r="G148" s="669"/>
      <c r="H148" s="669"/>
      <c r="I148" s="669">
        <f>H148*1.12</f>
        <v>0</v>
      </c>
      <c r="J148" s="669"/>
      <c r="K148" s="669">
        <f t="shared" si="45"/>
        <v>0</v>
      </c>
      <c r="L148" s="669">
        <f t="shared" si="46"/>
        <v>0</v>
      </c>
      <c r="M148" s="669">
        <f>J148-G148</f>
        <v>0</v>
      </c>
      <c r="N148" s="1106"/>
      <c r="O148" s="492"/>
      <c r="P148" s="492"/>
      <c r="Q148" s="492"/>
      <c r="R148" s="492"/>
      <c r="S148" s="492"/>
      <c r="T148" s="669"/>
      <c r="U148" s="669">
        <f t="shared" ref="U148:U174" si="54">T148*1.12</f>
        <v>0</v>
      </c>
      <c r="V148" s="669" t="e">
        <f>#REF!</f>
        <v>#REF!</v>
      </c>
      <c r="W148" s="669"/>
      <c r="X148" s="669"/>
      <c r="Y148" s="669"/>
      <c r="Z148" s="669"/>
      <c r="AA148" s="669"/>
      <c r="AB148" s="669"/>
      <c r="AC148" s="669"/>
      <c r="AD148" s="669"/>
      <c r="AE148" s="669"/>
      <c r="AF148" s="669"/>
      <c r="AG148" s="669"/>
      <c r="AH148" s="669"/>
      <c r="AI148" s="669"/>
      <c r="AJ148" s="669"/>
      <c r="AK148" s="455"/>
      <c r="AL148" s="455"/>
      <c r="AM148" s="459"/>
      <c r="AN148" s="459"/>
      <c r="AO148" s="459"/>
      <c r="AP148" s="455"/>
      <c r="AQ148" s="455"/>
      <c r="AR148" s="459"/>
      <c r="AU148" s="459"/>
      <c r="AV148" s="1107"/>
      <c r="AW148" s="459"/>
    </row>
    <row r="149" spans="1:49" s="636" customFormat="1" ht="13" hidden="1" customHeight="1" x14ac:dyDescent="0.35">
      <c r="A149" s="1000"/>
      <c r="B149" s="1140"/>
      <c r="C149" s="459" t="s">
        <v>75</v>
      </c>
      <c r="D149" s="459" t="s">
        <v>76</v>
      </c>
      <c r="E149" s="669"/>
      <c r="F149" s="669">
        <f>E149*1.12</f>
        <v>0</v>
      </c>
      <c r="G149" s="669"/>
      <c r="H149" s="669">
        <f>H150</f>
        <v>0</v>
      </c>
      <c r="I149" s="669">
        <f>I150</f>
        <v>0</v>
      </c>
      <c r="J149" s="669"/>
      <c r="K149" s="669">
        <f t="shared" si="45"/>
        <v>0</v>
      </c>
      <c r="L149" s="669">
        <f t="shared" si="46"/>
        <v>0</v>
      </c>
      <c r="M149" s="669"/>
      <c r="N149" s="1106"/>
      <c r="O149" s="492">
        <f>H149</f>
        <v>0</v>
      </c>
      <c r="P149" s="492"/>
      <c r="Q149" s="492"/>
      <c r="R149" s="492"/>
      <c r="S149" s="492"/>
      <c r="T149" s="669" t="e">
        <f>#REF!</f>
        <v>#REF!</v>
      </c>
      <c r="U149" s="669" t="e">
        <f t="shared" si="54"/>
        <v>#REF!</v>
      </c>
      <c r="V149" s="669"/>
      <c r="W149" s="669"/>
      <c r="X149" s="669"/>
      <c r="Y149" s="669"/>
      <c r="Z149" s="669"/>
      <c r="AA149" s="669"/>
      <c r="AB149" s="669"/>
      <c r="AC149" s="669"/>
      <c r="AD149" s="669"/>
      <c r="AE149" s="669"/>
      <c r="AF149" s="669"/>
      <c r="AG149" s="669"/>
      <c r="AH149" s="669"/>
      <c r="AI149" s="669"/>
      <c r="AJ149" s="669"/>
      <c r="AK149" s="455"/>
      <c r="AL149" s="455"/>
      <c r="AM149" s="459"/>
      <c r="AN149" s="459"/>
      <c r="AO149" s="459"/>
      <c r="AP149" s="455"/>
      <c r="AQ149" s="455"/>
      <c r="AR149" s="459"/>
      <c r="AU149" s="459"/>
      <c r="AV149" s="1107"/>
      <c r="AW149" s="459"/>
    </row>
    <row r="150" spans="1:49" ht="13" hidden="1" customHeight="1" x14ac:dyDescent="0.35">
      <c r="A150" s="1000"/>
      <c r="B150" s="1140"/>
      <c r="C150" s="457" t="s">
        <v>75</v>
      </c>
      <c r="D150" s="457" t="s">
        <v>77</v>
      </c>
      <c r="E150" s="469">
        <f>E149</f>
        <v>0</v>
      </c>
      <c r="F150" s="469">
        <f>F149</f>
        <v>0</v>
      </c>
      <c r="G150" s="469"/>
      <c r="H150" s="469"/>
      <c r="I150" s="1133">
        <f>H150*1.12</f>
        <v>0</v>
      </c>
      <c r="J150" s="469"/>
      <c r="K150" s="669">
        <f t="shared" si="45"/>
        <v>0</v>
      </c>
      <c r="L150" s="669">
        <f t="shared" si="46"/>
        <v>0</v>
      </c>
      <c r="M150" s="469"/>
      <c r="N150" s="1108"/>
      <c r="O150" s="502">
        <f>H150</f>
        <v>0</v>
      </c>
      <c r="P150" s="502"/>
      <c r="Q150" s="502"/>
      <c r="R150" s="502"/>
      <c r="S150" s="502"/>
      <c r="T150" s="469" t="e">
        <f>T149</f>
        <v>#REF!</v>
      </c>
      <c r="U150" s="469" t="e">
        <f t="shared" si="54"/>
        <v>#REF!</v>
      </c>
      <c r="V150" s="469"/>
      <c r="W150" s="469"/>
      <c r="X150" s="469"/>
      <c r="Y150" s="469"/>
      <c r="Z150" s="469"/>
      <c r="AA150" s="469"/>
      <c r="AB150" s="469"/>
      <c r="AC150" s="469"/>
      <c r="AD150" s="469"/>
      <c r="AE150" s="469"/>
      <c r="AF150" s="469"/>
      <c r="AG150" s="469"/>
      <c r="AH150" s="469"/>
      <c r="AI150" s="469"/>
      <c r="AJ150" s="469"/>
      <c r="AK150" s="464"/>
      <c r="AL150" s="464"/>
      <c r="AM150" s="457"/>
      <c r="AN150" s="457"/>
      <c r="AO150" s="457"/>
      <c r="AP150" s="464"/>
      <c r="AQ150" s="464"/>
      <c r="AR150" s="457"/>
      <c r="AU150" s="457"/>
      <c r="AV150" s="470"/>
      <c r="AW150" s="457"/>
    </row>
    <row r="151" spans="1:49" s="636" customFormat="1" ht="13" hidden="1" customHeight="1" x14ac:dyDescent="0.35">
      <c r="A151" s="1000"/>
      <c r="B151" s="1140"/>
      <c r="C151" s="459" t="s">
        <v>73</v>
      </c>
      <c r="D151" s="459" t="s">
        <v>74</v>
      </c>
      <c r="E151" s="669"/>
      <c r="F151" s="669"/>
      <c r="G151" s="669"/>
      <c r="H151" s="669"/>
      <c r="I151" s="669">
        <f>H151*1.12</f>
        <v>0</v>
      </c>
      <c r="J151" s="669"/>
      <c r="K151" s="669">
        <f t="shared" si="45"/>
        <v>0</v>
      </c>
      <c r="L151" s="669">
        <f t="shared" si="46"/>
        <v>0</v>
      </c>
      <c r="M151" s="669">
        <f>J151-G151</f>
        <v>0</v>
      </c>
      <c r="N151" s="1106" t="str">
        <f t="shared" ref="N151:N184" si="55">IF(E151=0,"",H151/E151)</f>
        <v/>
      </c>
      <c r="O151" s="492"/>
      <c r="P151" s="492"/>
      <c r="Q151" s="492"/>
      <c r="R151" s="492"/>
      <c r="S151" s="492"/>
      <c r="T151" s="669"/>
      <c r="U151" s="669">
        <f t="shared" si="54"/>
        <v>0</v>
      </c>
      <c r="V151" s="669" t="e">
        <f>#REF!</f>
        <v>#REF!</v>
      </c>
      <c r="W151" s="669"/>
      <c r="X151" s="669"/>
      <c r="Y151" s="669"/>
      <c r="Z151" s="669"/>
      <c r="AA151" s="669"/>
      <c r="AB151" s="669"/>
      <c r="AC151" s="669"/>
      <c r="AD151" s="669"/>
      <c r="AE151" s="669"/>
      <c r="AF151" s="669"/>
      <c r="AG151" s="669"/>
      <c r="AH151" s="669"/>
      <c r="AI151" s="669"/>
      <c r="AJ151" s="669"/>
      <c r="AK151" s="455"/>
      <c r="AL151" s="455"/>
      <c r="AM151" s="459"/>
      <c r="AN151" s="459"/>
      <c r="AO151" s="459"/>
      <c r="AP151" s="455"/>
      <c r="AQ151" s="455"/>
      <c r="AR151" s="459"/>
      <c r="AU151" s="459"/>
      <c r="AV151" s="1107"/>
      <c r="AW151" s="459"/>
    </row>
    <row r="152" spans="1:49" s="636" customFormat="1" ht="13" hidden="1" customHeight="1" x14ac:dyDescent="0.35">
      <c r="A152" s="1000"/>
      <c r="B152" s="1140"/>
      <c r="C152" s="459" t="s">
        <v>75</v>
      </c>
      <c r="D152" s="459" t="s">
        <v>76</v>
      </c>
      <c r="E152" s="669"/>
      <c r="F152" s="669">
        <f>E152*1.12</f>
        <v>0</v>
      </c>
      <c r="G152" s="669"/>
      <c r="H152" s="669"/>
      <c r="I152" s="669">
        <f>H152*1.12</f>
        <v>0</v>
      </c>
      <c r="J152" s="669"/>
      <c r="K152" s="669">
        <f t="shared" si="45"/>
        <v>0</v>
      </c>
      <c r="L152" s="669">
        <f t="shared" si="46"/>
        <v>0</v>
      </c>
      <c r="M152" s="669"/>
      <c r="N152" s="1106" t="str">
        <f t="shared" si="55"/>
        <v/>
      </c>
      <c r="O152" s="492">
        <f>H152</f>
        <v>0</v>
      </c>
      <c r="P152" s="492"/>
      <c r="Q152" s="492"/>
      <c r="R152" s="492"/>
      <c r="S152" s="492"/>
      <c r="T152" s="669"/>
      <c r="U152" s="669">
        <f t="shared" si="54"/>
        <v>0</v>
      </c>
      <c r="V152" s="669"/>
      <c r="W152" s="669"/>
      <c r="X152" s="669"/>
      <c r="Y152" s="669"/>
      <c r="Z152" s="669"/>
      <c r="AA152" s="669"/>
      <c r="AB152" s="669"/>
      <c r="AC152" s="669"/>
      <c r="AD152" s="669"/>
      <c r="AE152" s="669"/>
      <c r="AF152" s="669"/>
      <c r="AG152" s="669"/>
      <c r="AH152" s="669"/>
      <c r="AI152" s="669"/>
      <c r="AJ152" s="669"/>
      <c r="AK152" s="455"/>
      <c r="AL152" s="455"/>
      <c r="AM152" s="459"/>
      <c r="AN152" s="459"/>
      <c r="AO152" s="459"/>
      <c r="AP152" s="455"/>
      <c r="AQ152" s="455"/>
      <c r="AR152" s="459"/>
      <c r="AU152" s="459"/>
      <c r="AV152" s="1107"/>
      <c r="AW152" s="459"/>
    </row>
    <row r="153" spans="1:49" ht="13" hidden="1" customHeight="1" x14ac:dyDescent="0.35">
      <c r="A153" s="1000"/>
      <c r="B153" s="1140"/>
      <c r="C153" s="457" t="s">
        <v>75</v>
      </c>
      <c r="D153" s="457" t="s">
        <v>77</v>
      </c>
      <c r="E153" s="469">
        <f>E152</f>
        <v>0</v>
      </c>
      <c r="F153" s="469">
        <f>F152</f>
        <v>0</v>
      </c>
      <c r="G153" s="469"/>
      <c r="H153" s="469">
        <f>H152</f>
        <v>0</v>
      </c>
      <c r="I153" s="469">
        <f>I152</f>
        <v>0</v>
      </c>
      <c r="J153" s="469"/>
      <c r="K153" s="669">
        <f t="shared" si="45"/>
        <v>0</v>
      </c>
      <c r="L153" s="669">
        <f t="shared" si="46"/>
        <v>0</v>
      </c>
      <c r="M153" s="469"/>
      <c r="N153" s="1108" t="str">
        <f t="shared" si="55"/>
        <v/>
      </c>
      <c r="O153" s="502">
        <f>H153</f>
        <v>0</v>
      </c>
      <c r="P153" s="502"/>
      <c r="Q153" s="502"/>
      <c r="R153" s="502"/>
      <c r="S153" s="502"/>
      <c r="T153" s="469">
        <f>T152</f>
        <v>0</v>
      </c>
      <c r="U153" s="469">
        <f t="shared" si="54"/>
        <v>0</v>
      </c>
      <c r="V153" s="469"/>
      <c r="W153" s="469"/>
      <c r="X153" s="469"/>
      <c r="Y153" s="469"/>
      <c r="Z153" s="469"/>
      <c r="AA153" s="469"/>
      <c r="AB153" s="469"/>
      <c r="AC153" s="469"/>
      <c r="AD153" s="469"/>
      <c r="AE153" s="469"/>
      <c r="AF153" s="469"/>
      <c r="AG153" s="469"/>
      <c r="AH153" s="469"/>
      <c r="AI153" s="469"/>
      <c r="AJ153" s="469"/>
      <c r="AK153" s="464"/>
      <c r="AL153" s="464"/>
      <c r="AM153" s="457"/>
      <c r="AN153" s="457"/>
      <c r="AO153" s="457"/>
      <c r="AP153" s="464"/>
      <c r="AQ153" s="464"/>
      <c r="AR153" s="457"/>
      <c r="AU153" s="457"/>
      <c r="AV153" s="470"/>
      <c r="AW153" s="457"/>
    </row>
    <row r="154" spans="1:49" s="636" customFormat="1" ht="13" hidden="1" customHeight="1" x14ac:dyDescent="0.35">
      <c r="A154" s="1000"/>
      <c r="B154" s="1140"/>
      <c r="C154" s="459" t="s">
        <v>73</v>
      </c>
      <c r="D154" s="459" t="s">
        <v>74</v>
      </c>
      <c r="E154" s="669"/>
      <c r="F154" s="669"/>
      <c r="G154" s="669"/>
      <c r="H154" s="669"/>
      <c r="I154" s="669">
        <f>H154*1.12</f>
        <v>0</v>
      </c>
      <c r="J154" s="669"/>
      <c r="K154" s="669">
        <f t="shared" si="45"/>
        <v>0</v>
      </c>
      <c r="L154" s="669">
        <f t="shared" si="46"/>
        <v>0</v>
      </c>
      <c r="M154" s="669">
        <f>J154-G154</f>
        <v>0</v>
      </c>
      <c r="N154" s="1106" t="str">
        <f t="shared" si="55"/>
        <v/>
      </c>
      <c r="O154" s="492"/>
      <c r="P154" s="492"/>
      <c r="Q154" s="492"/>
      <c r="R154" s="492"/>
      <c r="S154" s="492"/>
      <c r="T154" s="669"/>
      <c r="U154" s="669">
        <f t="shared" si="54"/>
        <v>0</v>
      </c>
      <c r="V154" s="669" t="e">
        <f>#REF!</f>
        <v>#REF!</v>
      </c>
      <c r="W154" s="669"/>
      <c r="X154" s="669"/>
      <c r="Y154" s="669"/>
      <c r="Z154" s="669"/>
      <c r="AA154" s="669"/>
      <c r="AB154" s="669"/>
      <c r="AC154" s="669"/>
      <c r="AD154" s="669"/>
      <c r="AE154" s="669"/>
      <c r="AF154" s="669"/>
      <c r="AG154" s="669"/>
      <c r="AH154" s="669"/>
      <c r="AI154" s="669"/>
      <c r="AJ154" s="669"/>
      <c r="AK154" s="455"/>
      <c r="AL154" s="455"/>
      <c r="AM154" s="459"/>
      <c r="AN154" s="459"/>
      <c r="AO154" s="459"/>
      <c r="AP154" s="455"/>
      <c r="AQ154" s="455"/>
      <c r="AR154" s="459"/>
      <c r="AU154" s="459"/>
      <c r="AV154" s="1107"/>
      <c r="AW154" s="459"/>
    </row>
    <row r="155" spans="1:49" s="636" customFormat="1" ht="13" hidden="1" customHeight="1" x14ac:dyDescent="0.35">
      <c r="A155" s="1000"/>
      <c r="B155" s="1140"/>
      <c r="C155" s="459" t="s">
        <v>75</v>
      </c>
      <c r="D155" s="459" t="s">
        <v>76</v>
      </c>
      <c r="E155" s="669"/>
      <c r="F155" s="669">
        <f>E155*1.12</f>
        <v>0</v>
      </c>
      <c r="G155" s="669"/>
      <c r="H155" s="669"/>
      <c r="I155" s="669">
        <f>H155*1.12</f>
        <v>0</v>
      </c>
      <c r="J155" s="669"/>
      <c r="K155" s="669">
        <f t="shared" si="45"/>
        <v>0</v>
      </c>
      <c r="L155" s="669">
        <f t="shared" si="46"/>
        <v>0</v>
      </c>
      <c r="M155" s="669"/>
      <c r="N155" s="1106" t="str">
        <f t="shared" si="55"/>
        <v/>
      </c>
      <c r="O155" s="492">
        <f>H155</f>
        <v>0</v>
      </c>
      <c r="P155" s="492"/>
      <c r="Q155" s="492"/>
      <c r="R155" s="492"/>
      <c r="S155" s="492"/>
      <c r="T155" s="669"/>
      <c r="U155" s="669">
        <f t="shared" si="54"/>
        <v>0</v>
      </c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  <c r="AF155" s="669"/>
      <c r="AG155" s="669"/>
      <c r="AH155" s="669"/>
      <c r="AI155" s="669"/>
      <c r="AJ155" s="669"/>
      <c r="AK155" s="455"/>
      <c r="AL155" s="455"/>
      <c r="AM155" s="459"/>
      <c r="AN155" s="459"/>
      <c r="AO155" s="459"/>
      <c r="AP155" s="455"/>
      <c r="AQ155" s="455"/>
      <c r="AR155" s="459"/>
      <c r="AU155" s="459"/>
      <c r="AV155" s="1107"/>
      <c r="AW155" s="459"/>
    </row>
    <row r="156" spans="1:49" ht="13" hidden="1" customHeight="1" x14ac:dyDescent="0.35">
      <c r="A156" s="1000"/>
      <c r="B156" s="1140"/>
      <c r="C156" s="457" t="s">
        <v>75</v>
      </c>
      <c r="D156" s="457" t="s">
        <v>77</v>
      </c>
      <c r="E156" s="469">
        <f>E155</f>
        <v>0</v>
      </c>
      <c r="F156" s="469">
        <f>F155</f>
        <v>0</v>
      </c>
      <c r="G156" s="469"/>
      <c r="H156" s="469">
        <f>H155</f>
        <v>0</v>
      </c>
      <c r="I156" s="469">
        <f>I155</f>
        <v>0</v>
      </c>
      <c r="J156" s="469"/>
      <c r="K156" s="669">
        <f t="shared" si="45"/>
        <v>0</v>
      </c>
      <c r="L156" s="669">
        <f t="shared" si="46"/>
        <v>0</v>
      </c>
      <c r="M156" s="469"/>
      <c r="N156" s="1108" t="str">
        <f t="shared" si="55"/>
        <v/>
      </c>
      <c r="O156" s="502">
        <f>H156</f>
        <v>0</v>
      </c>
      <c r="P156" s="502"/>
      <c r="Q156" s="502"/>
      <c r="R156" s="502"/>
      <c r="S156" s="502"/>
      <c r="T156" s="469">
        <f>T155</f>
        <v>0</v>
      </c>
      <c r="U156" s="469">
        <f t="shared" si="54"/>
        <v>0</v>
      </c>
      <c r="V156" s="469"/>
      <c r="W156" s="469"/>
      <c r="X156" s="469"/>
      <c r="Y156" s="469"/>
      <c r="Z156" s="469"/>
      <c r="AA156" s="469"/>
      <c r="AB156" s="469"/>
      <c r="AC156" s="469"/>
      <c r="AD156" s="469"/>
      <c r="AE156" s="469"/>
      <c r="AF156" s="469"/>
      <c r="AG156" s="469"/>
      <c r="AH156" s="469"/>
      <c r="AI156" s="469"/>
      <c r="AJ156" s="469"/>
      <c r="AK156" s="464"/>
      <c r="AL156" s="464"/>
      <c r="AM156" s="457"/>
      <c r="AN156" s="457"/>
      <c r="AO156" s="457"/>
      <c r="AP156" s="464"/>
      <c r="AQ156" s="464"/>
      <c r="AR156" s="457"/>
      <c r="AU156" s="457"/>
      <c r="AV156" s="470"/>
      <c r="AW156" s="457"/>
    </row>
    <row r="157" spans="1:49" s="636" customFormat="1" ht="13" hidden="1" customHeight="1" x14ac:dyDescent="0.35">
      <c r="A157" s="1000"/>
      <c r="B157" s="1140"/>
      <c r="C157" s="459" t="s">
        <v>73</v>
      </c>
      <c r="D157" s="459" t="s">
        <v>74</v>
      </c>
      <c r="E157" s="669"/>
      <c r="F157" s="669"/>
      <c r="G157" s="669"/>
      <c r="H157" s="669"/>
      <c r="I157" s="669">
        <f>H157*1.12</f>
        <v>0</v>
      </c>
      <c r="J157" s="1109"/>
      <c r="K157" s="669">
        <f t="shared" si="45"/>
        <v>0</v>
      </c>
      <c r="L157" s="669">
        <f t="shared" si="46"/>
        <v>0</v>
      </c>
      <c r="M157" s="669">
        <f>J157-G157</f>
        <v>0</v>
      </c>
      <c r="N157" s="1106" t="str">
        <f t="shared" si="55"/>
        <v/>
      </c>
      <c r="O157" s="492"/>
      <c r="P157" s="492"/>
      <c r="Q157" s="492"/>
      <c r="R157" s="492"/>
      <c r="S157" s="492"/>
      <c r="T157" s="669"/>
      <c r="U157" s="669">
        <f t="shared" si="54"/>
        <v>0</v>
      </c>
      <c r="V157" s="669" t="e">
        <f>#REF!-V148-V151-V154</f>
        <v>#REF!</v>
      </c>
      <c r="W157" s="669"/>
      <c r="X157" s="669"/>
      <c r="Y157" s="669"/>
      <c r="Z157" s="669"/>
      <c r="AA157" s="669"/>
      <c r="AB157" s="669"/>
      <c r="AC157" s="669"/>
      <c r="AD157" s="669"/>
      <c r="AE157" s="669"/>
      <c r="AF157" s="669"/>
      <c r="AG157" s="669"/>
      <c r="AH157" s="669"/>
      <c r="AI157" s="1130"/>
      <c r="AJ157" s="1130"/>
      <c r="AK157" s="455"/>
      <c r="AL157" s="455"/>
      <c r="AM157" s="459"/>
      <c r="AN157" s="459"/>
      <c r="AO157" s="459"/>
      <c r="AP157" s="455"/>
      <c r="AQ157" s="455"/>
      <c r="AR157" s="459"/>
      <c r="AU157" s="459"/>
      <c r="AV157" s="1107"/>
      <c r="AW157" s="459"/>
    </row>
    <row r="158" spans="1:49" s="636" customFormat="1" ht="13" hidden="1" customHeight="1" x14ac:dyDescent="0.35">
      <c r="A158" s="1000"/>
      <c r="B158" s="1140"/>
      <c r="C158" s="459" t="s">
        <v>75</v>
      </c>
      <c r="D158" s="459" t="s">
        <v>76</v>
      </c>
      <c r="E158" s="669"/>
      <c r="F158" s="669">
        <f>E158*1.12</f>
        <v>0</v>
      </c>
      <c r="G158" s="669"/>
      <c r="H158" s="669"/>
      <c r="I158" s="669">
        <f>H158*1.12</f>
        <v>0</v>
      </c>
      <c r="J158" s="669"/>
      <c r="K158" s="669">
        <f t="shared" si="45"/>
        <v>0</v>
      </c>
      <c r="L158" s="669">
        <f t="shared" si="46"/>
        <v>0</v>
      </c>
      <c r="M158" s="669"/>
      <c r="N158" s="1106" t="str">
        <f t="shared" si="55"/>
        <v/>
      </c>
      <c r="O158" s="492">
        <f>H158</f>
        <v>0</v>
      </c>
      <c r="P158" s="492"/>
      <c r="Q158" s="492"/>
      <c r="R158" s="492"/>
      <c r="S158" s="492"/>
      <c r="T158" s="669"/>
      <c r="U158" s="669">
        <f t="shared" si="54"/>
        <v>0</v>
      </c>
      <c r="V158" s="669"/>
      <c r="W158" s="669"/>
      <c r="X158" s="669"/>
      <c r="Y158" s="669"/>
      <c r="Z158" s="669"/>
      <c r="AA158" s="669"/>
      <c r="AB158" s="669"/>
      <c r="AC158" s="669"/>
      <c r="AD158" s="669"/>
      <c r="AE158" s="669"/>
      <c r="AF158" s="669"/>
      <c r="AG158" s="669"/>
      <c r="AH158" s="669"/>
      <c r="AI158" s="669"/>
      <c r="AJ158" s="669"/>
      <c r="AK158" s="455"/>
      <c r="AL158" s="455"/>
      <c r="AM158" s="459"/>
      <c r="AN158" s="459"/>
      <c r="AO158" s="459"/>
      <c r="AP158" s="455"/>
      <c r="AQ158" s="455"/>
      <c r="AR158" s="459"/>
      <c r="AU158" s="459"/>
      <c r="AV158" s="1107"/>
      <c r="AW158" s="459"/>
    </row>
    <row r="159" spans="1:49" ht="13" hidden="1" customHeight="1" x14ac:dyDescent="0.35">
      <c r="A159" s="1000"/>
      <c r="B159" s="1140"/>
      <c r="C159" s="457" t="s">
        <v>75</v>
      </c>
      <c r="D159" s="457" t="s">
        <v>77</v>
      </c>
      <c r="E159" s="469">
        <f>E158</f>
        <v>0</v>
      </c>
      <c r="F159" s="469">
        <f>F158</f>
        <v>0</v>
      </c>
      <c r="G159" s="469"/>
      <c r="H159" s="469">
        <f>H158</f>
        <v>0</v>
      </c>
      <c r="I159" s="469">
        <f>H159*1.12</f>
        <v>0</v>
      </c>
      <c r="J159" s="469"/>
      <c r="K159" s="669">
        <f t="shared" si="45"/>
        <v>0</v>
      </c>
      <c r="L159" s="669">
        <f t="shared" si="46"/>
        <v>0</v>
      </c>
      <c r="M159" s="469"/>
      <c r="N159" s="1108" t="str">
        <f t="shared" si="55"/>
        <v/>
      </c>
      <c r="O159" s="502">
        <f>H159</f>
        <v>0</v>
      </c>
      <c r="P159" s="502"/>
      <c r="Q159" s="502"/>
      <c r="R159" s="502"/>
      <c r="S159" s="502"/>
      <c r="T159" s="469">
        <f>T158</f>
        <v>0</v>
      </c>
      <c r="U159" s="469">
        <f t="shared" si="54"/>
        <v>0</v>
      </c>
      <c r="V159" s="469"/>
      <c r="W159" s="469"/>
      <c r="X159" s="469"/>
      <c r="Y159" s="469"/>
      <c r="Z159" s="469"/>
      <c r="AA159" s="469"/>
      <c r="AB159" s="469"/>
      <c r="AC159" s="469"/>
      <c r="AD159" s="469"/>
      <c r="AE159" s="469"/>
      <c r="AF159" s="469"/>
      <c r="AG159" s="469"/>
      <c r="AH159" s="469"/>
      <c r="AI159" s="469"/>
      <c r="AJ159" s="469"/>
      <c r="AK159" s="464"/>
      <c r="AL159" s="464"/>
      <c r="AM159" s="457"/>
      <c r="AN159" s="457"/>
      <c r="AO159" s="457"/>
      <c r="AP159" s="464"/>
      <c r="AQ159" s="464"/>
      <c r="AR159" s="457"/>
      <c r="AU159" s="457"/>
      <c r="AV159" s="470"/>
      <c r="AW159" s="457"/>
    </row>
    <row r="160" spans="1:49" s="636" customFormat="1" ht="13" hidden="1" customHeight="1" x14ac:dyDescent="0.35">
      <c r="A160" s="1000"/>
      <c r="B160" s="1140"/>
      <c r="C160" s="459" t="s">
        <v>73</v>
      </c>
      <c r="D160" s="459" t="s">
        <v>74</v>
      </c>
      <c r="E160" s="669"/>
      <c r="F160" s="669"/>
      <c r="G160" s="669"/>
      <c r="H160" s="669"/>
      <c r="I160" s="669">
        <f>H160*1.12</f>
        <v>0</v>
      </c>
      <c r="J160" s="669"/>
      <c r="K160" s="669">
        <f t="shared" si="45"/>
        <v>0</v>
      </c>
      <c r="L160" s="669">
        <f t="shared" si="46"/>
        <v>0</v>
      </c>
      <c r="M160" s="669">
        <f>J160-G160</f>
        <v>0</v>
      </c>
      <c r="N160" s="1106" t="str">
        <f t="shared" si="55"/>
        <v/>
      </c>
      <c r="O160" s="492"/>
      <c r="P160" s="492"/>
      <c r="Q160" s="492"/>
      <c r="R160" s="492"/>
      <c r="S160" s="492"/>
      <c r="T160" s="669"/>
      <c r="U160" s="669">
        <f t="shared" si="54"/>
        <v>0</v>
      </c>
      <c r="V160" s="669"/>
      <c r="W160" s="669"/>
      <c r="X160" s="669"/>
      <c r="Y160" s="669"/>
      <c r="Z160" s="669"/>
      <c r="AA160" s="669"/>
      <c r="AB160" s="669"/>
      <c r="AC160" s="669"/>
      <c r="AD160" s="669"/>
      <c r="AE160" s="669"/>
      <c r="AF160" s="669"/>
      <c r="AG160" s="669"/>
      <c r="AH160" s="669"/>
      <c r="AI160" s="669"/>
      <c r="AJ160" s="669"/>
      <c r="AK160" s="455"/>
      <c r="AL160" s="455"/>
      <c r="AM160" s="459"/>
      <c r="AN160" s="459"/>
      <c r="AO160" s="459"/>
      <c r="AP160" s="455"/>
      <c r="AQ160" s="455"/>
      <c r="AR160" s="459"/>
      <c r="AU160" s="459"/>
      <c r="AV160" s="1107"/>
      <c r="AW160" s="459"/>
    </row>
    <row r="161" spans="1:49" s="636" customFormat="1" ht="13" hidden="1" customHeight="1" x14ac:dyDescent="0.35">
      <c r="A161" s="1000"/>
      <c r="B161" s="1140"/>
      <c r="C161" s="459" t="s">
        <v>75</v>
      </c>
      <c r="D161" s="459" t="s">
        <v>76</v>
      </c>
      <c r="E161" s="669"/>
      <c r="F161" s="669">
        <f>E161*1.12</f>
        <v>0</v>
      </c>
      <c r="G161" s="669"/>
      <c r="H161" s="669"/>
      <c r="I161" s="669">
        <f>H161*1.12</f>
        <v>0</v>
      </c>
      <c r="J161" s="669"/>
      <c r="K161" s="669">
        <f t="shared" si="45"/>
        <v>0</v>
      </c>
      <c r="L161" s="669">
        <f t="shared" si="46"/>
        <v>0</v>
      </c>
      <c r="M161" s="669"/>
      <c r="N161" s="1106" t="str">
        <f t="shared" si="55"/>
        <v/>
      </c>
      <c r="O161" s="492">
        <f>H161</f>
        <v>0</v>
      </c>
      <c r="P161" s="492"/>
      <c r="Q161" s="492"/>
      <c r="R161" s="492"/>
      <c r="S161" s="492"/>
      <c r="T161" s="669">
        <f>H161</f>
        <v>0</v>
      </c>
      <c r="U161" s="669">
        <f t="shared" si="54"/>
        <v>0</v>
      </c>
      <c r="V161" s="669"/>
      <c r="W161" s="669"/>
      <c r="X161" s="669"/>
      <c r="Y161" s="669"/>
      <c r="Z161" s="669"/>
      <c r="AA161" s="669"/>
      <c r="AB161" s="669"/>
      <c r="AC161" s="669"/>
      <c r="AD161" s="669"/>
      <c r="AE161" s="669"/>
      <c r="AF161" s="669"/>
      <c r="AG161" s="669"/>
      <c r="AH161" s="669"/>
      <c r="AI161" s="669"/>
      <c r="AJ161" s="669"/>
      <c r="AK161" s="455"/>
      <c r="AL161" s="455"/>
      <c r="AM161" s="459"/>
      <c r="AN161" s="459"/>
      <c r="AO161" s="459"/>
      <c r="AP161" s="455"/>
      <c r="AQ161" s="455"/>
      <c r="AR161" s="459"/>
      <c r="AU161" s="459"/>
      <c r="AV161" s="1107"/>
      <c r="AW161" s="459"/>
    </row>
    <row r="162" spans="1:49" ht="13" hidden="1" customHeight="1" x14ac:dyDescent="0.35">
      <c r="A162" s="1000"/>
      <c r="B162" s="1140"/>
      <c r="C162" s="457" t="s">
        <v>75</v>
      </c>
      <c r="D162" s="457" t="s">
        <v>77</v>
      </c>
      <c r="E162" s="469">
        <f>E161</f>
        <v>0</v>
      </c>
      <c r="F162" s="469">
        <f>F161</f>
        <v>0</v>
      </c>
      <c r="G162" s="469"/>
      <c r="H162" s="469">
        <f>H161</f>
        <v>0</v>
      </c>
      <c r="I162" s="469">
        <f>I161</f>
        <v>0</v>
      </c>
      <c r="J162" s="469"/>
      <c r="K162" s="669">
        <f t="shared" si="45"/>
        <v>0</v>
      </c>
      <c r="L162" s="669">
        <f t="shared" si="46"/>
        <v>0</v>
      </c>
      <c r="M162" s="469"/>
      <c r="N162" s="1108" t="str">
        <f t="shared" si="55"/>
        <v/>
      </c>
      <c r="O162" s="502">
        <f>H162</f>
        <v>0</v>
      </c>
      <c r="P162" s="502"/>
      <c r="Q162" s="502"/>
      <c r="R162" s="502"/>
      <c r="S162" s="502"/>
      <c r="T162" s="469">
        <f>H162</f>
        <v>0</v>
      </c>
      <c r="U162" s="469">
        <f t="shared" si="54"/>
        <v>0</v>
      </c>
      <c r="V162" s="469"/>
      <c r="W162" s="469"/>
      <c r="X162" s="469"/>
      <c r="Y162" s="469"/>
      <c r="Z162" s="469"/>
      <c r="AA162" s="469"/>
      <c r="AB162" s="469"/>
      <c r="AC162" s="469"/>
      <c r="AD162" s="469"/>
      <c r="AE162" s="469"/>
      <c r="AF162" s="469"/>
      <c r="AG162" s="469"/>
      <c r="AH162" s="469"/>
      <c r="AI162" s="469"/>
      <c r="AJ162" s="469"/>
      <c r="AK162" s="464"/>
      <c r="AL162" s="464"/>
      <c r="AM162" s="457"/>
      <c r="AN162" s="457"/>
      <c r="AO162" s="457"/>
      <c r="AP162" s="464"/>
      <c r="AQ162" s="464"/>
      <c r="AR162" s="457"/>
      <c r="AU162" s="457"/>
      <c r="AV162" s="470"/>
      <c r="AW162" s="457"/>
    </row>
    <row r="163" spans="1:49" s="636" customFormat="1" ht="13" hidden="1" customHeight="1" x14ac:dyDescent="0.35">
      <c r="A163" s="1000"/>
      <c r="B163" s="1140"/>
      <c r="C163" s="459" t="s">
        <v>73</v>
      </c>
      <c r="D163" s="459" t="s">
        <v>74</v>
      </c>
      <c r="E163" s="669"/>
      <c r="F163" s="669"/>
      <c r="G163" s="669"/>
      <c r="H163" s="669"/>
      <c r="I163" s="669">
        <f t="shared" ref="I163:I174" si="56">H163*1.12</f>
        <v>0</v>
      </c>
      <c r="J163" s="669"/>
      <c r="K163" s="669">
        <f t="shared" si="45"/>
        <v>0</v>
      </c>
      <c r="L163" s="669">
        <f t="shared" si="46"/>
        <v>0</v>
      </c>
      <c r="M163" s="669">
        <f>J163-G163</f>
        <v>0</v>
      </c>
      <c r="N163" s="1106" t="str">
        <f t="shared" si="55"/>
        <v/>
      </c>
      <c r="O163" s="492"/>
      <c r="P163" s="492"/>
      <c r="Q163" s="492"/>
      <c r="R163" s="492"/>
      <c r="S163" s="492"/>
      <c r="T163" s="669"/>
      <c r="U163" s="669">
        <f t="shared" si="54"/>
        <v>0</v>
      </c>
      <c r="V163" s="669"/>
      <c r="W163" s="669"/>
      <c r="X163" s="669"/>
      <c r="Y163" s="669"/>
      <c r="Z163" s="669"/>
      <c r="AA163" s="669"/>
      <c r="AB163" s="669"/>
      <c r="AC163" s="669"/>
      <c r="AD163" s="669"/>
      <c r="AE163" s="669"/>
      <c r="AF163" s="669"/>
      <c r="AG163" s="669"/>
      <c r="AH163" s="669"/>
      <c r="AI163" s="669"/>
      <c r="AJ163" s="669"/>
      <c r="AK163" s="455"/>
      <c r="AL163" s="455"/>
      <c r="AM163" s="459"/>
      <c r="AN163" s="459"/>
      <c r="AO163" s="459"/>
      <c r="AP163" s="455"/>
      <c r="AQ163" s="455"/>
      <c r="AR163" s="459"/>
      <c r="AU163" s="459"/>
      <c r="AV163" s="1107"/>
      <c r="AW163" s="459"/>
    </row>
    <row r="164" spans="1:49" s="636" customFormat="1" ht="13" hidden="1" customHeight="1" x14ac:dyDescent="0.35">
      <c r="A164" s="1000"/>
      <c r="B164" s="1140"/>
      <c r="C164" s="459" t="s">
        <v>75</v>
      </c>
      <c r="D164" s="459" t="s">
        <v>76</v>
      </c>
      <c r="E164" s="669"/>
      <c r="F164" s="669">
        <f>E164*1.12</f>
        <v>0</v>
      </c>
      <c r="G164" s="669"/>
      <c r="H164" s="669"/>
      <c r="I164" s="669">
        <f t="shared" si="56"/>
        <v>0</v>
      </c>
      <c r="J164" s="669"/>
      <c r="K164" s="669">
        <f t="shared" si="45"/>
        <v>0</v>
      </c>
      <c r="L164" s="669">
        <f t="shared" si="46"/>
        <v>0</v>
      </c>
      <c r="M164" s="669"/>
      <c r="N164" s="1106" t="str">
        <f t="shared" si="55"/>
        <v/>
      </c>
      <c r="O164" s="492">
        <f>H164</f>
        <v>0</v>
      </c>
      <c r="P164" s="492"/>
      <c r="Q164" s="492"/>
      <c r="R164" s="492"/>
      <c r="S164" s="492"/>
      <c r="T164" s="669">
        <f>H164</f>
        <v>0</v>
      </c>
      <c r="U164" s="669">
        <f t="shared" si="54"/>
        <v>0</v>
      </c>
      <c r="V164" s="669"/>
      <c r="W164" s="669"/>
      <c r="X164" s="669"/>
      <c r="Y164" s="669"/>
      <c r="Z164" s="669"/>
      <c r="AA164" s="669"/>
      <c r="AB164" s="669"/>
      <c r="AC164" s="669"/>
      <c r="AD164" s="669"/>
      <c r="AE164" s="669"/>
      <c r="AF164" s="669"/>
      <c r="AG164" s="669"/>
      <c r="AH164" s="669"/>
      <c r="AI164" s="669"/>
      <c r="AJ164" s="669"/>
      <c r="AK164" s="455"/>
      <c r="AL164" s="455"/>
      <c r="AM164" s="459"/>
      <c r="AN164" s="459"/>
      <c r="AO164" s="459"/>
      <c r="AP164" s="455"/>
      <c r="AQ164" s="455"/>
      <c r="AR164" s="459"/>
      <c r="AT164" s="636">
        <v>32524934.399999999</v>
      </c>
      <c r="AU164" s="459"/>
      <c r="AV164" s="1107"/>
      <c r="AW164" s="459"/>
    </row>
    <row r="165" spans="1:49" ht="13" hidden="1" customHeight="1" x14ac:dyDescent="0.35">
      <c r="A165" s="1000"/>
      <c r="B165" s="1140"/>
      <c r="C165" s="457" t="s">
        <v>75</v>
      </c>
      <c r="D165" s="457" t="s">
        <v>77</v>
      </c>
      <c r="E165" s="469">
        <f>E164</f>
        <v>0</v>
      </c>
      <c r="F165" s="469">
        <f>F164</f>
        <v>0</v>
      </c>
      <c r="G165" s="469"/>
      <c r="H165" s="469">
        <f>H164</f>
        <v>0</v>
      </c>
      <c r="I165" s="469">
        <f t="shared" si="56"/>
        <v>0</v>
      </c>
      <c r="J165" s="469"/>
      <c r="K165" s="669">
        <f t="shared" si="45"/>
        <v>0</v>
      </c>
      <c r="L165" s="669">
        <f t="shared" si="46"/>
        <v>0</v>
      </c>
      <c r="M165" s="469"/>
      <c r="N165" s="1108" t="str">
        <f t="shared" si="55"/>
        <v/>
      </c>
      <c r="O165" s="502">
        <f>H165</f>
        <v>0</v>
      </c>
      <c r="P165" s="502"/>
      <c r="Q165" s="502"/>
      <c r="R165" s="502"/>
      <c r="S165" s="502"/>
      <c r="T165" s="469">
        <f>H165</f>
        <v>0</v>
      </c>
      <c r="U165" s="469">
        <f t="shared" si="54"/>
        <v>0</v>
      </c>
      <c r="V165" s="469"/>
      <c r="W165" s="469"/>
      <c r="X165" s="469"/>
      <c r="Y165" s="469"/>
      <c r="Z165" s="469"/>
      <c r="AA165" s="469"/>
      <c r="AB165" s="469"/>
      <c r="AC165" s="469"/>
      <c r="AD165" s="469"/>
      <c r="AE165" s="469"/>
      <c r="AF165" s="469"/>
      <c r="AG165" s="469"/>
      <c r="AH165" s="469"/>
      <c r="AI165" s="469"/>
      <c r="AJ165" s="469"/>
      <c r="AK165" s="464"/>
      <c r="AL165" s="464"/>
      <c r="AM165" s="457"/>
      <c r="AN165" s="457"/>
      <c r="AO165" s="457"/>
      <c r="AP165" s="464"/>
      <c r="AQ165" s="464"/>
      <c r="AR165" s="457"/>
      <c r="AU165" s="457"/>
      <c r="AV165" s="470"/>
      <c r="AW165" s="457"/>
    </row>
    <row r="166" spans="1:49" s="636" customFormat="1" ht="16.5" hidden="1" customHeight="1" outlineLevel="1" x14ac:dyDescent="0.35">
      <c r="A166" s="1000"/>
      <c r="B166" s="1140"/>
      <c r="C166" s="459" t="s">
        <v>73</v>
      </c>
      <c r="D166" s="459" t="s">
        <v>74</v>
      </c>
      <c r="E166" s="669"/>
      <c r="F166" s="669"/>
      <c r="G166" s="669"/>
      <c r="H166" s="669"/>
      <c r="I166" s="669">
        <f t="shared" si="56"/>
        <v>0</v>
      </c>
      <c r="J166" s="669"/>
      <c r="K166" s="669">
        <f t="shared" si="45"/>
        <v>0</v>
      </c>
      <c r="L166" s="669">
        <f t="shared" si="46"/>
        <v>0</v>
      </c>
      <c r="M166" s="669">
        <f>J166-G166</f>
        <v>0</v>
      </c>
      <c r="N166" s="1106" t="str">
        <f t="shared" si="55"/>
        <v/>
      </c>
      <c r="O166" s="492"/>
      <c r="P166" s="492"/>
      <c r="Q166" s="492"/>
      <c r="R166" s="492"/>
      <c r="S166" s="492"/>
      <c r="T166" s="669"/>
      <c r="U166" s="669">
        <f t="shared" si="54"/>
        <v>0</v>
      </c>
      <c r="V166" s="669"/>
      <c r="W166" s="669"/>
      <c r="X166" s="669"/>
      <c r="Y166" s="669"/>
      <c r="Z166" s="669"/>
      <c r="AA166" s="669"/>
      <c r="AB166" s="669"/>
      <c r="AC166" s="669"/>
      <c r="AD166" s="669"/>
      <c r="AE166" s="669"/>
      <c r="AF166" s="669"/>
      <c r="AG166" s="669"/>
      <c r="AH166" s="669"/>
      <c r="AI166" s="669"/>
      <c r="AJ166" s="669"/>
      <c r="AK166" s="455"/>
      <c r="AL166" s="455"/>
      <c r="AM166" s="459"/>
      <c r="AN166" s="459"/>
      <c r="AO166" s="459"/>
      <c r="AP166" s="455"/>
      <c r="AQ166" s="455"/>
      <c r="AR166" s="459"/>
      <c r="AU166" s="459"/>
      <c r="AV166" s="1107"/>
      <c r="AW166" s="459"/>
    </row>
    <row r="167" spans="1:49" s="636" customFormat="1" ht="16.5" hidden="1" customHeight="1" outlineLevel="1" x14ac:dyDescent="0.35">
      <c r="A167" s="1000"/>
      <c r="B167" s="1140"/>
      <c r="C167" s="459" t="s">
        <v>75</v>
      </c>
      <c r="D167" s="459" t="s">
        <v>76</v>
      </c>
      <c r="E167" s="669"/>
      <c r="F167" s="669"/>
      <c r="G167" s="669"/>
      <c r="H167" s="669"/>
      <c r="I167" s="669">
        <f t="shared" si="56"/>
        <v>0</v>
      </c>
      <c r="J167" s="669"/>
      <c r="K167" s="669">
        <f t="shared" si="45"/>
        <v>0</v>
      </c>
      <c r="L167" s="669">
        <f t="shared" si="46"/>
        <v>0</v>
      </c>
      <c r="M167" s="669"/>
      <c r="N167" s="1106" t="str">
        <f t="shared" si="55"/>
        <v/>
      </c>
      <c r="O167" s="492"/>
      <c r="P167" s="492">
        <f>H167</f>
        <v>0</v>
      </c>
      <c r="Q167" s="492"/>
      <c r="R167" s="492"/>
      <c r="S167" s="492"/>
      <c r="T167" s="669"/>
      <c r="U167" s="669">
        <f t="shared" si="54"/>
        <v>0</v>
      </c>
      <c r="V167" s="669"/>
      <c r="W167" s="669"/>
      <c r="X167" s="669"/>
      <c r="Y167" s="669"/>
      <c r="Z167" s="669"/>
      <c r="AA167" s="669"/>
      <c r="AB167" s="669"/>
      <c r="AC167" s="669"/>
      <c r="AD167" s="669"/>
      <c r="AE167" s="669"/>
      <c r="AF167" s="669"/>
      <c r="AG167" s="669"/>
      <c r="AH167" s="669"/>
      <c r="AI167" s="669"/>
      <c r="AJ167" s="669"/>
      <c r="AK167" s="455"/>
      <c r="AL167" s="455"/>
      <c r="AM167" s="459"/>
      <c r="AN167" s="459"/>
      <c r="AO167" s="459"/>
      <c r="AP167" s="455"/>
      <c r="AQ167" s="455"/>
      <c r="AR167" s="459"/>
      <c r="AU167" s="459"/>
      <c r="AV167" s="1107"/>
      <c r="AW167" s="459"/>
    </row>
    <row r="168" spans="1:49" ht="16.5" hidden="1" customHeight="1" outlineLevel="1" x14ac:dyDescent="0.35">
      <c r="A168" s="1000"/>
      <c r="B168" s="1140"/>
      <c r="C168" s="457" t="s">
        <v>75</v>
      </c>
      <c r="D168" s="457" t="s">
        <v>77</v>
      </c>
      <c r="E168" s="469"/>
      <c r="F168" s="469"/>
      <c r="G168" s="469"/>
      <c r="H168" s="469">
        <f>H167</f>
        <v>0</v>
      </c>
      <c r="I168" s="469">
        <f t="shared" si="56"/>
        <v>0</v>
      </c>
      <c r="J168" s="469"/>
      <c r="K168" s="669">
        <f t="shared" si="45"/>
        <v>0</v>
      </c>
      <c r="L168" s="669">
        <f t="shared" si="46"/>
        <v>0</v>
      </c>
      <c r="M168" s="469"/>
      <c r="N168" s="1108" t="str">
        <f t="shared" si="55"/>
        <v/>
      </c>
      <c r="O168" s="502"/>
      <c r="P168" s="502">
        <f>H168</f>
        <v>0</v>
      </c>
      <c r="Q168" s="502"/>
      <c r="R168" s="502"/>
      <c r="S168" s="502"/>
      <c r="T168" s="469">
        <f>T167</f>
        <v>0</v>
      </c>
      <c r="U168" s="469">
        <f t="shared" si="54"/>
        <v>0</v>
      </c>
      <c r="V168" s="469"/>
      <c r="W168" s="469"/>
      <c r="X168" s="469"/>
      <c r="Y168" s="469"/>
      <c r="Z168" s="469"/>
      <c r="AA168" s="469"/>
      <c r="AB168" s="469"/>
      <c r="AC168" s="469"/>
      <c r="AD168" s="469"/>
      <c r="AE168" s="469"/>
      <c r="AF168" s="469"/>
      <c r="AG168" s="469"/>
      <c r="AH168" s="469"/>
      <c r="AI168" s="469"/>
      <c r="AJ168" s="469"/>
      <c r="AK168" s="464"/>
      <c r="AL168" s="464"/>
      <c r="AM168" s="457"/>
      <c r="AN168" s="457"/>
      <c r="AO168" s="457"/>
      <c r="AP168" s="464"/>
      <c r="AQ168" s="464"/>
      <c r="AR168" s="457"/>
      <c r="AU168" s="457"/>
      <c r="AV168" s="470"/>
      <c r="AW168" s="457"/>
    </row>
    <row r="169" spans="1:49" s="636" customFormat="1" ht="16.5" hidden="1" customHeight="1" outlineLevel="1" x14ac:dyDescent="0.35">
      <c r="A169" s="1000"/>
      <c r="B169" s="1140"/>
      <c r="C169" s="459" t="s">
        <v>73</v>
      </c>
      <c r="D169" s="459" t="s">
        <v>74</v>
      </c>
      <c r="E169" s="669"/>
      <c r="F169" s="669"/>
      <c r="G169" s="669"/>
      <c r="H169" s="1109"/>
      <c r="I169" s="669">
        <f t="shared" si="56"/>
        <v>0</v>
      </c>
      <c r="J169" s="669"/>
      <c r="K169" s="669">
        <f t="shared" si="45"/>
        <v>0</v>
      </c>
      <c r="L169" s="669">
        <f t="shared" si="46"/>
        <v>0</v>
      </c>
      <c r="M169" s="669">
        <f>J169-G169</f>
        <v>0</v>
      </c>
      <c r="N169" s="1106" t="str">
        <f t="shared" si="55"/>
        <v/>
      </c>
      <c r="O169" s="492"/>
      <c r="P169" s="492"/>
      <c r="Q169" s="492"/>
      <c r="R169" s="492"/>
      <c r="S169" s="492"/>
      <c r="T169" s="669"/>
      <c r="U169" s="669">
        <f t="shared" si="54"/>
        <v>0</v>
      </c>
      <c r="V169" s="669"/>
      <c r="W169" s="669"/>
      <c r="X169" s="669"/>
      <c r="Y169" s="669"/>
      <c r="Z169" s="669"/>
      <c r="AA169" s="669"/>
      <c r="AB169" s="669"/>
      <c r="AC169" s="669"/>
      <c r="AD169" s="669"/>
      <c r="AE169" s="669"/>
      <c r="AF169" s="669"/>
      <c r="AG169" s="669"/>
      <c r="AH169" s="669"/>
      <c r="AI169" s="669"/>
      <c r="AJ169" s="669"/>
      <c r="AK169" s="455"/>
      <c r="AL169" s="455"/>
      <c r="AM169" s="459"/>
      <c r="AN169" s="459"/>
      <c r="AO169" s="459"/>
      <c r="AP169" s="455"/>
      <c r="AQ169" s="455"/>
      <c r="AR169" s="459"/>
      <c r="AU169" s="459"/>
      <c r="AV169" s="1107"/>
      <c r="AW169" s="459"/>
    </row>
    <row r="170" spans="1:49" s="636" customFormat="1" ht="16.5" hidden="1" customHeight="1" outlineLevel="1" x14ac:dyDescent="0.35">
      <c r="A170" s="1000"/>
      <c r="B170" s="1140"/>
      <c r="C170" s="459" t="s">
        <v>75</v>
      </c>
      <c r="D170" s="459" t="s">
        <v>76</v>
      </c>
      <c r="E170" s="669"/>
      <c r="F170" s="669"/>
      <c r="G170" s="669"/>
      <c r="H170" s="669"/>
      <c r="I170" s="669">
        <f t="shared" si="56"/>
        <v>0</v>
      </c>
      <c r="J170" s="669"/>
      <c r="K170" s="669">
        <f t="shared" si="45"/>
        <v>0</v>
      </c>
      <c r="L170" s="669">
        <f t="shared" si="46"/>
        <v>0</v>
      </c>
      <c r="M170" s="669"/>
      <c r="N170" s="1106" t="str">
        <f t="shared" si="55"/>
        <v/>
      </c>
      <c r="O170" s="492"/>
      <c r="P170" s="492">
        <f>H170</f>
        <v>0</v>
      </c>
      <c r="Q170" s="492"/>
      <c r="R170" s="492"/>
      <c r="S170" s="492"/>
      <c r="T170" s="669"/>
      <c r="U170" s="669">
        <f t="shared" si="54"/>
        <v>0</v>
      </c>
      <c r="V170" s="669"/>
      <c r="W170" s="669"/>
      <c r="X170" s="669"/>
      <c r="Y170" s="669"/>
      <c r="Z170" s="669"/>
      <c r="AA170" s="669"/>
      <c r="AB170" s="669"/>
      <c r="AC170" s="669"/>
      <c r="AD170" s="669"/>
      <c r="AE170" s="669"/>
      <c r="AF170" s="669"/>
      <c r="AG170" s="669"/>
      <c r="AH170" s="669"/>
      <c r="AI170" s="669"/>
      <c r="AJ170" s="669"/>
      <c r="AK170" s="455"/>
      <c r="AL170" s="455"/>
      <c r="AM170" s="459"/>
      <c r="AN170" s="459"/>
      <c r="AO170" s="459"/>
      <c r="AP170" s="455"/>
      <c r="AQ170" s="455"/>
      <c r="AR170" s="459"/>
      <c r="AU170" s="459"/>
      <c r="AV170" s="1107"/>
      <c r="AW170" s="459"/>
    </row>
    <row r="171" spans="1:49" ht="16.5" hidden="1" customHeight="1" outlineLevel="1" x14ac:dyDescent="0.35">
      <c r="A171" s="1000"/>
      <c r="B171" s="1140"/>
      <c r="C171" s="457" t="s">
        <v>75</v>
      </c>
      <c r="D171" s="457" t="s">
        <v>77</v>
      </c>
      <c r="E171" s="469"/>
      <c r="F171" s="469"/>
      <c r="G171" s="469"/>
      <c r="H171" s="469">
        <f>H170</f>
        <v>0</v>
      </c>
      <c r="I171" s="469">
        <f t="shared" si="56"/>
        <v>0</v>
      </c>
      <c r="J171" s="469"/>
      <c r="K171" s="669">
        <f t="shared" si="45"/>
        <v>0</v>
      </c>
      <c r="L171" s="669">
        <f t="shared" si="46"/>
        <v>0</v>
      </c>
      <c r="M171" s="469"/>
      <c r="N171" s="1108" t="str">
        <f t="shared" si="55"/>
        <v/>
      </c>
      <c r="O171" s="502"/>
      <c r="P171" s="502">
        <f>H171</f>
        <v>0</v>
      </c>
      <c r="Q171" s="502"/>
      <c r="R171" s="502"/>
      <c r="S171" s="502"/>
      <c r="T171" s="469">
        <f>T170</f>
        <v>0</v>
      </c>
      <c r="U171" s="469">
        <f t="shared" si="54"/>
        <v>0</v>
      </c>
      <c r="V171" s="469"/>
      <c r="W171" s="469"/>
      <c r="X171" s="469"/>
      <c r="Y171" s="469"/>
      <c r="Z171" s="469"/>
      <c r="AA171" s="469"/>
      <c r="AB171" s="469"/>
      <c r="AC171" s="469"/>
      <c r="AD171" s="469"/>
      <c r="AE171" s="469"/>
      <c r="AF171" s="469"/>
      <c r="AG171" s="469"/>
      <c r="AH171" s="469"/>
      <c r="AI171" s="469"/>
      <c r="AJ171" s="469"/>
      <c r="AK171" s="464"/>
      <c r="AL171" s="464"/>
      <c r="AM171" s="457"/>
      <c r="AN171" s="457"/>
      <c r="AO171" s="457"/>
      <c r="AP171" s="464"/>
      <c r="AQ171" s="464"/>
      <c r="AR171" s="457"/>
      <c r="AU171" s="457"/>
      <c r="AV171" s="470"/>
      <c r="AW171" s="457"/>
    </row>
    <row r="172" spans="1:49" s="636" customFormat="1" ht="16.5" hidden="1" customHeight="1" outlineLevel="1" x14ac:dyDescent="0.35">
      <c r="A172" s="1000"/>
      <c r="B172" s="1140"/>
      <c r="C172" s="459" t="s">
        <v>73</v>
      </c>
      <c r="D172" s="459" t="s">
        <v>74</v>
      </c>
      <c r="E172" s="669"/>
      <c r="F172" s="669"/>
      <c r="G172" s="669"/>
      <c r="H172" s="1109"/>
      <c r="I172" s="669">
        <f t="shared" si="56"/>
        <v>0</v>
      </c>
      <c r="J172" s="669"/>
      <c r="K172" s="669">
        <f t="shared" si="45"/>
        <v>0</v>
      </c>
      <c r="L172" s="669">
        <f t="shared" si="46"/>
        <v>0</v>
      </c>
      <c r="M172" s="669">
        <f>J172-G172</f>
        <v>0</v>
      </c>
      <c r="N172" s="1106" t="str">
        <f t="shared" si="55"/>
        <v/>
      </c>
      <c r="O172" s="492"/>
      <c r="P172" s="492"/>
      <c r="Q172" s="492"/>
      <c r="R172" s="492"/>
      <c r="S172" s="492"/>
      <c r="T172" s="669"/>
      <c r="U172" s="669">
        <f t="shared" si="54"/>
        <v>0</v>
      </c>
      <c r="V172" s="669"/>
      <c r="W172" s="669"/>
      <c r="X172" s="669"/>
      <c r="Y172" s="669"/>
      <c r="Z172" s="669"/>
      <c r="AA172" s="669"/>
      <c r="AB172" s="669"/>
      <c r="AC172" s="669"/>
      <c r="AD172" s="669"/>
      <c r="AE172" s="669"/>
      <c r="AF172" s="669"/>
      <c r="AG172" s="669"/>
      <c r="AH172" s="669"/>
      <c r="AI172" s="669"/>
      <c r="AJ172" s="669"/>
      <c r="AK172" s="455"/>
      <c r="AL172" s="455"/>
      <c r="AM172" s="459"/>
      <c r="AN172" s="459"/>
      <c r="AO172" s="459"/>
      <c r="AP172" s="455"/>
      <c r="AQ172" s="455"/>
      <c r="AR172" s="459"/>
      <c r="AU172" s="459"/>
      <c r="AV172" s="1107"/>
      <c r="AW172" s="459"/>
    </row>
    <row r="173" spans="1:49" s="636" customFormat="1" ht="16.5" hidden="1" customHeight="1" outlineLevel="1" x14ac:dyDescent="0.35">
      <c r="A173" s="1000"/>
      <c r="B173" s="1140"/>
      <c r="C173" s="459" t="s">
        <v>75</v>
      </c>
      <c r="D173" s="459" t="s">
        <v>76</v>
      </c>
      <c r="E173" s="669"/>
      <c r="F173" s="669"/>
      <c r="G173" s="669"/>
      <c r="H173" s="669"/>
      <c r="I173" s="669">
        <f t="shared" si="56"/>
        <v>0</v>
      </c>
      <c r="J173" s="669"/>
      <c r="K173" s="669">
        <f t="shared" si="45"/>
        <v>0</v>
      </c>
      <c r="L173" s="669">
        <f t="shared" si="46"/>
        <v>0</v>
      </c>
      <c r="M173" s="669"/>
      <c r="N173" s="1106" t="str">
        <f t="shared" si="55"/>
        <v/>
      </c>
      <c r="O173" s="492"/>
      <c r="P173" s="492">
        <f>H173</f>
        <v>0</v>
      </c>
      <c r="Q173" s="492"/>
      <c r="R173" s="492"/>
      <c r="S173" s="492"/>
      <c r="T173" s="669"/>
      <c r="U173" s="669">
        <f t="shared" si="54"/>
        <v>0</v>
      </c>
      <c r="V173" s="669"/>
      <c r="W173" s="669"/>
      <c r="X173" s="669"/>
      <c r="Y173" s="669"/>
      <c r="Z173" s="669"/>
      <c r="AA173" s="669"/>
      <c r="AB173" s="669"/>
      <c r="AC173" s="669"/>
      <c r="AD173" s="669"/>
      <c r="AE173" s="669"/>
      <c r="AF173" s="669"/>
      <c r="AG173" s="669"/>
      <c r="AH173" s="669"/>
      <c r="AI173" s="669"/>
      <c r="AJ173" s="669"/>
      <c r="AK173" s="455"/>
      <c r="AL173" s="455"/>
      <c r="AM173" s="459"/>
      <c r="AN173" s="459"/>
      <c r="AO173" s="459"/>
      <c r="AP173" s="455"/>
      <c r="AQ173" s="455"/>
      <c r="AR173" s="459"/>
      <c r="AU173" s="459"/>
      <c r="AV173" s="1107"/>
      <c r="AW173" s="459"/>
    </row>
    <row r="174" spans="1:49" ht="16.5" hidden="1" customHeight="1" outlineLevel="1" x14ac:dyDescent="0.35">
      <c r="A174" s="962"/>
      <c r="B174" s="1142"/>
      <c r="C174" s="457" t="s">
        <v>75</v>
      </c>
      <c r="D174" s="457" t="s">
        <v>77</v>
      </c>
      <c r="E174" s="469"/>
      <c r="F174" s="469"/>
      <c r="G174" s="469"/>
      <c r="H174" s="469">
        <f>H173</f>
        <v>0</v>
      </c>
      <c r="I174" s="469">
        <f t="shared" si="56"/>
        <v>0</v>
      </c>
      <c r="J174" s="469"/>
      <c r="K174" s="669">
        <f t="shared" si="45"/>
        <v>0</v>
      </c>
      <c r="L174" s="669">
        <f t="shared" si="46"/>
        <v>0</v>
      </c>
      <c r="M174" s="469"/>
      <c r="N174" s="1108" t="str">
        <f t="shared" si="55"/>
        <v/>
      </c>
      <c r="O174" s="502"/>
      <c r="P174" s="502">
        <f>H174</f>
        <v>0</v>
      </c>
      <c r="Q174" s="502"/>
      <c r="R174" s="502"/>
      <c r="S174" s="502"/>
      <c r="T174" s="469">
        <f>T173</f>
        <v>0</v>
      </c>
      <c r="U174" s="469">
        <f t="shared" si="54"/>
        <v>0</v>
      </c>
      <c r="V174" s="469"/>
      <c r="W174" s="469"/>
      <c r="X174" s="469"/>
      <c r="Y174" s="469"/>
      <c r="Z174" s="469"/>
      <c r="AA174" s="469"/>
      <c r="AB174" s="469"/>
      <c r="AC174" s="469"/>
      <c r="AD174" s="469"/>
      <c r="AE174" s="469"/>
      <c r="AF174" s="469"/>
      <c r="AG174" s="469"/>
      <c r="AH174" s="469"/>
      <c r="AI174" s="469"/>
      <c r="AJ174" s="469"/>
      <c r="AK174" s="464"/>
      <c r="AL174" s="464"/>
      <c r="AM174" s="457"/>
      <c r="AN174" s="457"/>
      <c r="AO174" s="457"/>
      <c r="AP174" s="464"/>
      <c r="AQ174" s="464"/>
      <c r="AR174" s="457"/>
      <c r="AU174" s="457"/>
      <c r="AV174" s="470"/>
      <c r="AW174" s="457"/>
    </row>
    <row r="175" spans="1:49" s="636" customFormat="1" ht="16.5" hidden="1" customHeight="1" collapsed="1" x14ac:dyDescent="0.35">
      <c r="A175" s="961"/>
      <c r="B175" s="975" t="s">
        <v>105</v>
      </c>
      <c r="C175" s="459"/>
      <c r="D175" s="459"/>
      <c r="E175" s="1138">
        <f t="shared" ref="E175:M176" si="57">E177+E180</f>
        <v>0</v>
      </c>
      <c r="F175" s="1138">
        <f t="shared" si="57"/>
        <v>0</v>
      </c>
      <c r="G175" s="1138">
        <f t="shared" si="57"/>
        <v>0</v>
      </c>
      <c r="H175" s="1138">
        <f t="shared" si="57"/>
        <v>0</v>
      </c>
      <c r="I175" s="1138">
        <f t="shared" si="57"/>
        <v>0</v>
      </c>
      <c r="J175" s="1138">
        <f t="shared" si="57"/>
        <v>0</v>
      </c>
      <c r="K175" s="669">
        <f t="shared" si="45"/>
        <v>0</v>
      </c>
      <c r="L175" s="669">
        <f t="shared" si="46"/>
        <v>0</v>
      </c>
      <c r="M175" s="1138">
        <f t="shared" si="57"/>
        <v>0</v>
      </c>
      <c r="N175" s="1106" t="str">
        <f t="shared" si="55"/>
        <v/>
      </c>
      <c r="O175" s="1138">
        <f t="shared" ref="O175:AJ176" si="58">O177+O180</f>
        <v>0</v>
      </c>
      <c r="P175" s="1138">
        <f t="shared" si="58"/>
        <v>0</v>
      </c>
      <c r="Q175" s="1138">
        <f t="shared" si="58"/>
        <v>0</v>
      </c>
      <c r="R175" s="1138"/>
      <c r="S175" s="1138"/>
      <c r="T175" s="1138">
        <f t="shared" si="58"/>
        <v>0</v>
      </c>
      <c r="U175" s="1138">
        <f t="shared" si="58"/>
        <v>0</v>
      </c>
      <c r="V175" s="1138">
        <f t="shared" si="58"/>
        <v>0</v>
      </c>
      <c r="W175" s="1138">
        <f t="shared" si="58"/>
        <v>0</v>
      </c>
      <c r="X175" s="1138">
        <f t="shared" si="58"/>
        <v>0</v>
      </c>
      <c r="Y175" s="1138">
        <f t="shared" si="58"/>
        <v>0</v>
      </c>
      <c r="Z175" s="1138">
        <f t="shared" si="58"/>
        <v>0</v>
      </c>
      <c r="AA175" s="1138">
        <f t="shared" si="58"/>
        <v>0</v>
      </c>
      <c r="AB175" s="1138">
        <f t="shared" si="58"/>
        <v>0</v>
      </c>
      <c r="AC175" s="1138">
        <f t="shared" si="58"/>
        <v>0</v>
      </c>
      <c r="AD175" s="1138">
        <f t="shared" si="58"/>
        <v>0</v>
      </c>
      <c r="AE175" s="1138">
        <f t="shared" si="58"/>
        <v>0</v>
      </c>
      <c r="AF175" s="1138">
        <f t="shared" si="58"/>
        <v>0</v>
      </c>
      <c r="AG175" s="1138">
        <f t="shared" si="58"/>
        <v>0</v>
      </c>
      <c r="AH175" s="1138">
        <f t="shared" si="58"/>
        <v>0</v>
      </c>
      <c r="AI175" s="1138">
        <f t="shared" si="58"/>
        <v>0</v>
      </c>
      <c r="AJ175" s="1138">
        <f t="shared" si="58"/>
        <v>0</v>
      </c>
      <c r="AK175" s="502" t="s">
        <v>83</v>
      </c>
      <c r="AL175" s="459"/>
      <c r="AM175" s="669">
        <f>AM177+AM180+AM445+AM448+AM451</f>
        <v>0</v>
      </c>
      <c r="AN175" s="669">
        <f>AN177+AN180+AN445+AN448+AN451</f>
        <v>0</v>
      </c>
      <c r="AO175" s="669">
        <f>AO177+AO180+AO445+AO448+AO451</f>
        <v>0</v>
      </c>
      <c r="AP175" s="455"/>
      <c r="AQ175" s="455"/>
      <c r="AR175" s="459"/>
      <c r="AU175" s="459"/>
      <c r="AV175" s="1107"/>
      <c r="AW175" s="459"/>
    </row>
    <row r="176" spans="1:49" s="636" customFormat="1" ht="16.5" hidden="1" customHeight="1" x14ac:dyDescent="0.35">
      <c r="A176" s="1000"/>
      <c r="B176" s="976"/>
      <c r="C176" s="459"/>
      <c r="D176" s="459"/>
      <c r="E176" s="1138">
        <f t="shared" si="57"/>
        <v>0</v>
      </c>
      <c r="F176" s="1138">
        <f t="shared" si="57"/>
        <v>0</v>
      </c>
      <c r="G176" s="669"/>
      <c r="H176" s="1138">
        <f t="shared" si="57"/>
        <v>0</v>
      </c>
      <c r="I176" s="1138">
        <f t="shared" si="57"/>
        <v>0</v>
      </c>
      <c r="J176" s="669"/>
      <c r="K176" s="669">
        <f t="shared" si="45"/>
        <v>0</v>
      </c>
      <c r="L176" s="669">
        <f t="shared" si="46"/>
        <v>0</v>
      </c>
      <c r="M176" s="669"/>
      <c r="N176" s="1106" t="str">
        <f t="shared" si="55"/>
        <v/>
      </c>
      <c r="O176" s="1138">
        <f t="shared" si="58"/>
        <v>0</v>
      </c>
      <c r="P176" s="1138">
        <f t="shared" si="58"/>
        <v>0</v>
      </c>
      <c r="Q176" s="1138">
        <f t="shared" si="58"/>
        <v>0</v>
      </c>
      <c r="R176" s="1138"/>
      <c r="S176" s="1138"/>
      <c r="T176" s="1138">
        <f t="shared" si="58"/>
        <v>0</v>
      </c>
      <c r="U176" s="1138">
        <f t="shared" si="58"/>
        <v>0</v>
      </c>
      <c r="V176" s="1138">
        <f t="shared" si="58"/>
        <v>0</v>
      </c>
      <c r="W176" s="1138">
        <f t="shared" si="58"/>
        <v>0</v>
      </c>
      <c r="X176" s="1138">
        <f t="shared" si="58"/>
        <v>0</v>
      </c>
      <c r="Y176" s="1138">
        <f t="shared" si="58"/>
        <v>0</v>
      </c>
      <c r="Z176" s="1138">
        <f t="shared" si="58"/>
        <v>0</v>
      </c>
      <c r="AA176" s="1138">
        <f t="shared" si="58"/>
        <v>0</v>
      </c>
      <c r="AB176" s="1138">
        <f t="shared" si="58"/>
        <v>0</v>
      </c>
      <c r="AC176" s="1138">
        <f t="shared" si="58"/>
        <v>0</v>
      </c>
      <c r="AD176" s="1138">
        <f t="shared" si="58"/>
        <v>0</v>
      </c>
      <c r="AE176" s="1138">
        <f t="shared" si="58"/>
        <v>0</v>
      </c>
      <c r="AF176" s="1138">
        <f t="shared" si="58"/>
        <v>0</v>
      </c>
      <c r="AG176" s="1138">
        <f t="shared" si="58"/>
        <v>0</v>
      </c>
      <c r="AH176" s="1138">
        <f t="shared" si="58"/>
        <v>0</v>
      </c>
      <c r="AI176" s="1138">
        <f t="shared" si="58"/>
        <v>0</v>
      </c>
      <c r="AJ176" s="1138">
        <f t="shared" si="58"/>
        <v>0</v>
      </c>
      <c r="AK176" s="459"/>
      <c r="AL176" s="459"/>
      <c r="AM176" s="669">
        <f>AM178+AM181+AM443+AM446+AM449+AM452</f>
        <v>0</v>
      </c>
      <c r="AN176" s="669">
        <f>AN178+AN181+AN443+AN446+AN449+AN452</f>
        <v>0</v>
      </c>
      <c r="AO176" s="669">
        <f>AO178+AO181+AO443+AO446+AO449+AO452</f>
        <v>0</v>
      </c>
      <c r="AP176" s="455"/>
      <c r="AQ176" s="455"/>
      <c r="AR176" s="459"/>
      <c r="AU176" s="459"/>
      <c r="AV176" s="1107"/>
      <c r="AW176" s="459"/>
    </row>
    <row r="177" spans="1:49" s="636" customFormat="1" ht="13" hidden="1" customHeight="1" x14ac:dyDescent="0.35">
      <c r="A177" s="1000"/>
      <c r="B177" s="976"/>
      <c r="C177" s="459" t="s">
        <v>73</v>
      </c>
      <c r="D177" s="459" t="s">
        <v>74</v>
      </c>
      <c r="E177" s="669"/>
      <c r="F177" s="669">
        <f>E177*1.12</f>
        <v>0</v>
      </c>
      <c r="G177" s="669"/>
      <c r="H177" s="669"/>
      <c r="I177" s="669">
        <f t="shared" ref="I177:I182" si="59">H177*1.12</f>
        <v>0</v>
      </c>
      <c r="J177" s="669"/>
      <c r="K177" s="669">
        <f t="shared" si="45"/>
        <v>0</v>
      </c>
      <c r="L177" s="669">
        <f t="shared" si="46"/>
        <v>0</v>
      </c>
      <c r="M177" s="1109">
        <f>J177-G177</f>
        <v>0</v>
      </c>
      <c r="N177" s="1106" t="str">
        <f t="shared" si="55"/>
        <v/>
      </c>
      <c r="O177" s="492"/>
      <c r="P177" s="492"/>
      <c r="Q177" s="492"/>
      <c r="R177" s="492"/>
      <c r="S177" s="492"/>
      <c r="T177" s="669"/>
      <c r="U177" s="669">
        <f t="shared" ref="U177:U182" si="60">T177*1.12</f>
        <v>0</v>
      </c>
      <c r="V177" s="669"/>
      <c r="W177" s="669"/>
      <c r="X177" s="669"/>
      <c r="Y177" s="669"/>
      <c r="Z177" s="669"/>
      <c r="AA177" s="669"/>
      <c r="AB177" s="669"/>
      <c r="AC177" s="669"/>
      <c r="AD177" s="1130"/>
      <c r="AE177" s="669"/>
      <c r="AF177" s="669"/>
      <c r="AG177" s="669"/>
      <c r="AH177" s="669"/>
      <c r="AI177" s="669"/>
      <c r="AJ177" s="669"/>
      <c r="AK177" s="459"/>
      <c r="AL177" s="459"/>
      <c r="AM177" s="459"/>
      <c r="AN177" s="459"/>
      <c r="AO177" s="459"/>
      <c r="AP177" s="459"/>
      <c r="AQ177" s="459"/>
      <c r="AR177" s="459"/>
      <c r="AU177" s="459"/>
      <c r="AV177" s="1107"/>
      <c r="AW177" s="459"/>
    </row>
    <row r="178" spans="1:49" s="636" customFormat="1" ht="13" hidden="1" customHeight="1" x14ac:dyDescent="0.35">
      <c r="A178" s="1000"/>
      <c r="B178" s="976"/>
      <c r="C178" s="459" t="s">
        <v>75</v>
      </c>
      <c r="D178" s="459" t="s">
        <v>76</v>
      </c>
      <c r="E178" s="669"/>
      <c r="F178" s="669">
        <f>E178*1.12</f>
        <v>0</v>
      </c>
      <c r="G178" s="669"/>
      <c r="H178" s="669"/>
      <c r="I178" s="669">
        <f t="shared" si="59"/>
        <v>0</v>
      </c>
      <c r="J178" s="669"/>
      <c r="K178" s="669">
        <f t="shared" si="45"/>
        <v>0</v>
      </c>
      <c r="L178" s="669">
        <f t="shared" si="46"/>
        <v>0</v>
      </c>
      <c r="M178" s="669"/>
      <c r="N178" s="1106" t="str">
        <f t="shared" si="55"/>
        <v/>
      </c>
      <c r="O178" s="492">
        <f>H178</f>
        <v>0</v>
      </c>
      <c r="P178" s="492"/>
      <c r="Q178" s="492"/>
      <c r="R178" s="492"/>
      <c r="S178" s="492"/>
      <c r="T178" s="669">
        <f>H178</f>
        <v>0</v>
      </c>
      <c r="U178" s="669">
        <f t="shared" si="60"/>
        <v>0</v>
      </c>
      <c r="V178" s="669"/>
      <c r="W178" s="669"/>
      <c r="X178" s="669"/>
      <c r="Y178" s="669"/>
      <c r="Z178" s="669"/>
      <c r="AA178" s="669"/>
      <c r="AB178" s="669"/>
      <c r="AC178" s="669"/>
      <c r="AD178" s="669"/>
      <c r="AE178" s="669"/>
      <c r="AF178" s="669"/>
      <c r="AG178" s="669"/>
      <c r="AH178" s="669"/>
      <c r="AI178" s="669"/>
      <c r="AJ178" s="669"/>
      <c r="AK178" s="459"/>
      <c r="AL178" s="459"/>
      <c r="AM178" s="459"/>
      <c r="AN178" s="459"/>
      <c r="AO178" s="459"/>
      <c r="AP178" s="459"/>
      <c r="AQ178" s="459"/>
      <c r="AR178" s="459"/>
      <c r="AU178" s="459"/>
      <c r="AV178" s="1107"/>
      <c r="AW178" s="459"/>
    </row>
    <row r="179" spans="1:49" ht="13" hidden="1" customHeight="1" x14ac:dyDescent="0.35">
      <c r="A179" s="1000"/>
      <c r="B179" s="976"/>
      <c r="C179" s="457" t="s">
        <v>75</v>
      </c>
      <c r="D179" s="457" t="s">
        <v>77</v>
      </c>
      <c r="E179" s="469">
        <f>E178</f>
        <v>0</v>
      </c>
      <c r="F179" s="469">
        <f>F178</f>
        <v>0</v>
      </c>
      <c r="G179" s="469"/>
      <c r="H179" s="469">
        <f>H178</f>
        <v>0</v>
      </c>
      <c r="I179" s="469">
        <f t="shared" si="59"/>
        <v>0</v>
      </c>
      <c r="J179" s="469"/>
      <c r="K179" s="669">
        <f t="shared" si="45"/>
        <v>0</v>
      </c>
      <c r="L179" s="669">
        <f t="shared" si="46"/>
        <v>0</v>
      </c>
      <c r="M179" s="469"/>
      <c r="N179" s="1108" t="str">
        <f t="shared" si="55"/>
        <v/>
      </c>
      <c r="O179" s="502">
        <f>H179</f>
        <v>0</v>
      </c>
      <c r="P179" s="502"/>
      <c r="Q179" s="502"/>
      <c r="R179" s="502"/>
      <c r="S179" s="502"/>
      <c r="T179" s="469">
        <f>H179</f>
        <v>0</v>
      </c>
      <c r="U179" s="469">
        <f t="shared" si="60"/>
        <v>0</v>
      </c>
      <c r="V179" s="469"/>
      <c r="W179" s="469"/>
      <c r="X179" s="469"/>
      <c r="Y179" s="469"/>
      <c r="Z179" s="469"/>
      <c r="AA179" s="469"/>
      <c r="AB179" s="469"/>
      <c r="AC179" s="469"/>
      <c r="AD179" s="469"/>
      <c r="AE179" s="469"/>
      <c r="AF179" s="469"/>
      <c r="AG179" s="469"/>
      <c r="AH179" s="469"/>
      <c r="AI179" s="469"/>
      <c r="AJ179" s="469"/>
      <c r="AK179" s="457"/>
      <c r="AL179" s="457"/>
      <c r="AM179" s="457"/>
      <c r="AN179" s="457"/>
      <c r="AO179" s="457"/>
      <c r="AP179" s="457"/>
      <c r="AQ179" s="457"/>
      <c r="AR179" s="457"/>
      <c r="AU179" s="457"/>
      <c r="AV179" s="470"/>
      <c r="AW179" s="457"/>
    </row>
    <row r="180" spans="1:49" s="636" customFormat="1" ht="13" hidden="1" customHeight="1" x14ac:dyDescent="0.35">
      <c r="A180" s="1000"/>
      <c r="B180" s="976"/>
      <c r="C180" s="459" t="s">
        <v>73</v>
      </c>
      <c r="D180" s="459" t="s">
        <v>74</v>
      </c>
      <c r="E180" s="669"/>
      <c r="F180" s="669"/>
      <c r="G180" s="669"/>
      <c r="H180" s="669"/>
      <c r="I180" s="669">
        <f t="shared" si="59"/>
        <v>0</v>
      </c>
      <c r="J180" s="669"/>
      <c r="K180" s="669">
        <f t="shared" si="45"/>
        <v>0</v>
      </c>
      <c r="L180" s="669">
        <f t="shared" si="46"/>
        <v>0</v>
      </c>
      <c r="M180" s="1109">
        <f>J180-G180</f>
        <v>0</v>
      </c>
      <c r="N180" s="1106" t="str">
        <f t="shared" si="55"/>
        <v/>
      </c>
      <c r="O180" s="492"/>
      <c r="P180" s="492"/>
      <c r="Q180" s="492"/>
      <c r="R180" s="492"/>
      <c r="S180" s="492"/>
      <c r="T180" s="669"/>
      <c r="U180" s="669">
        <f t="shared" si="60"/>
        <v>0</v>
      </c>
      <c r="V180" s="669"/>
      <c r="W180" s="669"/>
      <c r="X180" s="669"/>
      <c r="Y180" s="669"/>
      <c r="Z180" s="669"/>
      <c r="AA180" s="669"/>
      <c r="AB180" s="669"/>
      <c r="AC180" s="669"/>
      <c r="AD180" s="1130"/>
      <c r="AE180" s="669"/>
      <c r="AF180" s="669"/>
      <c r="AG180" s="669"/>
      <c r="AH180" s="669"/>
      <c r="AI180" s="669"/>
      <c r="AJ180" s="669"/>
      <c r="AK180" s="459"/>
      <c r="AL180" s="459"/>
      <c r="AM180" s="459"/>
      <c r="AN180" s="459"/>
      <c r="AO180" s="459"/>
      <c r="AP180" s="459"/>
      <c r="AQ180" s="459"/>
      <c r="AR180" s="459"/>
      <c r="AU180" s="459"/>
      <c r="AV180" s="1107"/>
      <c r="AW180" s="459"/>
    </row>
    <row r="181" spans="1:49" s="636" customFormat="1" ht="13" hidden="1" customHeight="1" x14ac:dyDescent="0.35">
      <c r="A181" s="1000"/>
      <c r="B181" s="976"/>
      <c r="C181" s="459" t="s">
        <v>75</v>
      </c>
      <c r="D181" s="459" t="s">
        <v>76</v>
      </c>
      <c r="E181" s="669"/>
      <c r="F181" s="669">
        <f>E181*1.12</f>
        <v>0</v>
      </c>
      <c r="G181" s="669"/>
      <c r="H181" s="669"/>
      <c r="I181" s="669">
        <f t="shared" si="59"/>
        <v>0</v>
      </c>
      <c r="J181" s="669"/>
      <c r="K181" s="669">
        <f t="shared" si="45"/>
        <v>0</v>
      </c>
      <c r="L181" s="669">
        <f t="shared" si="46"/>
        <v>0</v>
      </c>
      <c r="M181" s="669"/>
      <c r="N181" s="1106" t="str">
        <f t="shared" si="55"/>
        <v/>
      </c>
      <c r="O181" s="492">
        <f>H181</f>
        <v>0</v>
      </c>
      <c r="P181" s="492"/>
      <c r="Q181" s="492"/>
      <c r="R181" s="492"/>
      <c r="S181" s="492"/>
      <c r="T181" s="669">
        <f>H181</f>
        <v>0</v>
      </c>
      <c r="U181" s="669">
        <f t="shared" si="60"/>
        <v>0</v>
      </c>
      <c r="V181" s="669"/>
      <c r="W181" s="669"/>
      <c r="X181" s="669"/>
      <c r="Y181" s="669"/>
      <c r="Z181" s="669"/>
      <c r="AA181" s="669"/>
      <c r="AB181" s="669"/>
      <c r="AC181" s="669"/>
      <c r="AD181" s="669"/>
      <c r="AE181" s="669"/>
      <c r="AF181" s="669"/>
      <c r="AG181" s="669"/>
      <c r="AH181" s="669"/>
      <c r="AI181" s="669"/>
      <c r="AJ181" s="669"/>
      <c r="AK181" s="459"/>
      <c r="AL181" s="459"/>
      <c r="AM181" s="459"/>
      <c r="AN181" s="459"/>
      <c r="AO181" s="459"/>
      <c r="AP181" s="459"/>
      <c r="AQ181" s="459"/>
      <c r="AR181" s="459"/>
      <c r="AU181" s="459"/>
      <c r="AV181" s="1107"/>
      <c r="AW181" s="459"/>
    </row>
    <row r="182" spans="1:49" ht="13" hidden="1" customHeight="1" x14ac:dyDescent="0.35">
      <c r="A182" s="962"/>
      <c r="B182" s="977"/>
      <c r="C182" s="457" t="s">
        <v>75</v>
      </c>
      <c r="D182" s="457" t="s">
        <v>77</v>
      </c>
      <c r="E182" s="469">
        <f>E181</f>
        <v>0</v>
      </c>
      <c r="F182" s="469">
        <f>F181</f>
        <v>0</v>
      </c>
      <c r="G182" s="469"/>
      <c r="H182" s="469">
        <f>H181</f>
        <v>0</v>
      </c>
      <c r="I182" s="469">
        <f t="shared" si="59"/>
        <v>0</v>
      </c>
      <c r="J182" s="469"/>
      <c r="K182" s="669">
        <f t="shared" si="45"/>
        <v>0</v>
      </c>
      <c r="L182" s="669">
        <f t="shared" si="46"/>
        <v>0</v>
      </c>
      <c r="M182" s="469"/>
      <c r="N182" s="1108" t="str">
        <f t="shared" si="55"/>
        <v/>
      </c>
      <c r="O182" s="502">
        <f>H182</f>
        <v>0</v>
      </c>
      <c r="P182" s="502"/>
      <c r="Q182" s="502"/>
      <c r="R182" s="502"/>
      <c r="S182" s="502"/>
      <c r="T182" s="469">
        <f>H182</f>
        <v>0</v>
      </c>
      <c r="U182" s="469">
        <f t="shared" si="60"/>
        <v>0</v>
      </c>
      <c r="V182" s="469"/>
      <c r="W182" s="469"/>
      <c r="X182" s="469"/>
      <c r="Y182" s="469"/>
      <c r="Z182" s="469"/>
      <c r="AA182" s="469"/>
      <c r="AB182" s="469"/>
      <c r="AC182" s="469"/>
      <c r="AD182" s="469"/>
      <c r="AE182" s="469"/>
      <c r="AF182" s="469"/>
      <c r="AG182" s="469"/>
      <c r="AH182" s="469"/>
      <c r="AI182" s="469"/>
      <c r="AJ182" s="469"/>
      <c r="AK182" s="457"/>
      <c r="AL182" s="457"/>
      <c r="AM182" s="457"/>
      <c r="AN182" s="457"/>
      <c r="AO182" s="457"/>
      <c r="AP182" s="457"/>
      <c r="AQ182" s="457"/>
      <c r="AR182" s="457"/>
      <c r="AU182" s="457"/>
      <c r="AV182" s="470"/>
      <c r="AW182" s="457"/>
    </row>
    <row r="183" spans="1:49" s="636" customFormat="1" ht="13" hidden="1" customHeight="1" x14ac:dyDescent="0.35">
      <c r="A183" s="961">
        <v>4</v>
      </c>
      <c r="B183" s="975" t="s">
        <v>107</v>
      </c>
      <c r="C183" s="459"/>
      <c r="D183" s="459"/>
      <c r="E183" s="669">
        <f>E185+E188+E191+E194+E197+E200</f>
        <v>0</v>
      </c>
      <c r="F183" s="669">
        <f t="shared" ref="F183:I184" si="61">F185+F188+F191+F194+F197+F200</f>
        <v>0</v>
      </c>
      <c r="G183" s="669">
        <f t="shared" si="61"/>
        <v>0</v>
      </c>
      <c r="H183" s="669">
        <f t="shared" si="61"/>
        <v>0</v>
      </c>
      <c r="I183" s="669">
        <f t="shared" si="61"/>
        <v>0</v>
      </c>
      <c r="J183" s="669">
        <f>J185+J188+J191+J194+J197+J200</f>
        <v>0</v>
      </c>
      <c r="K183" s="669">
        <f t="shared" si="45"/>
        <v>0</v>
      </c>
      <c r="L183" s="669">
        <f t="shared" si="46"/>
        <v>0</v>
      </c>
      <c r="M183" s="669">
        <f>M185+M188+M191+M194+M197+M200</f>
        <v>0</v>
      </c>
      <c r="N183" s="1106" t="str">
        <f t="shared" si="55"/>
        <v/>
      </c>
      <c r="O183" s="492">
        <f t="shared" ref="O183:AJ184" si="62">O185+O188+O191+O194+O197+O200</f>
        <v>0</v>
      </c>
      <c r="P183" s="492">
        <f t="shared" si="62"/>
        <v>0</v>
      </c>
      <c r="Q183" s="492">
        <f t="shared" si="62"/>
        <v>0</v>
      </c>
      <c r="R183" s="492"/>
      <c r="S183" s="492"/>
      <c r="T183" s="669" t="e">
        <f t="shared" si="62"/>
        <v>#REF!</v>
      </c>
      <c r="U183" s="669" t="e">
        <f t="shared" si="62"/>
        <v>#REF!</v>
      </c>
      <c r="V183" s="669" t="e">
        <f t="shared" si="62"/>
        <v>#REF!</v>
      </c>
      <c r="W183" s="669">
        <f t="shared" si="62"/>
        <v>0</v>
      </c>
      <c r="X183" s="669">
        <f t="shared" si="62"/>
        <v>0</v>
      </c>
      <c r="Y183" s="669">
        <f t="shared" si="62"/>
        <v>0</v>
      </c>
      <c r="Z183" s="669">
        <f t="shared" si="62"/>
        <v>0</v>
      </c>
      <c r="AA183" s="669">
        <f t="shared" si="62"/>
        <v>0</v>
      </c>
      <c r="AB183" s="669">
        <f t="shared" si="62"/>
        <v>0</v>
      </c>
      <c r="AC183" s="669">
        <f t="shared" si="62"/>
        <v>0</v>
      </c>
      <c r="AD183" s="669">
        <f t="shared" si="62"/>
        <v>0</v>
      </c>
      <c r="AE183" s="669">
        <f t="shared" si="62"/>
        <v>0</v>
      </c>
      <c r="AF183" s="669">
        <f t="shared" si="62"/>
        <v>0</v>
      </c>
      <c r="AG183" s="669">
        <f t="shared" si="62"/>
        <v>0</v>
      </c>
      <c r="AH183" s="669">
        <f t="shared" si="62"/>
        <v>0</v>
      </c>
      <c r="AI183" s="669">
        <f t="shared" si="62"/>
        <v>0</v>
      </c>
      <c r="AJ183" s="669">
        <f t="shared" si="62"/>
        <v>0</v>
      </c>
      <c r="AK183" s="502" t="s">
        <v>83</v>
      </c>
      <c r="AL183" s="459"/>
      <c r="AM183" s="669">
        <f t="shared" ref="AM183:AO184" si="63">AM185+AM188+AM191+AM194+AM197+AM200</f>
        <v>0</v>
      </c>
      <c r="AN183" s="669">
        <f t="shared" si="63"/>
        <v>0</v>
      </c>
      <c r="AO183" s="669">
        <f t="shared" si="63"/>
        <v>0</v>
      </c>
      <c r="AP183" s="455"/>
      <c r="AQ183" s="455"/>
      <c r="AR183" s="459"/>
      <c r="AU183" s="459"/>
      <c r="AV183" s="1107"/>
      <c r="AW183" s="459"/>
    </row>
    <row r="184" spans="1:49" s="636" customFormat="1" ht="13" hidden="1" customHeight="1" x14ac:dyDescent="0.35">
      <c r="A184" s="1000"/>
      <c r="B184" s="976"/>
      <c r="C184" s="459"/>
      <c r="D184" s="459"/>
      <c r="E184" s="669">
        <f>E186+E189+E192+E195+E198+E201</f>
        <v>0</v>
      </c>
      <c r="F184" s="669">
        <f t="shared" si="61"/>
        <v>0</v>
      </c>
      <c r="G184" s="669"/>
      <c r="H184" s="669">
        <f t="shared" si="61"/>
        <v>0</v>
      </c>
      <c r="I184" s="669">
        <f t="shared" si="61"/>
        <v>0</v>
      </c>
      <c r="J184" s="669"/>
      <c r="K184" s="669">
        <f t="shared" si="45"/>
        <v>0</v>
      </c>
      <c r="L184" s="669">
        <f t="shared" si="46"/>
        <v>0</v>
      </c>
      <c r="M184" s="669"/>
      <c r="N184" s="1106" t="str">
        <f t="shared" si="55"/>
        <v/>
      </c>
      <c r="O184" s="492">
        <f t="shared" si="62"/>
        <v>0</v>
      </c>
      <c r="P184" s="492">
        <f t="shared" si="62"/>
        <v>0</v>
      </c>
      <c r="Q184" s="492">
        <f t="shared" si="62"/>
        <v>0</v>
      </c>
      <c r="R184" s="492"/>
      <c r="S184" s="492"/>
      <c r="T184" s="669" t="e">
        <f t="shared" si="62"/>
        <v>#REF!</v>
      </c>
      <c r="U184" s="669" t="e">
        <f t="shared" si="62"/>
        <v>#REF!</v>
      </c>
      <c r="V184" s="669">
        <f t="shared" si="62"/>
        <v>0</v>
      </c>
      <c r="W184" s="669">
        <f t="shared" si="62"/>
        <v>0</v>
      </c>
      <c r="X184" s="669">
        <f t="shared" si="62"/>
        <v>0</v>
      </c>
      <c r="Y184" s="669">
        <f t="shared" si="62"/>
        <v>0</v>
      </c>
      <c r="Z184" s="669">
        <f t="shared" si="62"/>
        <v>0</v>
      </c>
      <c r="AA184" s="669">
        <f t="shared" si="62"/>
        <v>0</v>
      </c>
      <c r="AB184" s="669">
        <f t="shared" si="62"/>
        <v>0</v>
      </c>
      <c r="AC184" s="669">
        <f t="shared" si="62"/>
        <v>0</v>
      </c>
      <c r="AD184" s="669">
        <f t="shared" si="62"/>
        <v>0</v>
      </c>
      <c r="AE184" s="669">
        <f t="shared" si="62"/>
        <v>0</v>
      </c>
      <c r="AF184" s="669">
        <f t="shared" si="62"/>
        <v>0</v>
      </c>
      <c r="AG184" s="669">
        <f t="shared" si="62"/>
        <v>0</v>
      </c>
      <c r="AH184" s="669">
        <f t="shared" si="62"/>
        <v>0</v>
      </c>
      <c r="AI184" s="669">
        <f t="shared" si="62"/>
        <v>0</v>
      </c>
      <c r="AJ184" s="669">
        <f t="shared" si="62"/>
        <v>0</v>
      </c>
      <c r="AK184" s="459"/>
      <c r="AL184" s="459"/>
      <c r="AM184" s="669">
        <f t="shared" si="63"/>
        <v>0</v>
      </c>
      <c r="AN184" s="669">
        <f t="shared" si="63"/>
        <v>0</v>
      </c>
      <c r="AO184" s="669">
        <f t="shared" si="63"/>
        <v>0</v>
      </c>
      <c r="AP184" s="455"/>
      <c r="AQ184" s="455"/>
      <c r="AR184" s="459"/>
      <c r="AU184" s="459"/>
      <c r="AV184" s="1107"/>
      <c r="AW184" s="459"/>
    </row>
    <row r="185" spans="1:49" s="636" customFormat="1" ht="13" hidden="1" customHeight="1" x14ac:dyDescent="0.35">
      <c r="A185" s="1000"/>
      <c r="B185" s="976"/>
      <c r="C185" s="459" t="s">
        <v>73</v>
      </c>
      <c r="D185" s="459" t="s">
        <v>74</v>
      </c>
      <c r="E185" s="669"/>
      <c r="F185" s="669">
        <f>E185*1.12</f>
        <v>0</v>
      </c>
      <c r="G185" s="669"/>
      <c r="H185" s="669"/>
      <c r="I185" s="669">
        <f>H185*1.12</f>
        <v>0</v>
      </c>
      <c r="J185" s="669"/>
      <c r="K185" s="669">
        <f t="shared" si="45"/>
        <v>0</v>
      </c>
      <c r="L185" s="669">
        <f t="shared" si="46"/>
        <v>0</v>
      </c>
      <c r="M185" s="669">
        <f>J185-G185</f>
        <v>0</v>
      </c>
      <c r="N185" s="1106"/>
      <c r="O185" s="492"/>
      <c r="P185" s="492"/>
      <c r="Q185" s="492"/>
      <c r="R185" s="492"/>
      <c r="S185" s="492"/>
      <c r="T185" s="669"/>
      <c r="U185" s="669">
        <f t="shared" ref="U185:U202" si="64">T185*1.12</f>
        <v>0</v>
      </c>
      <c r="V185" s="669" t="e">
        <f>#REF!</f>
        <v>#REF!</v>
      </c>
      <c r="W185" s="669"/>
      <c r="X185" s="669"/>
      <c r="Y185" s="669"/>
      <c r="Z185" s="669"/>
      <c r="AA185" s="669"/>
      <c r="AB185" s="669"/>
      <c r="AC185" s="669"/>
      <c r="AD185" s="669"/>
      <c r="AE185" s="669"/>
      <c r="AF185" s="669"/>
      <c r="AG185" s="669"/>
      <c r="AH185" s="669"/>
      <c r="AI185" s="669"/>
      <c r="AJ185" s="669"/>
      <c r="AK185" s="459"/>
      <c r="AL185" s="459"/>
      <c r="AM185" s="459"/>
      <c r="AN185" s="459"/>
      <c r="AO185" s="459"/>
      <c r="AP185" s="459"/>
      <c r="AQ185" s="459"/>
      <c r="AR185" s="459"/>
      <c r="AU185" s="459"/>
      <c r="AV185" s="1107"/>
      <c r="AW185" s="459"/>
    </row>
    <row r="186" spans="1:49" s="636" customFormat="1" ht="13" hidden="1" customHeight="1" x14ac:dyDescent="0.35">
      <c r="A186" s="1000"/>
      <c r="B186" s="976"/>
      <c r="C186" s="459" t="s">
        <v>75</v>
      </c>
      <c r="D186" s="459" t="s">
        <v>76</v>
      </c>
      <c r="E186" s="669"/>
      <c r="F186" s="669">
        <f>E186*1.12</f>
        <v>0</v>
      </c>
      <c r="G186" s="669"/>
      <c r="H186" s="669"/>
      <c r="I186" s="461">
        <f>H186*1.12</f>
        <v>0</v>
      </c>
      <c r="J186" s="461"/>
      <c r="K186" s="669">
        <f t="shared" si="45"/>
        <v>0</v>
      </c>
      <c r="L186" s="669">
        <f t="shared" si="46"/>
        <v>0</v>
      </c>
      <c r="M186" s="669"/>
      <c r="N186" s="1106"/>
      <c r="O186" s="492">
        <f>H186</f>
        <v>0</v>
      </c>
      <c r="P186" s="492"/>
      <c r="Q186" s="492"/>
      <c r="R186" s="492"/>
      <c r="S186" s="492"/>
      <c r="T186" s="669"/>
      <c r="U186" s="669">
        <f t="shared" si="64"/>
        <v>0</v>
      </c>
      <c r="V186" s="669"/>
      <c r="W186" s="669"/>
      <c r="X186" s="669"/>
      <c r="Y186" s="669"/>
      <c r="Z186" s="669"/>
      <c r="AA186" s="669"/>
      <c r="AB186" s="669"/>
      <c r="AC186" s="669"/>
      <c r="AD186" s="669"/>
      <c r="AE186" s="669"/>
      <c r="AF186" s="669"/>
      <c r="AG186" s="669"/>
      <c r="AH186" s="669"/>
      <c r="AI186" s="669"/>
      <c r="AJ186" s="669"/>
      <c r="AK186" s="459"/>
      <c r="AL186" s="459"/>
      <c r="AM186" s="459"/>
      <c r="AN186" s="459"/>
      <c r="AO186" s="459"/>
      <c r="AP186" s="459"/>
      <c r="AQ186" s="459"/>
      <c r="AR186" s="459"/>
      <c r="AU186" s="459"/>
      <c r="AV186" s="1107"/>
      <c r="AW186" s="459"/>
    </row>
    <row r="187" spans="1:49" ht="13" hidden="1" customHeight="1" x14ac:dyDescent="0.35">
      <c r="A187" s="1000"/>
      <c r="B187" s="976"/>
      <c r="C187" s="457" t="s">
        <v>75</v>
      </c>
      <c r="D187" s="457" t="s">
        <v>77</v>
      </c>
      <c r="E187" s="469">
        <f>E186</f>
        <v>0</v>
      </c>
      <c r="F187" s="469">
        <f>F186</f>
        <v>0</v>
      </c>
      <c r="G187" s="469"/>
      <c r="H187" s="469">
        <f>H186</f>
        <v>0</v>
      </c>
      <c r="I187" s="1143">
        <f>H187*1.12</f>
        <v>0</v>
      </c>
      <c r="J187" s="1143"/>
      <c r="K187" s="669">
        <f t="shared" si="45"/>
        <v>0</v>
      </c>
      <c r="L187" s="669">
        <f t="shared" si="46"/>
        <v>0</v>
      </c>
      <c r="M187" s="469"/>
      <c r="N187" s="1108"/>
      <c r="O187" s="502">
        <f>H187</f>
        <v>0</v>
      </c>
      <c r="P187" s="502"/>
      <c r="Q187" s="502"/>
      <c r="R187" s="502"/>
      <c r="S187" s="502"/>
      <c r="T187" s="469">
        <f>T186</f>
        <v>0</v>
      </c>
      <c r="U187" s="469">
        <f t="shared" si="64"/>
        <v>0</v>
      </c>
      <c r="V187" s="469"/>
      <c r="W187" s="469"/>
      <c r="X187" s="469"/>
      <c r="Y187" s="469"/>
      <c r="Z187" s="469"/>
      <c r="AA187" s="469"/>
      <c r="AB187" s="469"/>
      <c r="AC187" s="469"/>
      <c r="AD187" s="469"/>
      <c r="AE187" s="469"/>
      <c r="AF187" s="469"/>
      <c r="AG187" s="469"/>
      <c r="AH187" s="469"/>
      <c r="AI187" s="469"/>
      <c r="AJ187" s="469"/>
      <c r="AK187" s="457"/>
      <c r="AL187" s="457"/>
      <c r="AM187" s="457"/>
      <c r="AN187" s="457"/>
      <c r="AO187" s="457"/>
      <c r="AP187" s="457"/>
      <c r="AQ187" s="457"/>
      <c r="AR187" s="457"/>
      <c r="AU187" s="457"/>
      <c r="AV187" s="470"/>
      <c r="AW187" s="457"/>
    </row>
    <row r="188" spans="1:49" s="636" customFormat="1" ht="13" hidden="1" customHeight="1" collapsed="1" x14ac:dyDescent="0.35">
      <c r="A188" s="1000"/>
      <c r="B188" s="976"/>
      <c r="C188" s="459" t="s">
        <v>73</v>
      </c>
      <c r="D188" s="459" t="s">
        <v>74</v>
      </c>
      <c r="E188" s="669"/>
      <c r="F188" s="669"/>
      <c r="G188" s="669"/>
      <c r="H188" s="669"/>
      <c r="I188" s="669">
        <f>H188*1.12</f>
        <v>0</v>
      </c>
      <c r="J188" s="669"/>
      <c r="K188" s="669">
        <f t="shared" si="45"/>
        <v>0</v>
      </c>
      <c r="L188" s="669">
        <f t="shared" si="46"/>
        <v>0</v>
      </c>
      <c r="M188" s="669">
        <f>J188-G188</f>
        <v>0</v>
      </c>
      <c r="N188" s="1106" t="str">
        <f t="shared" ref="N188:N204" si="65">IF(E188=0,"",H188/E188)</f>
        <v/>
      </c>
      <c r="O188" s="492"/>
      <c r="P188" s="492"/>
      <c r="Q188" s="492"/>
      <c r="R188" s="492"/>
      <c r="S188" s="492"/>
      <c r="T188" s="669"/>
      <c r="U188" s="669">
        <f t="shared" si="64"/>
        <v>0</v>
      </c>
      <c r="V188" s="669" t="e">
        <f>#REF!</f>
        <v>#REF!</v>
      </c>
      <c r="W188" s="669"/>
      <c r="X188" s="669"/>
      <c r="Y188" s="669"/>
      <c r="Z188" s="669"/>
      <c r="AA188" s="669"/>
      <c r="AB188" s="669"/>
      <c r="AC188" s="669"/>
      <c r="AD188" s="669"/>
      <c r="AE188" s="669"/>
      <c r="AF188" s="669"/>
      <c r="AG188" s="669"/>
      <c r="AH188" s="669"/>
      <c r="AI188" s="669"/>
      <c r="AJ188" s="669"/>
      <c r="AK188" s="492"/>
      <c r="AL188" s="492"/>
      <c r="AM188" s="492"/>
      <c r="AN188" s="492"/>
      <c r="AO188" s="492"/>
      <c r="AP188" s="492"/>
      <c r="AQ188" s="492"/>
      <c r="AR188" s="492"/>
      <c r="AU188" s="459"/>
      <c r="AV188" s="1107"/>
      <c r="AW188" s="459"/>
    </row>
    <row r="189" spans="1:49" s="636" customFormat="1" ht="13" hidden="1" customHeight="1" x14ac:dyDescent="0.35">
      <c r="A189" s="1000"/>
      <c r="B189" s="976"/>
      <c r="C189" s="459" t="s">
        <v>75</v>
      </c>
      <c r="D189" s="459" t="s">
        <v>76</v>
      </c>
      <c r="E189" s="669"/>
      <c r="F189" s="669">
        <f>E189*1.12</f>
        <v>0</v>
      </c>
      <c r="G189" s="669"/>
      <c r="H189" s="1109"/>
      <c r="I189" s="1109">
        <f>H189*1.12</f>
        <v>0</v>
      </c>
      <c r="J189" s="669"/>
      <c r="K189" s="669">
        <f t="shared" si="45"/>
        <v>0</v>
      </c>
      <c r="L189" s="669">
        <f t="shared" si="46"/>
        <v>0</v>
      </c>
      <c r="M189" s="669"/>
      <c r="N189" s="1106" t="str">
        <f t="shared" si="65"/>
        <v/>
      </c>
      <c r="O189" s="492">
        <f>H189</f>
        <v>0</v>
      </c>
      <c r="P189" s="492"/>
      <c r="Q189" s="492"/>
      <c r="R189" s="492"/>
      <c r="S189" s="492"/>
      <c r="T189" s="669"/>
      <c r="U189" s="669">
        <f t="shared" si="64"/>
        <v>0</v>
      </c>
      <c r="V189" s="669"/>
      <c r="W189" s="669"/>
      <c r="X189" s="669"/>
      <c r="Y189" s="669"/>
      <c r="Z189" s="669"/>
      <c r="AA189" s="669"/>
      <c r="AB189" s="669"/>
      <c r="AC189" s="669"/>
      <c r="AD189" s="669"/>
      <c r="AE189" s="669"/>
      <c r="AF189" s="669"/>
      <c r="AG189" s="669"/>
      <c r="AH189" s="669"/>
      <c r="AI189" s="669"/>
      <c r="AJ189" s="669"/>
      <c r="AK189" s="492"/>
      <c r="AL189" s="492"/>
      <c r="AM189" s="492"/>
      <c r="AN189" s="492"/>
      <c r="AO189" s="492"/>
      <c r="AP189" s="492"/>
      <c r="AQ189" s="492"/>
      <c r="AR189" s="492"/>
      <c r="AU189" s="459"/>
      <c r="AV189" s="1107"/>
      <c r="AW189" s="459"/>
    </row>
    <row r="190" spans="1:49" ht="13" hidden="1" customHeight="1" x14ac:dyDescent="0.35">
      <c r="A190" s="1000"/>
      <c r="B190" s="976"/>
      <c r="C190" s="457" t="s">
        <v>75</v>
      </c>
      <c r="D190" s="457" t="s">
        <v>77</v>
      </c>
      <c r="E190" s="469">
        <f>E189</f>
        <v>0</v>
      </c>
      <c r="F190" s="469">
        <f>F189</f>
        <v>0</v>
      </c>
      <c r="G190" s="469"/>
      <c r="H190" s="469">
        <f>H189</f>
        <v>0</v>
      </c>
      <c r="I190" s="469">
        <f>I189</f>
        <v>0</v>
      </c>
      <c r="J190" s="469"/>
      <c r="K190" s="669">
        <f t="shared" si="45"/>
        <v>0</v>
      </c>
      <c r="L190" s="669">
        <f t="shared" si="46"/>
        <v>0</v>
      </c>
      <c r="M190" s="469"/>
      <c r="N190" s="1108" t="str">
        <f t="shared" si="65"/>
        <v/>
      </c>
      <c r="O190" s="502">
        <f>H190</f>
        <v>0</v>
      </c>
      <c r="P190" s="502"/>
      <c r="Q190" s="502"/>
      <c r="R190" s="502"/>
      <c r="S190" s="502"/>
      <c r="T190" s="469">
        <f>T189</f>
        <v>0</v>
      </c>
      <c r="U190" s="469">
        <f t="shared" si="64"/>
        <v>0</v>
      </c>
      <c r="V190" s="469"/>
      <c r="W190" s="669"/>
      <c r="X190" s="669"/>
      <c r="Y190" s="669"/>
      <c r="Z190" s="669"/>
      <c r="AA190" s="669"/>
      <c r="AB190" s="669"/>
      <c r="AC190" s="669"/>
      <c r="AD190" s="669"/>
      <c r="AE190" s="669"/>
      <c r="AF190" s="669"/>
      <c r="AG190" s="669"/>
      <c r="AH190" s="669"/>
      <c r="AI190" s="669"/>
      <c r="AJ190" s="669"/>
      <c r="AK190" s="492"/>
      <c r="AL190" s="492"/>
      <c r="AM190" s="492"/>
      <c r="AN190" s="492"/>
      <c r="AO190" s="492"/>
      <c r="AP190" s="492"/>
      <c r="AQ190" s="492"/>
      <c r="AR190" s="492"/>
      <c r="AU190" s="457"/>
      <c r="AV190" s="470"/>
      <c r="AW190" s="457"/>
    </row>
    <row r="191" spans="1:49" s="636" customFormat="1" ht="13" hidden="1" customHeight="1" x14ac:dyDescent="0.35">
      <c r="A191" s="1000"/>
      <c r="B191" s="976"/>
      <c r="C191" s="459" t="s">
        <v>73</v>
      </c>
      <c r="D191" s="459" t="s">
        <v>74</v>
      </c>
      <c r="E191" s="669"/>
      <c r="F191" s="669"/>
      <c r="G191" s="669"/>
      <c r="H191" s="669"/>
      <c r="I191" s="669">
        <f>H191*1.12</f>
        <v>0</v>
      </c>
      <c r="J191" s="669"/>
      <c r="K191" s="669">
        <f t="shared" si="45"/>
        <v>0</v>
      </c>
      <c r="L191" s="669">
        <f t="shared" si="46"/>
        <v>0</v>
      </c>
      <c r="M191" s="669">
        <f>J191-G191</f>
        <v>0</v>
      </c>
      <c r="N191" s="1106" t="str">
        <f t="shared" si="65"/>
        <v/>
      </c>
      <c r="O191" s="492"/>
      <c r="P191" s="492"/>
      <c r="Q191" s="492"/>
      <c r="R191" s="492"/>
      <c r="S191" s="492"/>
      <c r="T191" s="669" t="e">
        <f>#REF!-T185-T188</f>
        <v>#REF!</v>
      </c>
      <c r="U191" s="669" t="e">
        <f t="shared" si="64"/>
        <v>#REF!</v>
      </c>
      <c r="V191" s="669" t="e">
        <f>#REF!-V185-V188</f>
        <v>#REF!</v>
      </c>
      <c r="W191" s="669"/>
      <c r="X191" s="669"/>
      <c r="Y191" s="669"/>
      <c r="Z191" s="669"/>
      <c r="AA191" s="669"/>
      <c r="AB191" s="669"/>
      <c r="AC191" s="669"/>
      <c r="AD191" s="669"/>
      <c r="AE191" s="669"/>
      <c r="AF191" s="669"/>
      <c r="AG191" s="669"/>
      <c r="AH191" s="669"/>
      <c r="AI191" s="669"/>
      <c r="AJ191" s="1130"/>
      <c r="AK191" s="455"/>
      <c r="AL191" s="455"/>
      <c r="AM191" s="459"/>
      <c r="AN191" s="459"/>
      <c r="AO191" s="459"/>
      <c r="AP191" s="455"/>
      <c r="AQ191" s="455"/>
      <c r="AR191" s="459"/>
      <c r="AU191" s="459"/>
      <c r="AV191" s="1107"/>
      <c r="AW191" s="459"/>
    </row>
    <row r="192" spans="1:49" s="636" customFormat="1" ht="13" hidden="1" customHeight="1" x14ac:dyDescent="0.35">
      <c r="A192" s="1000"/>
      <c r="B192" s="976"/>
      <c r="C192" s="459" t="s">
        <v>75</v>
      </c>
      <c r="D192" s="459" t="s">
        <v>76</v>
      </c>
      <c r="E192" s="669"/>
      <c r="F192" s="669">
        <f>E192*1.12</f>
        <v>0</v>
      </c>
      <c r="G192" s="669"/>
      <c r="H192" s="669"/>
      <c r="I192" s="669">
        <f>H192*1.12</f>
        <v>0</v>
      </c>
      <c r="J192" s="669"/>
      <c r="K192" s="669">
        <f t="shared" si="45"/>
        <v>0</v>
      </c>
      <c r="L192" s="669">
        <f t="shared" si="46"/>
        <v>0</v>
      </c>
      <c r="M192" s="669"/>
      <c r="N192" s="1106" t="str">
        <f t="shared" si="65"/>
        <v/>
      </c>
      <c r="O192" s="492">
        <f>H192</f>
        <v>0</v>
      </c>
      <c r="P192" s="492"/>
      <c r="Q192" s="492"/>
      <c r="R192" s="492"/>
      <c r="S192" s="492"/>
      <c r="T192" s="669" t="e">
        <f>#REF!</f>
        <v>#REF!</v>
      </c>
      <c r="U192" s="669" t="e">
        <f t="shared" si="64"/>
        <v>#REF!</v>
      </c>
      <c r="V192" s="669"/>
      <c r="W192" s="669"/>
      <c r="X192" s="669"/>
      <c r="Y192" s="669"/>
      <c r="Z192" s="669"/>
      <c r="AA192" s="669"/>
      <c r="AB192" s="669"/>
      <c r="AC192" s="669"/>
      <c r="AD192" s="669"/>
      <c r="AE192" s="669"/>
      <c r="AF192" s="669"/>
      <c r="AG192" s="669"/>
      <c r="AH192" s="669"/>
      <c r="AI192" s="669"/>
      <c r="AJ192" s="669"/>
      <c r="AK192" s="455"/>
      <c r="AL192" s="455"/>
      <c r="AM192" s="459"/>
      <c r="AN192" s="459"/>
      <c r="AO192" s="459"/>
      <c r="AP192" s="455"/>
      <c r="AQ192" s="455"/>
      <c r="AR192" s="459"/>
      <c r="AU192" s="459"/>
      <c r="AV192" s="1107"/>
      <c r="AW192" s="459"/>
    </row>
    <row r="193" spans="1:49" ht="13" hidden="1" customHeight="1" x14ac:dyDescent="0.35">
      <c r="A193" s="1000"/>
      <c r="B193" s="976"/>
      <c r="C193" s="457" t="s">
        <v>75</v>
      </c>
      <c r="D193" s="457" t="s">
        <v>77</v>
      </c>
      <c r="E193" s="469">
        <f>E192</f>
        <v>0</v>
      </c>
      <c r="F193" s="469">
        <f>F192</f>
        <v>0</v>
      </c>
      <c r="G193" s="469"/>
      <c r="H193" s="469">
        <f>H192</f>
        <v>0</v>
      </c>
      <c r="I193" s="469">
        <f>I192</f>
        <v>0</v>
      </c>
      <c r="J193" s="469"/>
      <c r="K193" s="669">
        <f t="shared" si="45"/>
        <v>0</v>
      </c>
      <c r="L193" s="669">
        <f t="shared" si="46"/>
        <v>0</v>
      </c>
      <c r="M193" s="469"/>
      <c r="N193" s="1108" t="str">
        <f t="shared" si="65"/>
        <v/>
      </c>
      <c r="O193" s="502">
        <f>H193</f>
        <v>0</v>
      </c>
      <c r="P193" s="502"/>
      <c r="Q193" s="502"/>
      <c r="R193" s="502"/>
      <c r="S193" s="502"/>
      <c r="T193" s="469" t="e">
        <f>T192</f>
        <v>#REF!</v>
      </c>
      <c r="U193" s="469" t="e">
        <f t="shared" si="64"/>
        <v>#REF!</v>
      </c>
      <c r="V193" s="469"/>
      <c r="W193" s="469"/>
      <c r="X193" s="469"/>
      <c r="Y193" s="469"/>
      <c r="Z193" s="469"/>
      <c r="AA193" s="469"/>
      <c r="AB193" s="469"/>
      <c r="AC193" s="469"/>
      <c r="AD193" s="469"/>
      <c r="AE193" s="469"/>
      <c r="AF193" s="469"/>
      <c r="AG193" s="469"/>
      <c r="AH193" s="469"/>
      <c r="AI193" s="469"/>
      <c r="AJ193" s="469"/>
      <c r="AK193" s="464"/>
      <c r="AL193" s="464"/>
      <c r="AM193" s="457"/>
      <c r="AN193" s="457"/>
      <c r="AO193" s="457"/>
      <c r="AP193" s="464"/>
      <c r="AQ193" s="464"/>
      <c r="AR193" s="457"/>
      <c r="AU193" s="457"/>
      <c r="AV193" s="470"/>
      <c r="AW193" s="457"/>
    </row>
    <row r="194" spans="1:49" s="636" customFormat="1" ht="13" hidden="1" customHeight="1" x14ac:dyDescent="0.35">
      <c r="A194" s="1000"/>
      <c r="B194" s="976"/>
      <c r="C194" s="459" t="s">
        <v>73</v>
      </c>
      <c r="D194" s="459" t="s">
        <v>74</v>
      </c>
      <c r="E194" s="669"/>
      <c r="F194" s="669"/>
      <c r="G194" s="669"/>
      <c r="H194" s="669"/>
      <c r="I194" s="669">
        <f t="shared" ref="I194:I202" si="66">H194*1.12</f>
        <v>0</v>
      </c>
      <c r="J194" s="669"/>
      <c r="K194" s="669">
        <f t="shared" si="45"/>
        <v>0</v>
      </c>
      <c r="L194" s="669">
        <f t="shared" si="46"/>
        <v>0</v>
      </c>
      <c r="M194" s="669">
        <f>J194-G194</f>
        <v>0</v>
      </c>
      <c r="N194" s="1106" t="str">
        <f t="shared" si="65"/>
        <v/>
      </c>
      <c r="O194" s="492"/>
      <c r="P194" s="492"/>
      <c r="Q194" s="492"/>
      <c r="R194" s="492"/>
      <c r="S194" s="492"/>
      <c r="T194" s="669"/>
      <c r="U194" s="669">
        <f t="shared" si="64"/>
        <v>0</v>
      </c>
      <c r="V194" s="669"/>
      <c r="W194" s="669"/>
      <c r="X194" s="669"/>
      <c r="Y194" s="669"/>
      <c r="Z194" s="669"/>
      <c r="AA194" s="669"/>
      <c r="AB194" s="669"/>
      <c r="AC194" s="669"/>
      <c r="AD194" s="669"/>
      <c r="AE194" s="669"/>
      <c r="AF194" s="669"/>
      <c r="AG194" s="669"/>
      <c r="AH194" s="669"/>
      <c r="AI194" s="669"/>
      <c r="AJ194" s="669"/>
      <c r="AK194" s="459"/>
      <c r="AL194" s="459"/>
      <c r="AM194" s="459"/>
      <c r="AN194" s="459"/>
      <c r="AO194" s="459"/>
      <c r="AP194" s="459"/>
      <c r="AQ194" s="459"/>
      <c r="AR194" s="459"/>
      <c r="AU194" s="459"/>
      <c r="AV194" s="1107"/>
      <c r="AW194" s="459"/>
    </row>
    <row r="195" spans="1:49" s="636" customFormat="1" ht="13" hidden="1" customHeight="1" x14ac:dyDescent="0.35">
      <c r="A195" s="1000"/>
      <c r="B195" s="976"/>
      <c r="C195" s="459" t="s">
        <v>75</v>
      </c>
      <c r="D195" s="459" t="s">
        <v>76</v>
      </c>
      <c r="E195" s="669"/>
      <c r="F195" s="669">
        <f>E195*1.12</f>
        <v>0</v>
      </c>
      <c r="G195" s="669"/>
      <c r="H195" s="669"/>
      <c r="I195" s="669">
        <f t="shared" si="66"/>
        <v>0</v>
      </c>
      <c r="J195" s="669"/>
      <c r="K195" s="669">
        <f t="shared" si="45"/>
        <v>0</v>
      </c>
      <c r="L195" s="669">
        <f t="shared" si="46"/>
        <v>0</v>
      </c>
      <c r="M195" s="669"/>
      <c r="N195" s="1106" t="str">
        <f t="shared" si="65"/>
        <v/>
      </c>
      <c r="O195" s="492">
        <f>H195</f>
        <v>0</v>
      </c>
      <c r="P195" s="492"/>
      <c r="Q195" s="492"/>
      <c r="R195" s="492"/>
      <c r="S195" s="492"/>
      <c r="T195" s="669">
        <f>H195</f>
        <v>0</v>
      </c>
      <c r="U195" s="669">
        <f t="shared" si="64"/>
        <v>0</v>
      </c>
      <c r="V195" s="669"/>
      <c r="W195" s="669"/>
      <c r="X195" s="669"/>
      <c r="Y195" s="669"/>
      <c r="Z195" s="669"/>
      <c r="AA195" s="669"/>
      <c r="AB195" s="669"/>
      <c r="AC195" s="669"/>
      <c r="AD195" s="669"/>
      <c r="AE195" s="669"/>
      <c r="AF195" s="669"/>
      <c r="AG195" s="669"/>
      <c r="AH195" s="669"/>
      <c r="AI195" s="669"/>
      <c r="AJ195" s="669"/>
      <c r="AK195" s="459"/>
      <c r="AL195" s="459"/>
      <c r="AM195" s="459"/>
      <c r="AN195" s="459"/>
      <c r="AO195" s="459"/>
      <c r="AP195" s="459"/>
      <c r="AQ195" s="459"/>
      <c r="AR195" s="459"/>
      <c r="AU195" s="459"/>
      <c r="AV195" s="1107"/>
      <c r="AW195" s="459"/>
    </row>
    <row r="196" spans="1:49" ht="13" hidden="1" customHeight="1" x14ac:dyDescent="0.35">
      <c r="A196" s="1000"/>
      <c r="B196" s="976"/>
      <c r="C196" s="457" t="s">
        <v>75</v>
      </c>
      <c r="D196" s="457" t="s">
        <v>77</v>
      </c>
      <c r="E196" s="469">
        <f>E195</f>
        <v>0</v>
      </c>
      <c r="F196" s="469">
        <f>F195</f>
        <v>0</v>
      </c>
      <c r="G196" s="469"/>
      <c r="H196" s="469">
        <f>H195</f>
        <v>0</v>
      </c>
      <c r="I196" s="469">
        <f t="shared" si="66"/>
        <v>0</v>
      </c>
      <c r="J196" s="469"/>
      <c r="K196" s="669">
        <f t="shared" si="45"/>
        <v>0</v>
      </c>
      <c r="L196" s="669">
        <f t="shared" si="46"/>
        <v>0</v>
      </c>
      <c r="M196" s="469"/>
      <c r="N196" s="1108" t="str">
        <f t="shared" si="65"/>
        <v/>
      </c>
      <c r="O196" s="502">
        <f>H196</f>
        <v>0</v>
      </c>
      <c r="P196" s="502"/>
      <c r="Q196" s="502"/>
      <c r="R196" s="502"/>
      <c r="S196" s="502"/>
      <c r="T196" s="469">
        <f>H196</f>
        <v>0</v>
      </c>
      <c r="U196" s="469">
        <f t="shared" si="64"/>
        <v>0</v>
      </c>
      <c r="V196" s="469"/>
      <c r="W196" s="469"/>
      <c r="X196" s="469"/>
      <c r="Y196" s="469"/>
      <c r="Z196" s="469"/>
      <c r="AA196" s="469"/>
      <c r="AB196" s="469"/>
      <c r="AC196" s="469"/>
      <c r="AD196" s="469"/>
      <c r="AE196" s="469"/>
      <c r="AF196" s="469"/>
      <c r="AG196" s="469"/>
      <c r="AH196" s="469"/>
      <c r="AI196" s="469"/>
      <c r="AJ196" s="469"/>
      <c r="AK196" s="457"/>
      <c r="AL196" s="457"/>
      <c r="AM196" s="457"/>
      <c r="AN196" s="457"/>
      <c r="AO196" s="457"/>
      <c r="AP196" s="457"/>
      <c r="AQ196" s="457"/>
      <c r="AR196" s="457"/>
      <c r="AU196" s="457"/>
      <c r="AV196" s="470"/>
      <c r="AW196" s="457"/>
    </row>
    <row r="197" spans="1:49" s="636" customFormat="1" ht="13" hidden="1" customHeight="1" x14ac:dyDescent="0.35">
      <c r="A197" s="1000"/>
      <c r="B197" s="976"/>
      <c r="C197" s="459" t="s">
        <v>73</v>
      </c>
      <c r="D197" s="459" t="s">
        <v>74</v>
      </c>
      <c r="E197" s="669"/>
      <c r="F197" s="669"/>
      <c r="G197" s="669"/>
      <c r="H197" s="669"/>
      <c r="I197" s="669">
        <f t="shared" si="66"/>
        <v>0</v>
      </c>
      <c r="J197" s="669"/>
      <c r="K197" s="669">
        <f t="shared" si="45"/>
        <v>0</v>
      </c>
      <c r="L197" s="669">
        <f t="shared" si="46"/>
        <v>0</v>
      </c>
      <c r="M197" s="669">
        <f>J197-G197</f>
        <v>0</v>
      </c>
      <c r="N197" s="1106" t="str">
        <f t="shared" si="65"/>
        <v/>
      </c>
      <c r="O197" s="492"/>
      <c r="P197" s="492"/>
      <c r="Q197" s="492"/>
      <c r="R197" s="492"/>
      <c r="S197" s="492"/>
      <c r="T197" s="669"/>
      <c r="U197" s="669">
        <f t="shared" si="64"/>
        <v>0</v>
      </c>
      <c r="V197" s="669"/>
      <c r="W197" s="669"/>
      <c r="X197" s="669"/>
      <c r="Y197" s="669"/>
      <c r="Z197" s="669"/>
      <c r="AA197" s="669"/>
      <c r="AB197" s="669"/>
      <c r="AC197" s="669"/>
      <c r="AD197" s="669"/>
      <c r="AE197" s="669"/>
      <c r="AF197" s="669"/>
      <c r="AG197" s="669"/>
      <c r="AH197" s="669"/>
      <c r="AI197" s="669"/>
      <c r="AJ197" s="669"/>
      <c r="AK197" s="459"/>
      <c r="AL197" s="459"/>
      <c r="AM197" s="459"/>
      <c r="AN197" s="459"/>
      <c r="AO197" s="459"/>
      <c r="AP197" s="459"/>
      <c r="AQ197" s="459"/>
      <c r="AR197" s="459"/>
      <c r="AU197" s="459"/>
      <c r="AV197" s="1107"/>
      <c r="AW197" s="459"/>
    </row>
    <row r="198" spans="1:49" s="636" customFormat="1" ht="13" hidden="1" customHeight="1" x14ac:dyDescent="0.35">
      <c r="A198" s="1000"/>
      <c r="B198" s="976"/>
      <c r="C198" s="459" t="s">
        <v>75</v>
      </c>
      <c r="D198" s="459" t="s">
        <v>76</v>
      </c>
      <c r="E198" s="669"/>
      <c r="F198" s="669">
        <f>E198*1.12</f>
        <v>0</v>
      </c>
      <c r="G198" s="669"/>
      <c r="H198" s="669"/>
      <c r="I198" s="669">
        <f t="shared" si="66"/>
        <v>0</v>
      </c>
      <c r="J198" s="669"/>
      <c r="K198" s="669">
        <f t="shared" si="45"/>
        <v>0</v>
      </c>
      <c r="L198" s="669">
        <f t="shared" si="46"/>
        <v>0</v>
      </c>
      <c r="M198" s="669"/>
      <c r="N198" s="1106" t="str">
        <f t="shared" si="65"/>
        <v/>
      </c>
      <c r="O198" s="492">
        <f>H198</f>
        <v>0</v>
      </c>
      <c r="P198" s="492"/>
      <c r="Q198" s="492"/>
      <c r="R198" s="492"/>
      <c r="S198" s="492"/>
      <c r="T198" s="669">
        <f>H198</f>
        <v>0</v>
      </c>
      <c r="U198" s="669">
        <f t="shared" si="64"/>
        <v>0</v>
      </c>
      <c r="V198" s="669"/>
      <c r="W198" s="669"/>
      <c r="X198" s="669"/>
      <c r="Y198" s="669"/>
      <c r="Z198" s="669"/>
      <c r="AA198" s="669"/>
      <c r="AB198" s="669"/>
      <c r="AC198" s="669"/>
      <c r="AD198" s="669"/>
      <c r="AE198" s="669"/>
      <c r="AF198" s="669"/>
      <c r="AG198" s="669"/>
      <c r="AH198" s="669"/>
      <c r="AI198" s="669"/>
      <c r="AJ198" s="669"/>
      <c r="AK198" s="459"/>
      <c r="AL198" s="459"/>
      <c r="AM198" s="459"/>
      <c r="AN198" s="459"/>
      <c r="AO198" s="459"/>
      <c r="AP198" s="459"/>
      <c r="AQ198" s="459"/>
      <c r="AR198" s="459"/>
      <c r="AU198" s="459"/>
      <c r="AV198" s="1107"/>
      <c r="AW198" s="459"/>
    </row>
    <row r="199" spans="1:49" ht="13" hidden="1" customHeight="1" x14ac:dyDescent="0.35">
      <c r="A199" s="1000"/>
      <c r="B199" s="976"/>
      <c r="C199" s="457" t="s">
        <v>75</v>
      </c>
      <c r="D199" s="457" t="s">
        <v>77</v>
      </c>
      <c r="E199" s="469">
        <f>E198</f>
        <v>0</v>
      </c>
      <c r="F199" s="469">
        <f>F198</f>
        <v>0</v>
      </c>
      <c r="G199" s="469"/>
      <c r="H199" s="469">
        <f>H198</f>
        <v>0</v>
      </c>
      <c r="I199" s="469">
        <f t="shared" si="66"/>
        <v>0</v>
      </c>
      <c r="J199" s="469"/>
      <c r="K199" s="669">
        <f t="shared" si="45"/>
        <v>0</v>
      </c>
      <c r="L199" s="669">
        <f t="shared" si="46"/>
        <v>0</v>
      </c>
      <c r="M199" s="469"/>
      <c r="N199" s="1108" t="str">
        <f t="shared" si="65"/>
        <v/>
      </c>
      <c r="O199" s="502">
        <f>H199</f>
        <v>0</v>
      </c>
      <c r="P199" s="502"/>
      <c r="Q199" s="502"/>
      <c r="R199" s="502"/>
      <c r="S199" s="502"/>
      <c r="T199" s="469">
        <f>H199</f>
        <v>0</v>
      </c>
      <c r="U199" s="469">
        <f t="shared" si="64"/>
        <v>0</v>
      </c>
      <c r="V199" s="469"/>
      <c r="W199" s="469"/>
      <c r="X199" s="469"/>
      <c r="Y199" s="469"/>
      <c r="Z199" s="469"/>
      <c r="AA199" s="469"/>
      <c r="AB199" s="469"/>
      <c r="AC199" s="469"/>
      <c r="AD199" s="469"/>
      <c r="AE199" s="469"/>
      <c r="AF199" s="469"/>
      <c r="AG199" s="469"/>
      <c r="AH199" s="469"/>
      <c r="AI199" s="469"/>
      <c r="AJ199" s="469"/>
      <c r="AK199" s="457"/>
      <c r="AL199" s="457"/>
      <c r="AM199" s="457"/>
      <c r="AN199" s="457"/>
      <c r="AO199" s="457"/>
      <c r="AP199" s="457"/>
      <c r="AQ199" s="457"/>
      <c r="AR199" s="457"/>
      <c r="AU199" s="457"/>
      <c r="AV199" s="470"/>
      <c r="AW199" s="457"/>
    </row>
    <row r="200" spans="1:49" s="636" customFormat="1" ht="17.25" hidden="1" customHeight="1" outlineLevel="1" x14ac:dyDescent="0.35">
      <c r="A200" s="1000"/>
      <c r="B200" s="976"/>
      <c r="C200" s="459" t="s">
        <v>73</v>
      </c>
      <c r="D200" s="459" t="s">
        <v>74</v>
      </c>
      <c r="E200" s="669"/>
      <c r="F200" s="669"/>
      <c r="G200" s="669"/>
      <c r="H200" s="669"/>
      <c r="I200" s="669">
        <f t="shared" si="66"/>
        <v>0</v>
      </c>
      <c r="J200" s="669"/>
      <c r="K200" s="669">
        <f t="shared" si="45"/>
        <v>0</v>
      </c>
      <c r="L200" s="669">
        <f t="shared" si="46"/>
        <v>0</v>
      </c>
      <c r="M200" s="669">
        <f>J200-G200</f>
        <v>0</v>
      </c>
      <c r="N200" s="1106" t="str">
        <f t="shared" si="65"/>
        <v/>
      </c>
      <c r="O200" s="492"/>
      <c r="P200" s="492"/>
      <c r="Q200" s="492"/>
      <c r="R200" s="492"/>
      <c r="S200" s="492"/>
      <c r="T200" s="669"/>
      <c r="U200" s="669">
        <f t="shared" si="64"/>
        <v>0</v>
      </c>
      <c r="V200" s="669"/>
      <c r="W200" s="669"/>
      <c r="X200" s="669"/>
      <c r="Y200" s="669"/>
      <c r="Z200" s="669"/>
      <c r="AA200" s="669"/>
      <c r="AB200" s="669"/>
      <c r="AC200" s="669"/>
      <c r="AD200" s="1130"/>
      <c r="AE200" s="669"/>
      <c r="AF200" s="669"/>
      <c r="AG200" s="669"/>
      <c r="AH200" s="669"/>
      <c r="AI200" s="669"/>
      <c r="AJ200" s="669"/>
      <c r="AK200" s="459"/>
      <c r="AL200" s="459"/>
      <c r="AM200" s="459"/>
      <c r="AN200" s="459"/>
      <c r="AO200" s="459"/>
      <c r="AP200" s="459"/>
      <c r="AQ200" s="459"/>
      <c r="AR200" s="459"/>
      <c r="AU200" s="459"/>
      <c r="AV200" s="1107"/>
      <c r="AW200" s="459"/>
    </row>
    <row r="201" spans="1:49" s="636" customFormat="1" ht="17.25" hidden="1" customHeight="1" outlineLevel="1" x14ac:dyDescent="0.35">
      <c r="A201" s="1000"/>
      <c r="B201" s="976"/>
      <c r="C201" s="459" t="s">
        <v>75</v>
      </c>
      <c r="D201" s="459" t="s">
        <v>76</v>
      </c>
      <c r="E201" s="669"/>
      <c r="F201" s="669"/>
      <c r="G201" s="669"/>
      <c r="H201" s="669"/>
      <c r="I201" s="669">
        <f t="shared" si="66"/>
        <v>0</v>
      </c>
      <c r="J201" s="669"/>
      <c r="K201" s="669">
        <f t="shared" si="45"/>
        <v>0</v>
      </c>
      <c r="L201" s="669">
        <f t="shared" si="46"/>
        <v>0</v>
      </c>
      <c r="M201" s="669"/>
      <c r="N201" s="1106" t="str">
        <f t="shared" si="65"/>
        <v/>
      </c>
      <c r="O201" s="492"/>
      <c r="P201" s="492">
        <f>H201</f>
        <v>0</v>
      </c>
      <c r="Q201" s="492"/>
      <c r="R201" s="492"/>
      <c r="S201" s="492"/>
      <c r="T201" s="669">
        <f>H201</f>
        <v>0</v>
      </c>
      <c r="U201" s="669">
        <f t="shared" si="64"/>
        <v>0</v>
      </c>
      <c r="V201" s="669"/>
      <c r="W201" s="669"/>
      <c r="X201" s="669"/>
      <c r="Y201" s="669"/>
      <c r="Z201" s="669"/>
      <c r="AA201" s="669"/>
      <c r="AB201" s="669"/>
      <c r="AC201" s="669"/>
      <c r="AD201" s="669"/>
      <c r="AE201" s="669"/>
      <c r="AF201" s="669"/>
      <c r="AG201" s="669"/>
      <c r="AH201" s="669"/>
      <c r="AI201" s="669"/>
      <c r="AJ201" s="669"/>
      <c r="AK201" s="459"/>
      <c r="AL201" s="459"/>
      <c r="AM201" s="459"/>
      <c r="AN201" s="459"/>
      <c r="AO201" s="459"/>
      <c r="AP201" s="459"/>
      <c r="AQ201" s="459"/>
      <c r="AR201" s="459"/>
      <c r="AU201" s="459"/>
      <c r="AV201" s="1107"/>
      <c r="AW201" s="459"/>
    </row>
    <row r="202" spans="1:49" ht="17.25" hidden="1" customHeight="1" outlineLevel="1" x14ac:dyDescent="0.35">
      <c r="A202" s="962"/>
      <c r="B202" s="977"/>
      <c r="C202" s="457" t="s">
        <v>75</v>
      </c>
      <c r="D202" s="457" t="s">
        <v>77</v>
      </c>
      <c r="E202" s="469"/>
      <c r="F202" s="469"/>
      <c r="G202" s="469"/>
      <c r="H202" s="469">
        <f>H201</f>
        <v>0</v>
      </c>
      <c r="I202" s="469">
        <f t="shared" si="66"/>
        <v>0</v>
      </c>
      <c r="J202" s="469"/>
      <c r="K202" s="669">
        <f t="shared" ref="K202:K265" si="67">H202-E202</f>
        <v>0</v>
      </c>
      <c r="L202" s="669">
        <f t="shared" ref="L202:L265" si="68">I202-F202</f>
        <v>0</v>
      </c>
      <c r="M202" s="469"/>
      <c r="N202" s="1108" t="str">
        <f t="shared" si="65"/>
        <v/>
      </c>
      <c r="O202" s="502"/>
      <c r="P202" s="502">
        <f>H202</f>
        <v>0</v>
      </c>
      <c r="Q202" s="502"/>
      <c r="R202" s="502"/>
      <c r="S202" s="502"/>
      <c r="T202" s="469">
        <f>H202</f>
        <v>0</v>
      </c>
      <c r="U202" s="469">
        <f t="shared" si="64"/>
        <v>0</v>
      </c>
      <c r="V202" s="469"/>
      <c r="W202" s="469"/>
      <c r="X202" s="469"/>
      <c r="Y202" s="469"/>
      <c r="Z202" s="469"/>
      <c r="AA202" s="469"/>
      <c r="AB202" s="469"/>
      <c r="AC202" s="469"/>
      <c r="AD202" s="469"/>
      <c r="AE202" s="469"/>
      <c r="AF202" s="469"/>
      <c r="AG202" s="469"/>
      <c r="AH202" s="469"/>
      <c r="AI202" s="469"/>
      <c r="AJ202" s="469"/>
      <c r="AK202" s="457"/>
      <c r="AL202" s="457"/>
      <c r="AM202" s="457"/>
      <c r="AN202" s="457"/>
      <c r="AO202" s="457"/>
      <c r="AP202" s="457"/>
      <c r="AQ202" s="457"/>
      <c r="AR202" s="457"/>
      <c r="AU202" s="457"/>
      <c r="AV202" s="470"/>
      <c r="AW202" s="457"/>
    </row>
    <row r="203" spans="1:49" s="636" customFormat="1" ht="12.75" hidden="1" customHeight="1" collapsed="1" x14ac:dyDescent="0.35">
      <c r="A203" s="961">
        <v>5</v>
      </c>
      <c r="B203" s="975" t="s">
        <v>109</v>
      </c>
      <c r="C203" s="459"/>
      <c r="D203" s="459"/>
      <c r="E203" s="669">
        <f>E205+E208+E211+E214+E217+E220</f>
        <v>0</v>
      </c>
      <c r="F203" s="669">
        <f t="shared" ref="F203:I204" si="69">F205+F208+F211+F214+F217+F220</f>
        <v>0</v>
      </c>
      <c r="G203" s="669">
        <f t="shared" si="69"/>
        <v>0</v>
      </c>
      <c r="H203" s="669">
        <f t="shared" si="69"/>
        <v>0</v>
      </c>
      <c r="I203" s="669">
        <f t="shared" si="69"/>
        <v>0</v>
      </c>
      <c r="J203" s="669">
        <f>J205+J208+J211+J214+J217+J220</f>
        <v>0</v>
      </c>
      <c r="K203" s="669">
        <f t="shared" si="67"/>
        <v>0</v>
      </c>
      <c r="L203" s="669">
        <f t="shared" si="68"/>
        <v>0</v>
      </c>
      <c r="M203" s="669">
        <f>M205+M208+M211+M214+M217+M220</f>
        <v>0</v>
      </c>
      <c r="N203" s="1106" t="str">
        <f t="shared" si="65"/>
        <v/>
      </c>
      <c r="O203" s="492">
        <f t="shared" ref="O203:AJ204" si="70">O205+O208+O211+O214+O217+O220</f>
        <v>0</v>
      </c>
      <c r="P203" s="492">
        <f t="shared" si="70"/>
        <v>0</v>
      </c>
      <c r="Q203" s="492">
        <f t="shared" si="70"/>
        <v>0</v>
      </c>
      <c r="R203" s="492"/>
      <c r="S203" s="492"/>
      <c r="T203" s="669" t="e">
        <f t="shared" si="70"/>
        <v>#REF!</v>
      </c>
      <c r="U203" s="669" t="e">
        <f t="shared" si="70"/>
        <v>#REF!</v>
      </c>
      <c r="V203" s="669" t="e">
        <f t="shared" si="70"/>
        <v>#REF!</v>
      </c>
      <c r="W203" s="669">
        <f t="shared" si="70"/>
        <v>0</v>
      </c>
      <c r="X203" s="669">
        <f t="shared" si="70"/>
        <v>0</v>
      </c>
      <c r="Y203" s="669">
        <f t="shared" si="70"/>
        <v>0</v>
      </c>
      <c r="Z203" s="669">
        <f t="shared" si="70"/>
        <v>0</v>
      </c>
      <c r="AA203" s="669">
        <f t="shared" si="70"/>
        <v>0</v>
      </c>
      <c r="AB203" s="669">
        <f t="shared" si="70"/>
        <v>0</v>
      </c>
      <c r="AC203" s="669">
        <f t="shared" si="70"/>
        <v>0</v>
      </c>
      <c r="AD203" s="669">
        <f t="shared" si="70"/>
        <v>0</v>
      </c>
      <c r="AE203" s="669">
        <f t="shared" si="70"/>
        <v>0</v>
      </c>
      <c r="AF203" s="669">
        <f t="shared" si="70"/>
        <v>0</v>
      </c>
      <c r="AG203" s="669">
        <f t="shared" si="70"/>
        <v>0</v>
      </c>
      <c r="AH203" s="669">
        <f t="shared" si="70"/>
        <v>0</v>
      </c>
      <c r="AI203" s="669">
        <f t="shared" si="70"/>
        <v>0</v>
      </c>
      <c r="AJ203" s="669">
        <f t="shared" si="70"/>
        <v>0</v>
      </c>
      <c r="AK203" s="502" t="s">
        <v>83</v>
      </c>
      <c r="AL203" s="459"/>
      <c r="AM203" s="669">
        <f t="shared" ref="AM203:AO204" si="71">AM205+AM208+AM211+AM214+AM217+AM220</f>
        <v>0</v>
      </c>
      <c r="AN203" s="669">
        <f t="shared" si="71"/>
        <v>0</v>
      </c>
      <c r="AO203" s="669">
        <f t="shared" si="71"/>
        <v>0</v>
      </c>
      <c r="AP203" s="455"/>
      <c r="AQ203" s="455"/>
      <c r="AR203" s="459"/>
      <c r="AU203" s="459"/>
      <c r="AV203" s="1107"/>
      <c r="AW203" s="459"/>
    </row>
    <row r="204" spans="1:49" s="636" customFormat="1" ht="13" hidden="1" customHeight="1" x14ac:dyDescent="0.35">
      <c r="A204" s="1000"/>
      <c r="B204" s="976"/>
      <c r="C204" s="459"/>
      <c r="D204" s="459"/>
      <c r="E204" s="669">
        <f>E206+E209+E212+E215+E218+E221</f>
        <v>0</v>
      </c>
      <c r="F204" s="669">
        <f t="shared" si="69"/>
        <v>0</v>
      </c>
      <c r="G204" s="669"/>
      <c r="H204" s="669">
        <f t="shared" si="69"/>
        <v>0</v>
      </c>
      <c r="I204" s="669">
        <f t="shared" si="69"/>
        <v>0</v>
      </c>
      <c r="J204" s="669"/>
      <c r="K204" s="669">
        <f t="shared" si="67"/>
        <v>0</v>
      </c>
      <c r="L204" s="669">
        <f t="shared" si="68"/>
        <v>0</v>
      </c>
      <c r="M204" s="669"/>
      <c r="N204" s="1106" t="str">
        <f t="shared" si="65"/>
        <v/>
      </c>
      <c r="O204" s="492">
        <f t="shared" si="70"/>
        <v>0</v>
      </c>
      <c r="P204" s="492">
        <f t="shared" si="70"/>
        <v>0</v>
      </c>
      <c r="Q204" s="492">
        <f t="shared" si="70"/>
        <v>0</v>
      </c>
      <c r="R204" s="492"/>
      <c r="S204" s="492"/>
      <c r="T204" s="669" t="e">
        <f t="shared" si="70"/>
        <v>#REF!</v>
      </c>
      <c r="U204" s="669" t="e">
        <f t="shared" si="70"/>
        <v>#REF!</v>
      </c>
      <c r="V204" s="669">
        <f t="shared" si="70"/>
        <v>0</v>
      </c>
      <c r="W204" s="669">
        <f t="shared" si="70"/>
        <v>0</v>
      </c>
      <c r="X204" s="669">
        <f t="shared" si="70"/>
        <v>0</v>
      </c>
      <c r="Y204" s="669">
        <f t="shared" si="70"/>
        <v>0</v>
      </c>
      <c r="Z204" s="669">
        <f t="shared" si="70"/>
        <v>0</v>
      </c>
      <c r="AA204" s="669">
        <f t="shared" si="70"/>
        <v>0</v>
      </c>
      <c r="AB204" s="669">
        <f t="shared" si="70"/>
        <v>0</v>
      </c>
      <c r="AC204" s="669">
        <f t="shared" si="70"/>
        <v>0</v>
      </c>
      <c r="AD204" s="669">
        <f t="shared" si="70"/>
        <v>0</v>
      </c>
      <c r="AE204" s="669">
        <f t="shared" si="70"/>
        <v>0</v>
      </c>
      <c r="AF204" s="669">
        <f t="shared" si="70"/>
        <v>0</v>
      </c>
      <c r="AG204" s="669">
        <f t="shared" si="70"/>
        <v>0</v>
      </c>
      <c r="AH204" s="669">
        <f t="shared" si="70"/>
        <v>0</v>
      </c>
      <c r="AI204" s="669">
        <f t="shared" si="70"/>
        <v>0</v>
      </c>
      <c r="AJ204" s="669">
        <f t="shared" si="70"/>
        <v>0</v>
      </c>
      <c r="AK204" s="459"/>
      <c r="AL204" s="459"/>
      <c r="AM204" s="669">
        <f t="shared" si="71"/>
        <v>0</v>
      </c>
      <c r="AN204" s="669">
        <f t="shared" si="71"/>
        <v>0</v>
      </c>
      <c r="AO204" s="669">
        <f t="shared" si="71"/>
        <v>0</v>
      </c>
      <c r="AP204" s="455"/>
      <c r="AQ204" s="455"/>
      <c r="AR204" s="459"/>
      <c r="AU204" s="459"/>
      <c r="AV204" s="1107"/>
      <c r="AW204" s="459"/>
    </row>
    <row r="205" spans="1:49" s="636" customFormat="1" ht="13" hidden="1" customHeight="1" x14ac:dyDescent="0.35">
      <c r="A205" s="1000"/>
      <c r="B205" s="976"/>
      <c r="C205" s="459" t="s">
        <v>73</v>
      </c>
      <c r="D205" s="459" t="s">
        <v>74</v>
      </c>
      <c r="E205" s="669"/>
      <c r="F205" s="669">
        <f>E205*1.12</f>
        <v>0</v>
      </c>
      <c r="G205" s="669"/>
      <c r="H205" s="669"/>
      <c r="I205" s="669">
        <f>H205*1.12</f>
        <v>0</v>
      </c>
      <c r="J205" s="669"/>
      <c r="K205" s="669">
        <f t="shared" si="67"/>
        <v>0</v>
      </c>
      <c r="L205" s="669">
        <f t="shared" si="68"/>
        <v>0</v>
      </c>
      <c r="M205" s="669">
        <f>J205-G205</f>
        <v>0</v>
      </c>
      <c r="N205" s="1106"/>
      <c r="O205" s="492"/>
      <c r="P205" s="492"/>
      <c r="Q205" s="492"/>
      <c r="R205" s="492"/>
      <c r="S205" s="492"/>
      <c r="T205" s="669"/>
      <c r="U205" s="669">
        <f t="shared" ref="U205:U222" si="72">T205*1.12</f>
        <v>0</v>
      </c>
      <c r="V205" s="669" t="e">
        <f>#REF!</f>
        <v>#REF!</v>
      </c>
      <c r="W205" s="669"/>
      <c r="X205" s="669"/>
      <c r="Y205" s="669"/>
      <c r="Z205" s="669"/>
      <c r="AA205" s="669"/>
      <c r="AB205" s="669"/>
      <c r="AC205" s="669"/>
      <c r="AD205" s="669"/>
      <c r="AE205" s="669"/>
      <c r="AF205" s="669"/>
      <c r="AG205" s="669"/>
      <c r="AH205" s="669"/>
      <c r="AI205" s="669"/>
      <c r="AJ205" s="669"/>
      <c r="AK205" s="459"/>
      <c r="AL205" s="459"/>
      <c r="AM205" s="459"/>
      <c r="AN205" s="459"/>
      <c r="AO205" s="459"/>
      <c r="AP205" s="459"/>
      <c r="AQ205" s="459"/>
      <c r="AR205" s="459"/>
      <c r="AU205" s="459"/>
      <c r="AV205" s="1107"/>
      <c r="AW205" s="459"/>
    </row>
    <row r="206" spans="1:49" s="636" customFormat="1" ht="13" hidden="1" customHeight="1" x14ac:dyDescent="0.35">
      <c r="A206" s="1000"/>
      <c r="B206" s="976"/>
      <c r="C206" s="459" t="s">
        <v>75</v>
      </c>
      <c r="D206" s="459" t="s">
        <v>76</v>
      </c>
      <c r="E206" s="669"/>
      <c r="F206" s="669">
        <f>E206*1.12</f>
        <v>0</v>
      </c>
      <c r="G206" s="669"/>
      <c r="H206" s="669"/>
      <c r="I206" s="461">
        <f>H206*1.12</f>
        <v>0</v>
      </c>
      <c r="J206" s="461"/>
      <c r="K206" s="669">
        <f t="shared" si="67"/>
        <v>0</v>
      </c>
      <c r="L206" s="669">
        <f t="shared" si="68"/>
        <v>0</v>
      </c>
      <c r="M206" s="669"/>
      <c r="N206" s="1106"/>
      <c r="O206" s="492">
        <f>H206</f>
        <v>0</v>
      </c>
      <c r="P206" s="492"/>
      <c r="Q206" s="492"/>
      <c r="R206" s="492"/>
      <c r="S206" s="492"/>
      <c r="T206" s="669"/>
      <c r="U206" s="669">
        <f t="shared" si="72"/>
        <v>0</v>
      </c>
      <c r="V206" s="669"/>
      <c r="W206" s="669"/>
      <c r="X206" s="669"/>
      <c r="Y206" s="669"/>
      <c r="Z206" s="669"/>
      <c r="AA206" s="669"/>
      <c r="AB206" s="669"/>
      <c r="AC206" s="669"/>
      <c r="AD206" s="669"/>
      <c r="AE206" s="669"/>
      <c r="AF206" s="669"/>
      <c r="AG206" s="669"/>
      <c r="AH206" s="669"/>
      <c r="AI206" s="669"/>
      <c r="AJ206" s="669"/>
      <c r="AK206" s="459"/>
      <c r="AL206" s="459"/>
      <c r="AM206" s="459"/>
      <c r="AN206" s="459"/>
      <c r="AO206" s="459"/>
      <c r="AP206" s="459"/>
      <c r="AQ206" s="459"/>
      <c r="AR206" s="459"/>
      <c r="AU206" s="459"/>
      <c r="AV206" s="1107"/>
      <c r="AW206" s="459"/>
    </row>
    <row r="207" spans="1:49" ht="13" hidden="1" customHeight="1" x14ac:dyDescent="0.35">
      <c r="A207" s="1000"/>
      <c r="B207" s="976"/>
      <c r="C207" s="457" t="s">
        <v>75</v>
      </c>
      <c r="D207" s="457" t="s">
        <v>77</v>
      </c>
      <c r="E207" s="469">
        <f>E206</f>
        <v>0</v>
      </c>
      <c r="F207" s="469">
        <f>F206</f>
        <v>0</v>
      </c>
      <c r="G207" s="469"/>
      <c r="H207" s="469">
        <f>H206</f>
        <v>0</v>
      </c>
      <c r="I207" s="1143">
        <f>H207*1.12</f>
        <v>0</v>
      </c>
      <c r="J207" s="1143"/>
      <c r="K207" s="669">
        <f t="shared" si="67"/>
        <v>0</v>
      </c>
      <c r="L207" s="669">
        <f t="shared" si="68"/>
        <v>0</v>
      </c>
      <c r="M207" s="469"/>
      <c r="N207" s="1108"/>
      <c r="O207" s="502">
        <f>H207</f>
        <v>0</v>
      </c>
      <c r="P207" s="502"/>
      <c r="Q207" s="502"/>
      <c r="R207" s="502"/>
      <c r="S207" s="502"/>
      <c r="T207" s="469">
        <f>T206</f>
        <v>0</v>
      </c>
      <c r="U207" s="469">
        <f t="shared" si="72"/>
        <v>0</v>
      </c>
      <c r="V207" s="469"/>
      <c r="W207" s="469"/>
      <c r="X207" s="469"/>
      <c r="Y207" s="469"/>
      <c r="Z207" s="469"/>
      <c r="AA207" s="469"/>
      <c r="AB207" s="469"/>
      <c r="AC207" s="469"/>
      <c r="AD207" s="469"/>
      <c r="AE207" s="469"/>
      <c r="AF207" s="469"/>
      <c r="AG207" s="469"/>
      <c r="AH207" s="469"/>
      <c r="AI207" s="469"/>
      <c r="AJ207" s="469"/>
      <c r="AK207" s="457"/>
      <c r="AL207" s="457"/>
      <c r="AM207" s="457"/>
      <c r="AN207" s="457"/>
      <c r="AO207" s="457"/>
      <c r="AP207" s="457"/>
      <c r="AQ207" s="457"/>
      <c r="AR207" s="457"/>
      <c r="AU207" s="457"/>
      <c r="AV207" s="470"/>
      <c r="AW207" s="457"/>
    </row>
    <row r="208" spans="1:49" s="636" customFormat="1" ht="13" hidden="1" customHeight="1" collapsed="1" x14ac:dyDescent="0.35">
      <c r="A208" s="1000"/>
      <c r="B208" s="976"/>
      <c r="C208" s="459" t="s">
        <v>73</v>
      </c>
      <c r="D208" s="459" t="s">
        <v>74</v>
      </c>
      <c r="E208" s="669"/>
      <c r="F208" s="669"/>
      <c r="G208" s="669"/>
      <c r="H208" s="669"/>
      <c r="I208" s="669">
        <f>H208*1.12</f>
        <v>0</v>
      </c>
      <c r="J208" s="669"/>
      <c r="K208" s="669">
        <f t="shared" si="67"/>
        <v>0</v>
      </c>
      <c r="L208" s="669">
        <f t="shared" si="68"/>
        <v>0</v>
      </c>
      <c r="M208" s="669">
        <f>J208-G208</f>
        <v>0</v>
      </c>
      <c r="N208" s="1106" t="str">
        <f t="shared" ref="N208:N284" si="73">IF(E208=0,"",H208/E208)</f>
        <v/>
      </c>
      <c r="O208" s="492"/>
      <c r="P208" s="492"/>
      <c r="Q208" s="492"/>
      <c r="R208" s="492"/>
      <c r="S208" s="492"/>
      <c r="T208" s="669"/>
      <c r="U208" s="669">
        <f t="shared" si="72"/>
        <v>0</v>
      </c>
      <c r="V208" s="669" t="e">
        <f>#REF!</f>
        <v>#REF!</v>
      </c>
      <c r="W208" s="669"/>
      <c r="X208" s="669"/>
      <c r="Y208" s="669"/>
      <c r="Z208" s="669"/>
      <c r="AA208" s="669"/>
      <c r="AB208" s="669"/>
      <c r="AC208" s="669"/>
      <c r="AD208" s="669"/>
      <c r="AE208" s="669"/>
      <c r="AF208" s="669"/>
      <c r="AG208" s="669"/>
      <c r="AH208" s="669"/>
      <c r="AI208" s="669"/>
      <c r="AJ208" s="669"/>
      <c r="AK208" s="492"/>
      <c r="AL208" s="492"/>
      <c r="AM208" s="492"/>
      <c r="AN208" s="492"/>
      <c r="AO208" s="492"/>
      <c r="AP208" s="492"/>
      <c r="AQ208" s="492"/>
      <c r="AR208" s="492"/>
      <c r="AU208" s="459"/>
      <c r="AV208" s="1107"/>
      <c r="AW208" s="459"/>
    </row>
    <row r="209" spans="1:49" s="636" customFormat="1" ht="13" hidden="1" customHeight="1" x14ac:dyDescent="0.35">
      <c r="A209" s="1000"/>
      <c r="B209" s="976"/>
      <c r="C209" s="459" t="s">
        <v>75</v>
      </c>
      <c r="D209" s="459" t="s">
        <v>76</v>
      </c>
      <c r="E209" s="669"/>
      <c r="F209" s="669">
        <f>E209*1.12</f>
        <v>0</v>
      </c>
      <c r="G209" s="669"/>
      <c r="H209" s="1109"/>
      <c r="I209" s="1109">
        <f>H209*1.12</f>
        <v>0</v>
      </c>
      <c r="J209" s="669"/>
      <c r="K209" s="669">
        <f t="shared" si="67"/>
        <v>0</v>
      </c>
      <c r="L209" s="669">
        <f t="shared" si="68"/>
        <v>0</v>
      </c>
      <c r="M209" s="669"/>
      <c r="N209" s="1106" t="str">
        <f t="shared" si="73"/>
        <v/>
      </c>
      <c r="O209" s="492">
        <f>H209</f>
        <v>0</v>
      </c>
      <c r="P209" s="492"/>
      <c r="Q209" s="492"/>
      <c r="R209" s="492"/>
      <c r="S209" s="492"/>
      <c r="T209" s="669"/>
      <c r="U209" s="669">
        <f t="shared" si="72"/>
        <v>0</v>
      </c>
      <c r="V209" s="669"/>
      <c r="W209" s="669"/>
      <c r="X209" s="669"/>
      <c r="Y209" s="669"/>
      <c r="Z209" s="669"/>
      <c r="AA209" s="669"/>
      <c r="AB209" s="669"/>
      <c r="AC209" s="669"/>
      <c r="AD209" s="669"/>
      <c r="AE209" s="669"/>
      <c r="AF209" s="669"/>
      <c r="AG209" s="669"/>
      <c r="AH209" s="669"/>
      <c r="AI209" s="669"/>
      <c r="AJ209" s="669"/>
      <c r="AK209" s="492"/>
      <c r="AL209" s="492"/>
      <c r="AM209" s="492"/>
      <c r="AN209" s="492"/>
      <c r="AO209" s="492"/>
      <c r="AP209" s="492"/>
      <c r="AQ209" s="492"/>
      <c r="AR209" s="492"/>
      <c r="AU209" s="459"/>
      <c r="AV209" s="1107"/>
      <c r="AW209" s="459"/>
    </row>
    <row r="210" spans="1:49" ht="13" hidden="1" customHeight="1" x14ac:dyDescent="0.35">
      <c r="A210" s="1000"/>
      <c r="B210" s="976"/>
      <c r="C210" s="457" t="s">
        <v>75</v>
      </c>
      <c r="D210" s="457" t="s">
        <v>77</v>
      </c>
      <c r="E210" s="469">
        <f>E209</f>
        <v>0</v>
      </c>
      <c r="F210" s="469">
        <f>F209</f>
        <v>0</v>
      </c>
      <c r="G210" s="469"/>
      <c r="H210" s="469">
        <f>H209</f>
        <v>0</v>
      </c>
      <c r="I210" s="469">
        <f>I209</f>
        <v>0</v>
      </c>
      <c r="J210" s="469"/>
      <c r="K210" s="669">
        <f t="shared" si="67"/>
        <v>0</v>
      </c>
      <c r="L210" s="669">
        <f t="shared" si="68"/>
        <v>0</v>
      </c>
      <c r="M210" s="469"/>
      <c r="N210" s="1108" t="str">
        <f t="shared" si="73"/>
        <v/>
      </c>
      <c r="O210" s="502">
        <f>H210</f>
        <v>0</v>
      </c>
      <c r="P210" s="502"/>
      <c r="Q210" s="502"/>
      <c r="R210" s="502"/>
      <c r="S210" s="502"/>
      <c r="T210" s="469">
        <f>T209</f>
        <v>0</v>
      </c>
      <c r="U210" s="469">
        <f t="shared" si="72"/>
        <v>0</v>
      </c>
      <c r="V210" s="469"/>
      <c r="W210" s="669"/>
      <c r="X210" s="669"/>
      <c r="Y210" s="669"/>
      <c r="Z210" s="669"/>
      <c r="AA210" s="669"/>
      <c r="AB210" s="669"/>
      <c r="AC210" s="669"/>
      <c r="AD210" s="669"/>
      <c r="AE210" s="669"/>
      <c r="AF210" s="669"/>
      <c r="AG210" s="669"/>
      <c r="AH210" s="669"/>
      <c r="AI210" s="669"/>
      <c r="AJ210" s="669"/>
      <c r="AK210" s="492"/>
      <c r="AL210" s="492"/>
      <c r="AM210" s="492"/>
      <c r="AN210" s="492"/>
      <c r="AO210" s="492"/>
      <c r="AP210" s="492"/>
      <c r="AQ210" s="492"/>
      <c r="AR210" s="492"/>
      <c r="AU210" s="457"/>
      <c r="AV210" s="470"/>
      <c r="AW210" s="457"/>
    </row>
    <row r="211" spans="1:49" s="636" customFormat="1" ht="13" hidden="1" customHeight="1" x14ac:dyDescent="0.35">
      <c r="A211" s="1000"/>
      <c r="B211" s="976"/>
      <c r="C211" s="459" t="s">
        <v>73</v>
      </c>
      <c r="D211" s="459" t="s">
        <v>74</v>
      </c>
      <c r="E211" s="669"/>
      <c r="F211" s="669"/>
      <c r="G211" s="669"/>
      <c r="H211" s="669"/>
      <c r="I211" s="669">
        <f>H211*1.12</f>
        <v>0</v>
      </c>
      <c r="J211" s="669"/>
      <c r="K211" s="669">
        <f t="shared" si="67"/>
        <v>0</v>
      </c>
      <c r="L211" s="669">
        <f t="shared" si="68"/>
        <v>0</v>
      </c>
      <c r="M211" s="669">
        <f>J211-G211</f>
        <v>0</v>
      </c>
      <c r="N211" s="1106" t="str">
        <f t="shared" si="73"/>
        <v/>
      </c>
      <c r="O211" s="492"/>
      <c r="P211" s="492"/>
      <c r="Q211" s="492"/>
      <c r="R211" s="492"/>
      <c r="S211" s="492"/>
      <c r="T211" s="669" t="e">
        <f>#REF!-T205-T208</f>
        <v>#REF!</v>
      </c>
      <c r="U211" s="669" t="e">
        <f t="shared" si="72"/>
        <v>#REF!</v>
      </c>
      <c r="V211" s="669" t="e">
        <f>#REF!-V205-V208</f>
        <v>#REF!</v>
      </c>
      <c r="W211" s="669"/>
      <c r="X211" s="669"/>
      <c r="Y211" s="669"/>
      <c r="Z211" s="669"/>
      <c r="AA211" s="669"/>
      <c r="AB211" s="669"/>
      <c r="AC211" s="669"/>
      <c r="AD211" s="669"/>
      <c r="AE211" s="669"/>
      <c r="AF211" s="669"/>
      <c r="AG211" s="669"/>
      <c r="AH211" s="669"/>
      <c r="AI211" s="1130"/>
      <c r="AJ211" s="1130"/>
      <c r="AK211" s="455"/>
      <c r="AL211" s="455"/>
      <c r="AM211" s="459"/>
      <c r="AN211" s="459"/>
      <c r="AO211" s="459"/>
      <c r="AP211" s="455"/>
      <c r="AQ211" s="455"/>
      <c r="AR211" s="459"/>
      <c r="AU211" s="459"/>
      <c r="AV211" s="1107"/>
      <c r="AW211" s="459"/>
    </row>
    <row r="212" spans="1:49" s="636" customFormat="1" ht="13" hidden="1" customHeight="1" x14ac:dyDescent="0.35">
      <c r="A212" s="1000"/>
      <c r="B212" s="976"/>
      <c r="C212" s="459" t="s">
        <v>75</v>
      </c>
      <c r="D212" s="459" t="s">
        <v>76</v>
      </c>
      <c r="E212" s="669"/>
      <c r="F212" s="669">
        <f>E212*1.12</f>
        <v>0</v>
      </c>
      <c r="G212" s="669"/>
      <c r="H212" s="669"/>
      <c r="I212" s="669">
        <f>H212*1.12</f>
        <v>0</v>
      </c>
      <c r="J212" s="669"/>
      <c r="K212" s="669">
        <f t="shared" si="67"/>
        <v>0</v>
      </c>
      <c r="L212" s="669">
        <f t="shared" si="68"/>
        <v>0</v>
      </c>
      <c r="M212" s="669"/>
      <c r="N212" s="1106" t="str">
        <f t="shared" si="73"/>
        <v/>
      </c>
      <c r="O212" s="492">
        <f>H212</f>
        <v>0</v>
      </c>
      <c r="P212" s="492"/>
      <c r="Q212" s="492"/>
      <c r="R212" s="492"/>
      <c r="S212" s="492"/>
      <c r="T212" s="669" t="e">
        <f>#REF!</f>
        <v>#REF!</v>
      </c>
      <c r="U212" s="669" t="e">
        <f t="shared" si="72"/>
        <v>#REF!</v>
      </c>
      <c r="V212" s="669"/>
      <c r="W212" s="669"/>
      <c r="X212" s="669"/>
      <c r="Y212" s="669"/>
      <c r="Z212" s="669"/>
      <c r="AA212" s="669"/>
      <c r="AB212" s="669"/>
      <c r="AC212" s="669"/>
      <c r="AD212" s="669"/>
      <c r="AE212" s="669"/>
      <c r="AF212" s="669"/>
      <c r="AG212" s="669"/>
      <c r="AH212" s="669"/>
      <c r="AI212" s="669"/>
      <c r="AJ212" s="669"/>
      <c r="AK212" s="455"/>
      <c r="AL212" s="455"/>
      <c r="AM212" s="459"/>
      <c r="AN212" s="459"/>
      <c r="AO212" s="459"/>
      <c r="AP212" s="455"/>
      <c r="AQ212" s="455"/>
      <c r="AR212" s="459"/>
      <c r="AU212" s="459"/>
      <c r="AV212" s="1107"/>
      <c r="AW212" s="459"/>
    </row>
    <row r="213" spans="1:49" ht="13" hidden="1" customHeight="1" x14ac:dyDescent="0.35">
      <c r="A213" s="1000"/>
      <c r="B213" s="976"/>
      <c r="C213" s="457" t="s">
        <v>75</v>
      </c>
      <c r="D213" s="457" t="s">
        <v>77</v>
      </c>
      <c r="E213" s="469">
        <f>E212</f>
        <v>0</v>
      </c>
      <c r="F213" s="469">
        <f>F212</f>
        <v>0</v>
      </c>
      <c r="G213" s="469"/>
      <c r="H213" s="469">
        <f>H212</f>
        <v>0</v>
      </c>
      <c r="I213" s="469">
        <f>I212</f>
        <v>0</v>
      </c>
      <c r="J213" s="469"/>
      <c r="K213" s="669">
        <f t="shared" si="67"/>
        <v>0</v>
      </c>
      <c r="L213" s="669">
        <f t="shared" si="68"/>
        <v>0</v>
      </c>
      <c r="M213" s="469"/>
      <c r="N213" s="1108" t="str">
        <f t="shared" si="73"/>
        <v/>
      </c>
      <c r="O213" s="502">
        <f>H213</f>
        <v>0</v>
      </c>
      <c r="P213" s="502"/>
      <c r="Q213" s="502"/>
      <c r="R213" s="502"/>
      <c r="S213" s="502"/>
      <c r="T213" s="469" t="e">
        <f>T212</f>
        <v>#REF!</v>
      </c>
      <c r="U213" s="469" t="e">
        <f t="shared" si="72"/>
        <v>#REF!</v>
      </c>
      <c r="V213" s="469"/>
      <c r="W213" s="469"/>
      <c r="X213" s="469"/>
      <c r="Y213" s="469"/>
      <c r="Z213" s="469"/>
      <c r="AA213" s="469"/>
      <c r="AB213" s="469"/>
      <c r="AC213" s="469"/>
      <c r="AD213" s="469"/>
      <c r="AE213" s="469"/>
      <c r="AF213" s="469"/>
      <c r="AG213" s="469"/>
      <c r="AH213" s="469"/>
      <c r="AI213" s="469"/>
      <c r="AJ213" s="469"/>
      <c r="AK213" s="464"/>
      <c r="AL213" s="464"/>
      <c r="AM213" s="457"/>
      <c r="AN213" s="457"/>
      <c r="AO213" s="457"/>
      <c r="AP213" s="464"/>
      <c r="AQ213" s="464"/>
      <c r="AR213" s="457"/>
      <c r="AU213" s="457"/>
      <c r="AV213" s="470"/>
      <c r="AW213" s="457"/>
    </row>
    <row r="214" spans="1:49" s="636" customFormat="1" ht="13" hidden="1" customHeight="1" x14ac:dyDescent="0.35">
      <c r="A214" s="1000"/>
      <c r="B214" s="976"/>
      <c r="C214" s="459" t="s">
        <v>73</v>
      </c>
      <c r="D214" s="459" t="s">
        <v>74</v>
      </c>
      <c r="E214" s="669"/>
      <c r="F214" s="669"/>
      <c r="G214" s="669"/>
      <c r="H214" s="669"/>
      <c r="I214" s="669">
        <f t="shared" ref="I214:I222" si="74">H214*1.12</f>
        <v>0</v>
      </c>
      <c r="J214" s="669"/>
      <c r="K214" s="669">
        <f t="shared" si="67"/>
        <v>0</v>
      </c>
      <c r="L214" s="669">
        <f t="shared" si="68"/>
        <v>0</v>
      </c>
      <c r="M214" s="669">
        <f>J214-G214</f>
        <v>0</v>
      </c>
      <c r="N214" s="1106" t="str">
        <f t="shared" si="73"/>
        <v/>
      </c>
      <c r="O214" s="492"/>
      <c r="P214" s="492"/>
      <c r="Q214" s="492"/>
      <c r="R214" s="492"/>
      <c r="S214" s="492"/>
      <c r="T214" s="669"/>
      <c r="U214" s="669">
        <f t="shared" si="72"/>
        <v>0</v>
      </c>
      <c r="V214" s="669"/>
      <c r="W214" s="669"/>
      <c r="X214" s="669"/>
      <c r="Y214" s="669"/>
      <c r="Z214" s="669"/>
      <c r="AA214" s="669"/>
      <c r="AB214" s="669"/>
      <c r="AC214" s="669"/>
      <c r="AD214" s="669"/>
      <c r="AE214" s="669"/>
      <c r="AF214" s="669"/>
      <c r="AG214" s="669"/>
      <c r="AH214" s="669"/>
      <c r="AI214" s="669"/>
      <c r="AJ214" s="669"/>
      <c r="AK214" s="459"/>
      <c r="AL214" s="459"/>
      <c r="AM214" s="459"/>
      <c r="AN214" s="459"/>
      <c r="AO214" s="459"/>
      <c r="AP214" s="459"/>
      <c r="AQ214" s="459"/>
      <c r="AR214" s="459"/>
      <c r="AU214" s="459"/>
      <c r="AV214" s="1107"/>
      <c r="AW214" s="459"/>
    </row>
    <row r="215" spans="1:49" s="636" customFormat="1" ht="13" hidden="1" customHeight="1" x14ac:dyDescent="0.35">
      <c r="A215" s="1000"/>
      <c r="B215" s="976"/>
      <c r="C215" s="459" t="s">
        <v>75</v>
      </c>
      <c r="D215" s="459" t="s">
        <v>76</v>
      </c>
      <c r="E215" s="669"/>
      <c r="F215" s="669">
        <f>E215*1.12</f>
        <v>0</v>
      </c>
      <c r="G215" s="669"/>
      <c r="H215" s="669"/>
      <c r="I215" s="669">
        <f t="shared" si="74"/>
        <v>0</v>
      </c>
      <c r="J215" s="669"/>
      <c r="K215" s="669">
        <f t="shared" si="67"/>
        <v>0</v>
      </c>
      <c r="L215" s="669">
        <f t="shared" si="68"/>
        <v>0</v>
      </c>
      <c r="M215" s="669"/>
      <c r="N215" s="1106" t="str">
        <f t="shared" si="73"/>
        <v/>
      </c>
      <c r="O215" s="492">
        <f>H215</f>
        <v>0</v>
      </c>
      <c r="P215" s="492"/>
      <c r="Q215" s="492"/>
      <c r="R215" s="492"/>
      <c r="S215" s="492"/>
      <c r="T215" s="669">
        <f>H215</f>
        <v>0</v>
      </c>
      <c r="U215" s="669">
        <f t="shared" si="72"/>
        <v>0</v>
      </c>
      <c r="V215" s="669"/>
      <c r="W215" s="669"/>
      <c r="X215" s="669"/>
      <c r="Y215" s="669"/>
      <c r="Z215" s="669"/>
      <c r="AA215" s="669"/>
      <c r="AB215" s="669"/>
      <c r="AC215" s="669"/>
      <c r="AD215" s="669"/>
      <c r="AE215" s="669"/>
      <c r="AF215" s="669"/>
      <c r="AG215" s="669"/>
      <c r="AH215" s="669"/>
      <c r="AI215" s="669"/>
      <c r="AJ215" s="669"/>
      <c r="AK215" s="459"/>
      <c r="AL215" s="459"/>
      <c r="AM215" s="459"/>
      <c r="AN215" s="459"/>
      <c r="AO215" s="459"/>
      <c r="AP215" s="459"/>
      <c r="AQ215" s="459"/>
      <c r="AR215" s="459"/>
      <c r="AU215" s="459"/>
      <c r="AV215" s="1107"/>
      <c r="AW215" s="459"/>
    </row>
    <row r="216" spans="1:49" ht="13" hidden="1" customHeight="1" x14ac:dyDescent="0.35">
      <c r="A216" s="1000"/>
      <c r="B216" s="976"/>
      <c r="C216" s="457" t="s">
        <v>75</v>
      </c>
      <c r="D216" s="457" t="s">
        <v>77</v>
      </c>
      <c r="E216" s="469">
        <f>E215</f>
        <v>0</v>
      </c>
      <c r="F216" s="469">
        <f>F215</f>
        <v>0</v>
      </c>
      <c r="G216" s="469"/>
      <c r="H216" s="469">
        <f>H215</f>
        <v>0</v>
      </c>
      <c r="I216" s="469">
        <f t="shared" si="74"/>
        <v>0</v>
      </c>
      <c r="J216" s="469"/>
      <c r="K216" s="669">
        <f t="shared" si="67"/>
        <v>0</v>
      </c>
      <c r="L216" s="669">
        <f t="shared" si="68"/>
        <v>0</v>
      </c>
      <c r="M216" s="469"/>
      <c r="N216" s="1108" t="str">
        <f t="shared" si="73"/>
        <v/>
      </c>
      <c r="O216" s="502">
        <f>H216</f>
        <v>0</v>
      </c>
      <c r="P216" s="502"/>
      <c r="Q216" s="502"/>
      <c r="R216" s="502"/>
      <c r="S216" s="502"/>
      <c r="T216" s="469">
        <f>H216</f>
        <v>0</v>
      </c>
      <c r="U216" s="469">
        <f t="shared" si="72"/>
        <v>0</v>
      </c>
      <c r="V216" s="469"/>
      <c r="W216" s="469"/>
      <c r="X216" s="469"/>
      <c r="Y216" s="469"/>
      <c r="Z216" s="469"/>
      <c r="AA216" s="469"/>
      <c r="AB216" s="469"/>
      <c r="AC216" s="469"/>
      <c r="AD216" s="469"/>
      <c r="AE216" s="469"/>
      <c r="AF216" s="469"/>
      <c r="AG216" s="469"/>
      <c r="AH216" s="469"/>
      <c r="AI216" s="469"/>
      <c r="AJ216" s="469"/>
      <c r="AK216" s="457"/>
      <c r="AL216" s="457"/>
      <c r="AM216" s="457"/>
      <c r="AN216" s="457"/>
      <c r="AO216" s="457"/>
      <c r="AP216" s="457"/>
      <c r="AQ216" s="457"/>
      <c r="AR216" s="457"/>
      <c r="AU216" s="457"/>
      <c r="AV216" s="470"/>
      <c r="AW216" s="457"/>
    </row>
    <row r="217" spans="1:49" s="636" customFormat="1" ht="17.25" hidden="1" customHeight="1" outlineLevel="1" x14ac:dyDescent="0.35">
      <c r="A217" s="1000"/>
      <c r="B217" s="976"/>
      <c r="C217" s="459" t="s">
        <v>73</v>
      </c>
      <c r="D217" s="459" t="s">
        <v>74</v>
      </c>
      <c r="E217" s="669"/>
      <c r="F217" s="669"/>
      <c r="G217" s="669"/>
      <c r="H217" s="669"/>
      <c r="I217" s="669">
        <f t="shared" si="74"/>
        <v>0</v>
      </c>
      <c r="J217" s="669"/>
      <c r="K217" s="669">
        <f t="shared" si="67"/>
        <v>0</v>
      </c>
      <c r="L217" s="669">
        <f t="shared" si="68"/>
        <v>0</v>
      </c>
      <c r="M217" s="669">
        <f>J217-G217</f>
        <v>0</v>
      </c>
      <c r="N217" s="1106" t="str">
        <f t="shared" si="73"/>
        <v/>
      </c>
      <c r="O217" s="492"/>
      <c r="P217" s="492"/>
      <c r="Q217" s="492"/>
      <c r="R217" s="492"/>
      <c r="S217" s="492"/>
      <c r="T217" s="669"/>
      <c r="U217" s="669">
        <f t="shared" si="72"/>
        <v>0</v>
      </c>
      <c r="V217" s="669"/>
      <c r="W217" s="669"/>
      <c r="X217" s="669"/>
      <c r="Y217" s="669"/>
      <c r="Z217" s="669"/>
      <c r="AA217" s="669"/>
      <c r="AB217" s="669"/>
      <c r="AC217" s="669"/>
      <c r="AD217" s="669"/>
      <c r="AE217" s="669"/>
      <c r="AF217" s="669"/>
      <c r="AG217" s="669"/>
      <c r="AH217" s="669"/>
      <c r="AI217" s="669"/>
      <c r="AJ217" s="669"/>
      <c r="AK217" s="459"/>
      <c r="AL217" s="459"/>
      <c r="AM217" s="459"/>
      <c r="AN217" s="459"/>
      <c r="AO217" s="459"/>
      <c r="AP217" s="459"/>
      <c r="AQ217" s="459"/>
      <c r="AR217" s="459"/>
      <c r="AU217" s="459"/>
      <c r="AV217" s="1107"/>
      <c r="AW217" s="459"/>
    </row>
    <row r="218" spans="1:49" s="636" customFormat="1" ht="17.25" hidden="1" customHeight="1" outlineLevel="1" x14ac:dyDescent="0.35">
      <c r="A218" s="1000"/>
      <c r="B218" s="976"/>
      <c r="C218" s="459" t="s">
        <v>75</v>
      </c>
      <c r="D218" s="459" t="s">
        <v>76</v>
      </c>
      <c r="E218" s="669"/>
      <c r="F218" s="669"/>
      <c r="G218" s="669"/>
      <c r="H218" s="669"/>
      <c r="I218" s="669">
        <f t="shared" si="74"/>
        <v>0</v>
      </c>
      <c r="J218" s="669"/>
      <c r="K218" s="669">
        <f t="shared" si="67"/>
        <v>0</v>
      </c>
      <c r="L218" s="669">
        <f t="shared" si="68"/>
        <v>0</v>
      </c>
      <c r="M218" s="669"/>
      <c r="N218" s="1106" t="str">
        <f t="shared" si="73"/>
        <v/>
      </c>
      <c r="O218" s="492"/>
      <c r="P218" s="492">
        <f>H218</f>
        <v>0</v>
      </c>
      <c r="Q218" s="492"/>
      <c r="R218" s="492"/>
      <c r="S218" s="492"/>
      <c r="T218" s="669">
        <f>H218</f>
        <v>0</v>
      </c>
      <c r="U218" s="669">
        <f t="shared" si="72"/>
        <v>0</v>
      </c>
      <c r="V218" s="669"/>
      <c r="W218" s="669"/>
      <c r="X218" s="669"/>
      <c r="Y218" s="669"/>
      <c r="Z218" s="669"/>
      <c r="AA218" s="669"/>
      <c r="AB218" s="669"/>
      <c r="AC218" s="669"/>
      <c r="AD218" s="669"/>
      <c r="AE218" s="669"/>
      <c r="AF218" s="669"/>
      <c r="AG218" s="669"/>
      <c r="AH218" s="669"/>
      <c r="AI218" s="669"/>
      <c r="AJ218" s="669"/>
      <c r="AK218" s="459"/>
      <c r="AL218" s="459"/>
      <c r="AM218" s="459"/>
      <c r="AN218" s="459"/>
      <c r="AO218" s="459"/>
      <c r="AP218" s="459"/>
      <c r="AQ218" s="459"/>
      <c r="AR218" s="459"/>
      <c r="AU218" s="459"/>
      <c r="AV218" s="1107"/>
      <c r="AW218" s="459"/>
    </row>
    <row r="219" spans="1:49" ht="17.25" hidden="1" customHeight="1" outlineLevel="1" x14ac:dyDescent="0.35">
      <c r="A219" s="1000"/>
      <c r="B219" s="976"/>
      <c r="C219" s="457" t="s">
        <v>75</v>
      </c>
      <c r="D219" s="457" t="s">
        <v>77</v>
      </c>
      <c r="E219" s="469"/>
      <c r="F219" s="469"/>
      <c r="G219" s="469"/>
      <c r="H219" s="469">
        <f>H218</f>
        <v>0</v>
      </c>
      <c r="I219" s="469">
        <f t="shared" si="74"/>
        <v>0</v>
      </c>
      <c r="J219" s="469"/>
      <c r="K219" s="669">
        <f t="shared" si="67"/>
        <v>0</v>
      </c>
      <c r="L219" s="669">
        <f t="shared" si="68"/>
        <v>0</v>
      </c>
      <c r="M219" s="469"/>
      <c r="N219" s="1108" t="str">
        <f t="shared" si="73"/>
        <v/>
      </c>
      <c r="O219" s="502"/>
      <c r="P219" s="502">
        <f>H219</f>
        <v>0</v>
      </c>
      <c r="Q219" s="502"/>
      <c r="R219" s="502"/>
      <c r="S219" s="502"/>
      <c r="T219" s="469">
        <f>H219</f>
        <v>0</v>
      </c>
      <c r="U219" s="469">
        <f t="shared" si="72"/>
        <v>0</v>
      </c>
      <c r="V219" s="469"/>
      <c r="W219" s="469"/>
      <c r="X219" s="469"/>
      <c r="Y219" s="469"/>
      <c r="Z219" s="469"/>
      <c r="AA219" s="469"/>
      <c r="AB219" s="469"/>
      <c r="AC219" s="469"/>
      <c r="AD219" s="469"/>
      <c r="AE219" s="469"/>
      <c r="AF219" s="469"/>
      <c r="AG219" s="469"/>
      <c r="AH219" s="469"/>
      <c r="AI219" s="469"/>
      <c r="AJ219" s="469"/>
      <c r="AK219" s="457"/>
      <c r="AL219" s="457"/>
      <c r="AM219" s="457"/>
      <c r="AN219" s="457"/>
      <c r="AO219" s="457"/>
      <c r="AP219" s="457"/>
      <c r="AQ219" s="457"/>
      <c r="AR219" s="457"/>
      <c r="AU219" s="457"/>
      <c r="AV219" s="470"/>
      <c r="AW219" s="457"/>
    </row>
    <row r="220" spans="1:49" s="636" customFormat="1" ht="17.25" hidden="1" customHeight="1" outlineLevel="1" x14ac:dyDescent="0.35">
      <c r="A220" s="1000"/>
      <c r="B220" s="976"/>
      <c r="C220" s="459" t="s">
        <v>73</v>
      </c>
      <c r="D220" s="459" t="s">
        <v>74</v>
      </c>
      <c r="E220" s="669"/>
      <c r="F220" s="669"/>
      <c r="G220" s="669"/>
      <c r="H220" s="669"/>
      <c r="I220" s="669">
        <f t="shared" si="74"/>
        <v>0</v>
      </c>
      <c r="J220" s="669"/>
      <c r="K220" s="669">
        <f t="shared" si="67"/>
        <v>0</v>
      </c>
      <c r="L220" s="669">
        <f t="shared" si="68"/>
        <v>0</v>
      </c>
      <c r="M220" s="669">
        <f>J220-G220</f>
        <v>0</v>
      </c>
      <c r="N220" s="1106" t="str">
        <f t="shared" si="73"/>
        <v/>
      </c>
      <c r="O220" s="492"/>
      <c r="P220" s="492"/>
      <c r="Q220" s="492"/>
      <c r="R220" s="492"/>
      <c r="S220" s="492"/>
      <c r="T220" s="669"/>
      <c r="U220" s="669">
        <f t="shared" si="72"/>
        <v>0</v>
      </c>
      <c r="V220" s="669"/>
      <c r="W220" s="669"/>
      <c r="X220" s="669"/>
      <c r="Y220" s="669"/>
      <c r="Z220" s="669"/>
      <c r="AA220" s="669"/>
      <c r="AB220" s="669"/>
      <c r="AC220" s="669"/>
      <c r="AD220" s="1130"/>
      <c r="AE220" s="669"/>
      <c r="AF220" s="669"/>
      <c r="AG220" s="669"/>
      <c r="AH220" s="669"/>
      <c r="AI220" s="669"/>
      <c r="AJ220" s="669"/>
      <c r="AK220" s="459"/>
      <c r="AL220" s="459"/>
      <c r="AM220" s="459"/>
      <c r="AN220" s="459"/>
      <c r="AO220" s="459"/>
      <c r="AP220" s="459"/>
      <c r="AQ220" s="459"/>
      <c r="AR220" s="459"/>
      <c r="AU220" s="459"/>
      <c r="AV220" s="1107"/>
      <c r="AW220" s="459"/>
    </row>
    <row r="221" spans="1:49" s="636" customFormat="1" ht="17.25" hidden="1" customHeight="1" outlineLevel="1" x14ac:dyDescent="0.35">
      <c r="A221" s="1000"/>
      <c r="B221" s="976"/>
      <c r="C221" s="459" t="s">
        <v>75</v>
      </c>
      <c r="D221" s="459" t="s">
        <v>76</v>
      </c>
      <c r="E221" s="669"/>
      <c r="F221" s="669"/>
      <c r="G221" s="669"/>
      <c r="H221" s="669"/>
      <c r="I221" s="669">
        <f t="shared" si="74"/>
        <v>0</v>
      </c>
      <c r="J221" s="669"/>
      <c r="K221" s="669">
        <f t="shared" si="67"/>
        <v>0</v>
      </c>
      <c r="L221" s="669">
        <f t="shared" si="68"/>
        <v>0</v>
      </c>
      <c r="M221" s="669"/>
      <c r="N221" s="1106" t="str">
        <f t="shared" si="73"/>
        <v/>
      </c>
      <c r="O221" s="492"/>
      <c r="P221" s="492">
        <f>H221</f>
        <v>0</v>
      </c>
      <c r="Q221" s="492"/>
      <c r="R221" s="492"/>
      <c r="S221" s="492"/>
      <c r="T221" s="669">
        <f>H221</f>
        <v>0</v>
      </c>
      <c r="U221" s="669">
        <f t="shared" si="72"/>
        <v>0</v>
      </c>
      <c r="V221" s="669"/>
      <c r="W221" s="669"/>
      <c r="X221" s="669"/>
      <c r="Y221" s="669"/>
      <c r="Z221" s="669"/>
      <c r="AA221" s="669"/>
      <c r="AB221" s="669"/>
      <c r="AC221" s="669"/>
      <c r="AD221" s="669"/>
      <c r="AE221" s="669"/>
      <c r="AF221" s="669"/>
      <c r="AG221" s="669"/>
      <c r="AH221" s="669"/>
      <c r="AI221" s="669"/>
      <c r="AJ221" s="669"/>
      <c r="AK221" s="459"/>
      <c r="AL221" s="459"/>
      <c r="AM221" s="459"/>
      <c r="AN221" s="459"/>
      <c r="AO221" s="459"/>
      <c r="AP221" s="459"/>
      <c r="AQ221" s="459"/>
      <c r="AR221" s="459"/>
      <c r="AU221" s="459"/>
      <c r="AV221" s="1107"/>
      <c r="AW221" s="459"/>
    </row>
    <row r="222" spans="1:49" ht="17.25" hidden="1" customHeight="1" outlineLevel="1" x14ac:dyDescent="0.35">
      <c r="A222" s="962"/>
      <c r="B222" s="977"/>
      <c r="C222" s="457" t="s">
        <v>75</v>
      </c>
      <c r="D222" s="457" t="s">
        <v>77</v>
      </c>
      <c r="E222" s="469"/>
      <c r="F222" s="469"/>
      <c r="G222" s="469"/>
      <c r="H222" s="469">
        <f>H221</f>
        <v>0</v>
      </c>
      <c r="I222" s="469">
        <f t="shared" si="74"/>
        <v>0</v>
      </c>
      <c r="J222" s="469"/>
      <c r="K222" s="669">
        <f t="shared" si="67"/>
        <v>0</v>
      </c>
      <c r="L222" s="669">
        <f t="shared" si="68"/>
        <v>0</v>
      </c>
      <c r="M222" s="469"/>
      <c r="N222" s="1108" t="str">
        <f t="shared" si="73"/>
        <v/>
      </c>
      <c r="O222" s="502"/>
      <c r="P222" s="502">
        <f>H222</f>
        <v>0</v>
      </c>
      <c r="Q222" s="502"/>
      <c r="R222" s="502"/>
      <c r="S222" s="502"/>
      <c r="T222" s="469">
        <f>H222</f>
        <v>0</v>
      </c>
      <c r="U222" s="469">
        <f t="shared" si="72"/>
        <v>0</v>
      </c>
      <c r="V222" s="469"/>
      <c r="W222" s="469"/>
      <c r="X222" s="469"/>
      <c r="Y222" s="469"/>
      <c r="Z222" s="469"/>
      <c r="AA222" s="469"/>
      <c r="AB222" s="469"/>
      <c r="AC222" s="469"/>
      <c r="AD222" s="469"/>
      <c r="AE222" s="469"/>
      <c r="AF222" s="469"/>
      <c r="AG222" s="469"/>
      <c r="AH222" s="469"/>
      <c r="AI222" s="469"/>
      <c r="AJ222" s="469"/>
      <c r="AK222" s="457"/>
      <c r="AL222" s="457"/>
      <c r="AM222" s="457"/>
      <c r="AN222" s="457"/>
      <c r="AO222" s="457"/>
      <c r="AP222" s="457"/>
      <c r="AQ222" s="457"/>
      <c r="AR222" s="457"/>
      <c r="AU222" s="457"/>
      <c r="AV222" s="470"/>
      <c r="AW222" s="457"/>
    </row>
    <row r="223" spans="1:49" s="636" customFormat="1" ht="13" hidden="1" customHeight="1" collapsed="1" x14ac:dyDescent="0.35">
      <c r="A223" s="961"/>
      <c r="B223" s="975" t="s">
        <v>111</v>
      </c>
      <c r="C223" s="459"/>
      <c r="D223" s="459"/>
      <c r="E223" s="1138">
        <f t="shared" ref="E223:M224" si="75">E225+E228+E231</f>
        <v>0</v>
      </c>
      <c r="F223" s="1138">
        <f t="shared" si="75"/>
        <v>0</v>
      </c>
      <c r="G223" s="1138">
        <f t="shared" si="75"/>
        <v>0</v>
      </c>
      <c r="H223" s="1138">
        <f t="shared" si="75"/>
        <v>0</v>
      </c>
      <c r="I223" s="1138">
        <f t="shared" si="75"/>
        <v>0</v>
      </c>
      <c r="J223" s="1138">
        <f t="shared" si="75"/>
        <v>0</v>
      </c>
      <c r="K223" s="669">
        <f t="shared" si="67"/>
        <v>0</v>
      </c>
      <c r="L223" s="669">
        <f t="shared" si="68"/>
        <v>0</v>
      </c>
      <c r="M223" s="1138">
        <f t="shared" si="75"/>
        <v>0</v>
      </c>
      <c r="N223" s="1106" t="str">
        <f t="shared" si="73"/>
        <v/>
      </c>
      <c r="O223" s="1138">
        <f t="shared" ref="O223:AJ224" si="76">O225+O228+O231</f>
        <v>0</v>
      </c>
      <c r="P223" s="1138">
        <f t="shared" si="76"/>
        <v>0</v>
      </c>
      <c r="Q223" s="1138">
        <f t="shared" si="76"/>
        <v>0</v>
      </c>
      <c r="R223" s="1138"/>
      <c r="S223" s="1138"/>
      <c r="T223" s="1138">
        <f t="shared" si="76"/>
        <v>0</v>
      </c>
      <c r="U223" s="1138">
        <f t="shared" si="76"/>
        <v>0</v>
      </c>
      <c r="V223" s="1138">
        <f t="shared" si="76"/>
        <v>0</v>
      </c>
      <c r="W223" s="1138">
        <f t="shared" si="76"/>
        <v>0</v>
      </c>
      <c r="X223" s="1138">
        <f t="shared" si="76"/>
        <v>0</v>
      </c>
      <c r="Y223" s="1138">
        <f t="shared" si="76"/>
        <v>0</v>
      </c>
      <c r="Z223" s="1138">
        <f t="shared" si="76"/>
        <v>0</v>
      </c>
      <c r="AA223" s="1138">
        <f t="shared" si="76"/>
        <v>0</v>
      </c>
      <c r="AB223" s="1138">
        <f t="shared" si="76"/>
        <v>0</v>
      </c>
      <c r="AC223" s="1138">
        <f t="shared" si="76"/>
        <v>0</v>
      </c>
      <c r="AD223" s="1138">
        <f t="shared" si="76"/>
        <v>0</v>
      </c>
      <c r="AE223" s="1138">
        <f t="shared" si="76"/>
        <v>0</v>
      </c>
      <c r="AF223" s="1138">
        <f t="shared" si="76"/>
        <v>0</v>
      </c>
      <c r="AG223" s="1138">
        <f t="shared" si="76"/>
        <v>0</v>
      </c>
      <c r="AH223" s="1138">
        <f t="shared" si="76"/>
        <v>0</v>
      </c>
      <c r="AI223" s="1138">
        <f t="shared" si="76"/>
        <v>0</v>
      </c>
      <c r="AJ223" s="1138">
        <f t="shared" si="76"/>
        <v>0</v>
      </c>
      <c r="AK223" s="502" t="s">
        <v>83</v>
      </c>
      <c r="AL223" s="459"/>
      <c r="AM223" s="669">
        <f>AM225+AM228+AM499+AM504+AM508</f>
        <v>0</v>
      </c>
      <c r="AN223" s="669">
        <f>AN225+AN228+AN499+AN504+AN508</f>
        <v>0</v>
      </c>
      <c r="AO223" s="669">
        <f>AO225+AO228+AO499+AO504+AO508</f>
        <v>0</v>
      </c>
      <c r="AP223" s="455"/>
      <c r="AQ223" s="455"/>
      <c r="AR223" s="459"/>
      <c r="AU223" s="459"/>
      <c r="AV223" s="1107"/>
      <c r="AW223" s="459"/>
    </row>
    <row r="224" spans="1:49" s="636" customFormat="1" ht="13" hidden="1" customHeight="1" x14ac:dyDescent="0.35">
      <c r="A224" s="1000"/>
      <c r="B224" s="976"/>
      <c r="C224" s="459"/>
      <c r="D224" s="459"/>
      <c r="E224" s="1138">
        <f t="shared" si="75"/>
        <v>0</v>
      </c>
      <c r="F224" s="1138">
        <f t="shared" si="75"/>
        <v>0</v>
      </c>
      <c r="G224" s="669"/>
      <c r="H224" s="1138">
        <f t="shared" si="75"/>
        <v>0</v>
      </c>
      <c r="I224" s="1138">
        <f t="shared" si="75"/>
        <v>0</v>
      </c>
      <c r="J224" s="669"/>
      <c r="K224" s="669">
        <f t="shared" si="67"/>
        <v>0</v>
      </c>
      <c r="L224" s="669">
        <f t="shared" si="68"/>
        <v>0</v>
      </c>
      <c r="M224" s="669"/>
      <c r="N224" s="1106" t="str">
        <f t="shared" si="73"/>
        <v/>
      </c>
      <c r="O224" s="1138">
        <f t="shared" si="76"/>
        <v>0</v>
      </c>
      <c r="P224" s="1138">
        <f t="shared" si="76"/>
        <v>0</v>
      </c>
      <c r="Q224" s="1138">
        <f t="shared" si="76"/>
        <v>0</v>
      </c>
      <c r="R224" s="1138"/>
      <c r="S224" s="1138"/>
      <c r="T224" s="1138">
        <f t="shared" si="76"/>
        <v>0</v>
      </c>
      <c r="U224" s="1138">
        <f t="shared" si="76"/>
        <v>0</v>
      </c>
      <c r="V224" s="1138">
        <f t="shared" si="76"/>
        <v>0</v>
      </c>
      <c r="W224" s="1138">
        <f t="shared" si="76"/>
        <v>0</v>
      </c>
      <c r="X224" s="1138">
        <f t="shared" si="76"/>
        <v>0</v>
      </c>
      <c r="Y224" s="1138">
        <f t="shared" si="76"/>
        <v>0</v>
      </c>
      <c r="Z224" s="1138">
        <f t="shared" si="76"/>
        <v>0</v>
      </c>
      <c r="AA224" s="1138">
        <f t="shared" si="76"/>
        <v>0</v>
      </c>
      <c r="AB224" s="1138">
        <f t="shared" si="76"/>
        <v>0</v>
      </c>
      <c r="AC224" s="1138">
        <f t="shared" si="76"/>
        <v>0</v>
      </c>
      <c r="AD224" s="1138">
        <f t="shared" si="76"/>
        <v>0</v>
      </c>
      <c r="AE224" s="1138">
        <f t="shared" si="76"/>
        <v>0</v>
      </c>
      <c r="AF224" s="1138">
        <f t="shared" si="76"/>
        <v>0</v>
      </c>
      <c r="AG224" s="1138">
        <f t="shared" si="76"/>
        <v>0</v>
      </c>
      <c r="AH224" s="1138">
        <f t="shared" si="76"/>
        <v>0</v>
      </c>
      <c r="AI224" s="1138">
        <f t="shared" si="76"/>
        <v>0</v>
      </c>
      <c r="AJ224" s="1138">
        <f t="shared" si="76"/>
        <v>0</v>
      </c>
      <c r="AK224" s="459"/>
      <c r="AL224" s="459"/>
      <c r="AM224" s="669">
        <f>AM226+AM229+AM497+AM500+AM506+AM509</f>
        <v>0</v>
      </c>
      <c r="AN224" s="669">
        <f>AN226+AN229+AN497+AN500+AN506+AN509</f>
        <v>0</v>
      </c>
      <c r="AO224" s="669">
        <f>AO226+AO229+AO497+AO500+AO506+AO509</f>
        <v>0</v>
      </c>
      <c r="AP224" s="455"/>
      <c r="AQ224" s="455"/>
      <c r="AR224" s="459"/>
      <c r="AU224" s="459"/>
      <c r="AV224" s="1107"/>
      <c r="AW224" s="459"/>
    </row>
    <row r="225" spans="1:49" s="636" customFormat="1" ht="13" hidden="1" customHeight="1" x14ac:dyDescent="0.35">
      <c r="A225" s="1000"/>
      <c r="B225" s="976"/>
      <c r="C225" s="459" t="s">
        <v>73</v>
      </c>
      <c r="D225" s="459" t="s">
        <v>74</v>
      </c>
      <c r="E225" s="669"/>
      <c r="F225" s="669">
        <f>E225*1.12</f>
        <v>0</v>
      </c>
      <c r="G225" s="669"/>
      <c r="H225" s="669"/>
      <c r="I225" s="669">
        <f t="shared" ref="I225:I233" si="77">H225*1.12</f>
        <v>0</v>
      </c>
      <c r="J225" s="669"/>
      <c r="K225" s="669">
        <f t="shared" si="67"/>
        <v>0</v>
      </c>
      <c r="L225" s="669">
        <f t="shared" si="68"/>
        <v>0</v>
      </c>
      <c r="M225" s="669">
        <f>J225-G225</f>
        <v>0</v>
      </c>
      <c r="N225" s="1106" t="str">
        <f t="shared" si="73"/>
        <v/>
      </c>
      <c r="O225" s="492"/>
      <c r="P225" s="492"/>
      <c r="Q225" s="492"/>
      <c r="R225" s="492"/>
      <c r="S225" s="492"/>
      <c r="T225" s="669"/>
      <c r="U225" s="669">
        <f t="shared" ref="U225:U233" si="78">T225*1.12</f>
        <v>0</v>
      </c>
      <c r="V225" s="669"/>
      <c r="W225" s="669"/>
      <c r="X225" s="669"/>
      <c r="Y225" s="669"/>
      <c r="Z225" s="669"/>
      <c r="AA225" s="669"/>
      <c r="AB225" s="669"/>
      <c r="AC225" s="669"/>
      <c r="AD225" s="669"/>
      <c r="AE225" s="669"/>
      <c r="AF225" s="669"/>
      <c r="AG225" s="669"/>
      <c r="AH225" s="669"/>
      <c r="AI225" s="669"/>
      <c r="AJ225" s="669"/>
      <c r="AK225" s="459"/>
      <c r="AL225" s="459"/>
      <c r="AM225" s="459"/>
      <c r="AN225" s="459"/>
      <c r="AO225" s="459"/>
      <c r="AP225" s="459"/>
      <c r="AQ225" s="459"/>
      <c r="AR225" s="459"/>
      <c r="AU225" s="459"/>
      <c r="AV225" s="1107"/>
      <c r="AW225" s="459"/>
    </row>
    <row r="226" spans="1:49" s="636" customFormat="1" ht="13" hidden="1" customHeight="1" x14ac:dyDescent="0.35">
      <c r="A226" s="1000"/>
      <c r="B226" s="976"/>
      <c r="C226" s="459" t="s">
        <v>75</v>
      </c>
      <c r="D226" s="459" t="s">
        <v>76</v>
      </c>
      <c r="E226" s="669"/>
      <c r="F226" s="669">
        <f>E226*1.12</f>
        <v>0</v>
      </c>
      <c r="G226" s="669"/>
      <c r="H226" s="669"/>
      <c r="I226" s="669">
        <f t="shared" si="77"/>
        <v>0</v>
      </c>
      <c r="J226" s="669"/>
      <c r="K226" s="669">
        <f t="shared" si="67"/>
        <v>0</v>
      </c>
      <c r="L226" s="669">
        <f t="shared" si="68"/>
        <v>0</v>
      </c>
      <c r="M226" s="669"/>
      <c r="N226" s="1106" t="str">
        <f t="shared" si="73"/>
        <v/>
      </c>
      <c r="O226" s="492">
        <f>H226</f>
        <v>0</v>
      </c>
      <c r="P226" s="492"/>
      <c r="Q226" s="492"/>
      <c r="R226" s="492"/>
      <c r="S226" s="492"/>
      <c r="T226" s="669">
        <f>H226</f>
        <v>0</v>
      </c>
      <c r="U226" s="669">
        <f t="shared" si="78"/>
        <v>0</v>
      </c>
      <c r="V226" s="669"/>
      <c r="W226" s="669"/>
      <c r="X226" s="669"/>
      <c r="Y226" s="669"/>
      <c r="Z226" s="669"/>
      <c r="AA226" s="669"/>
      <c r="AB226" s="669"/>
      <c r="AC226" s="669"/>
      <c r="AD226" s="669"/>
      <c r="AE226" s="669"/>
      <c r="AF226" s="669"/>
      <c r="AG226" s="669"/>
      <c r="AH226" s="669"/>
      <c r="AI226" s="669"/>
      <c r="AJ226" s="669"/>
      <c r="AK226" s="459"/>
      <c r="AL226" s="459"/>
      <c r="AM226" s="459"/>
      <c r="AN226" s="459"/>
      <c r="AO226" s="459"/>
      <c r="AP226" s="459"/>
      <c r="AQ226" s="459"/>
      <c r="AR226" s="459"/>
      <c r="AU226" s="459"/>
      <c r="AV226" s="1107"/>
      <c r="AW226" s="459"/>
    </row>
    <row r="227" spans="1:49" ht="14.5" hidden="1" customHeight="1" x14ac:dyDescent="0.35">
      <c r="A227" s="1000"/>
      <c r="B227" s="976"/>
      <c r="C227" s="457" t="s">
        <v>75</v>
      </c>
      <c r="D227" s="457" t="s">
        <v>77</v>
      </c>
      <c r="E227" s="469">
        <f>E226</f>
        <v>0</v>
      </c>
      <c r="F227" s="469">
        <f>F226</f>
        <v>0</v>
      </c>
      <c r="G227" s="469"/>
      <c r="H227" s="469">
        <f>H226</f>
        <v>0</v>
      </c>
      <c r="I227" s="469">
        <f t="shared" si="77"/>
        <v>0</v>
      </c>
      <c r="J227" s="469"/>
      <c r="K227" s="669">
        <f t="shared" si="67"/>
        <v>0</v>
      </c>
      <c r="L227" s="669">
        <f t="shared" si="68"/>
        <v>0</v>
      </c>
      <c r="M227" s="469"/>
      <c r="N227" s="1108" t="str">
        <f t="shared" si="73"/>
        <v/>
      </c>
      <c r="O227" s="502">
        <f>H227</f>
        <v>0</v>
      </c>
      <c r="P227" s="502"/>
      <c r="Q227" s="502"/>
      <c r="R227" s="502"/>
      <c r="S227" s="502"/>
      <c r="T227" s="469">
        <f>H227</f>
        <v>0</v>
      </c>
      <c r="U227" s="469">
        <f t="shared" si="78"/>
        <v>0</v>
      </c>
      <c r="V227" s="469"/>
      <c r="W227" s="469"/>
      <c r="X227" s="469"/>
      <c r="Y227" s="469"/>
      <c r="Z227" s="469"/>
      <c r="AA227" s="469"/>
      <c r="AB227" s="469"/>
      <c r="AC227" s="469"/>
      <c r="AD227" s="469"/>
      <c r="AE227" s="469"/>
      <c r="AF227" s="469"/>
      <c r="AG227" s="469"/>
      <c r="AH227" s="469"/>
      <c r="AI227" s="469"/>
      <c r="AJ227" s="469"/>
      <c r="AK227" s="457"/>
      <c r="AL227" s="457"/>
      <c r="AM227" s="457"/>
      <c r="AN227" s="457"/>
      <c r="AO227" s="457"/>
      <c r="AP227" s="457"/>
      <c r="AQ227" s="457"/>
      <c r="AR227" s="457"/>
      <c r="AU227" s="457"/>
      <c r="AV227" s="470"/>
      <c r="AW227" s="457"/>
    </row>
    <row r="228" spans="1:49" s="636" customFormat="1" ht="13" hidden="1" customHeight="1" x14ac:dyDescent="0.35">
      <c r="A228" s="1000"/>
      <c r="B228" s="976"/>
      <c r="C228" s="459" t="s">
        <v>73</v>
      </c>
      <c r="D228" s="459" t="s">
        <v>74</v>
      </c>
      <c r="E228" s="669"/>
      <c r="F228" s="669"/>
      <c r="G228" s="669"/>
      <c r="H228" s="669"/>
      <c r="I228" s="669">
        <f t="shared" si="77"/>
        <v>0</v>
      </c>
      <c r="J228" s="669"/>
      <c r="K228" s="669">
        <f t="shared" si="67"/>
        <v>0</v>
      </c>
      <c r="L228" s="669">
        <f t="shared" si="68"/>
        <v>0</v>
      </c>
      <c r="M228" s="669">
        <f>J228-G228</f>
        <v>0</v>
      </c>
      <c r="N228" s="1106" t="str">
        <f t="shared" si="73"/>
        <v/>
      </c>
      <c r="O228" s="492"/>
      <c r="P228" s="492"/>
      <c r="Q228" s="492"/>
      <c r="R228" s="492"/>
      <c r="S228" s="492"/>
      <c r="T228" s="669"/>
      <c r="U228" s="669">
        <f t="shared" si="78"/>
        <v>0</v>
      </c>
      <c r="V228" s="669"/>
      <c r="W228" s="669"/>
      <c r="X228" s="669"/>
      <c r="Y228" s="669"/>
      <c r="Z228" s="669"/>
      <c r="AA228" s="669"/>
      <c r="AB228" s="669"/>
      <c r="AC228" s="669"/>
      <c r="AD228" s="1130"/>
      <c r="AE228" s="669"/>
      <c r="AF228" s="669"/>
      <c r="AG228" s="669"/>
      <c r="AH228" s="669"/>
      <c r="AI228" s="669"/>
      <c r="AJ228" s="669"/>
      <c r="AK228" s="459"/>
      <c r="AL228" s="459"/>
      <c r="AM228" s="459"/>
      <c r="AN228" s="459"/>
      <c r="AO228" s="459"/>
      <c r="AP228" s="459"/>
      <c r="AQ228" s="459"/>
      <c r="AR228" s="459"/>
      <c r="AU228" s="459"/>
      <c r="AV228" s="1107"/>
      <c r="AW228" s="459"/>
    </row>
    <row r="229" spans="1:49" s="636" customFormat="1" ht="13" hidden="1" customHeight="1" x14ac:dyDescent="0.35">
      <c r="A229" s="1000"/>
      <c r="B229" s="976"/>
      <c r="C229" s="459" t="s">
        <v>75</v>
      </c>
      <c r="D229" s="459" t="s">
        <v>76</v>
      </c>
      <c r="E229" s="669"/>
      <c r="F229" s="669">
        <f>E229*1.12</f>
        <v>0</v>
      </c>
      <c r="G229" s="669"/>
      <c r="H229" s="669"/>
      <c r="I229" s="669">
        <f t="shared" si="77"/>
        <v>0</v>
      </c>
      <c r="J229" s="669"/>
      <c r="K229" s="669">
        <f t="shared" si="67"/>
        <v>0</v>
      </c>
      <c r="L229" s="669">
        <f t="shared" si="68"/>
        <v>0</v>
      </c>
      <c r="M229" s="669"/>
      <c r="N229" s="1106" t="str">
        <f t="shared" si="73"/>
        <v/>
      </c>
      <c r="O229" s="492">
        <f>H229</f>
        <v>0</v>
      </c>
      <c r="P229" s="492"/>
      <c r="Q229" s="492"/>
      <c r="R229" s="492"/>
      <c r="S229" s="492"/>
      <c r="T229" s="669">
        <f>H229</f>
        <v>0</v>
      </c>
      <c r="U229" s="669">
        <f t="shared" si="78"/>
        <v>0</v>
      </c>
      <c r="V229" s="669"/>
      <c r="W229" s="669"/>
      <c r="X229" s="669"/>
      <c r="Y229" s="669"/>
      <c r="Z229" s="669"/>
      <c r="AA229" s="669"/>
      <c r="AB229" s="669"/>
      <c r="AC229" s="669"/>
      <c r="AD229" s="669"/>
      <c r="AE229" s="669"/>
      <c r="AF229" s="669"/>
      <c r="AG229" s="669"/>
      <c r="AH229" s="669"/>
      <c r="AI229" s="669"/>
      <c r="AJ229" s="669"/>
      <c r="AK229" s="459"/>
      <c r="AL229" s="459"/>
      <c r="AM229" s="459"/>
      <c r="AN229" s="459"/>
      <c r="AO229" s="459"/>
      <c r="AP229" s="459"/>
      <c r="AQ229" s="459"/>
      <c r="AR229" s="459"/>
      <c r="AU229" s="459"/>
      <c r="AV229" s="1107"/>
      <c r="AW229" s="459"/>
    </row>
    <row r="230" spans="1:49" ht="14.5" hidden="1" customHeight="1" x14ac:dyDescent="0.35">
      <c r="A230" s="1000"/>
      <c r="B230" s="976"/>
      <c r="C230" s="457" t="s">
        <v>75</v>
      </c>
      <c r="D230" s="457" t="s">
        <v>77</v>
      </c>
      <c r="E230" s="469">
        <f>E229</f>
        <v>0</v>
      </c>
      <c r="F230" s="469">
        <f>F229</f>
        <v>0</v>
      </c>
      <c r="G230" s="469"/>
      <c r="H230" s="469">
        <f>H229</f>
        <v>0</v>
      </c>
      <c r="I230" s="469">
        <f t="shared" si="77"/>
        <v>0</v>
      </c>
      <c r="J230" s="469"/>
      <c r="K230" s="669">
        <f t="shared" si="67"/>
        <v>0</v>
      </c>
      <c r="L230" s="669">
        <f t="shared" si="68"/>
        <v>0</v>
      </c>
      <c r="M230" s="469"/>
      <c r="N230" s="1108" t="str">
        <f t="shared" si="73"/>
        <v/>
      </c>
      <c r="O230" s="502">
        <f>H230</f>
        <v>0</v>
      </c>
      <c r="P230" s="502"/>
      <c r="Q230" s="502"/>
      <c r="R230" s="502"/>
      <c r="S230" s="502"/>
      <c r="T230" s="469">
        <f>H230</f>
        <v>0</v>
      </c>
      <c r="U230" s="469">
        <f t="shared" si="78"/>
        <v>0</v>
      </c>
      <c r="V230" s="469"/>
      <c r="W230" s="469"/>
      <c r="X230" s="469"/>
      <c r="Y230" s="469"/>
      <c r="Z230" s="469"/>
      <c r="AA230" s="469"/>
      <c r="AB230" s="469"/>
      <c r="AC230" s="469"/>
      <c r="AD230" s="469"/>
      <c r="AE230" s="469"/>
      <c r="AF230" s="469"/>
      <c r="AG230" s="469"/>
      <c r="AH230" s="469"/>
      <c r="AI230" s="469"/>
      <c r="AJ230" s="469"/>
      <c r="AK230" s="457"/>
      <c r="AL230" s="457"/>
      <c r="AM230" s="457"/>
      <c r="AN230" s="457"/>
      <c r="AO230" s="457"/>
      <c r="AP230" s="457"/>
      <c r="AQ230" s="457"/>
      <c r="AR230" s="457"/>
      <c r="AU230" s="457"/>
      <c r="AV230" s="470"/>
      <c r="AW230" s="457"/>
    </row>
    <row r="231" spans="1:49" s="636" customFormat="1" ht="13" hidden="1" customHeight="1" x14ac:dyDescent="0.35">
      <c r="A231" s="1000"/>
      <c r="B231" s="976"/>
      <c r="C231" s="459" t="s">
        <v>73</v>
      </c>
      <c r="D231" s="459" t="s">
        <v>74</v>
      </c>
      <c r="E231" s="669"/>
      <c r="F231" s="669"/>
      <c r="G231" s="669"/>
      <c r="H231" s="669"/>
      <c r="I231" s="669">
        <f t="shared" si="77"/>
        <v>0</v>
      </c>
      <c r="J231" s="669"/>
      <c r="K231" s="669">
        <f t="shared" si="67"/>
        <v>0</v>
      </c>
      <c r="L231" s="669">
        <f t="shared" si="68"/>
        <v>0</v>
      </c>
      <c r="M231" s="669">
        <f>J231-G231</f>
        <v>0</v>
      </c>
      <c r="N231" s="1106" t="str">
        <f t="shared" si="73"/>
        <v/>
      </c>
      <c r="O231" s="492"/>
      <c r="P231" s="492"/>
      <c r="Q231" s="492"/>
      <c r="R231" s="492"/>
      <c r="S231" s="492"/>
      <c r="T231" s="669"/>
      <c r="U231" s="669">
        <f t="shared" si="78"/>
        <v>0</v>
      </c>
      <c r="V231" s="669"/>
      <c r="W231" s="669"/>
      <c r="X231" s="669"/>
      <c r="Y231" s="669"/>
      <c r="Z231" s="669"/>
      <c r="AA231" s="669"/>
      <c r="AB231" s="669"/>
      <c r="AC231" s="669"/>
      <c r="AD231" s="1130"/>
      <c r="AE231" s="669"/>
      <c r="AF231" s="669"/>
      <c r="AG231" s="669"/>
      <c r="AH231" s="669"/>
      <c r="AI231" s="669"/>
      <c r="AJ231" s="669"/>
      <c r="AK231" s="459"/>
      <c r="AL231" s="459"/>
      <c r="AM231" s="459"/>
      <c r="AN231" s="459"/>
      <c r="AO231" s="459"/>
      <c r="AP231" s="459"/>
      <c r="AQ231" s="459"/>
      <c r="AR231" s="459"/>
      <c r="AU231" s="459"/>
      <c r="AV231" s="1107"/>
      <c r="AW231" s="459"/>
    </row>
    <row r="232" spans="1:49" s="636" customFormat="1" ht="13" hidden="1" customHeight="1" x14ac:dyDescent="0.35">
      <c r="A232" s="1000"/>
      <c r="B232" s="976"/>
      <c r="C232" s="459" t="s">
        <v>75</v>
      </c>
      <c r="D232" s="459" t="s">
        <v>76</v>
      </c>
      <c r="E232" s="669"/>
      <c r="F232" s="669">
        <f>E232*1.12</f>
        <v>0</v>
      </c>
      <c r="G232" s="669"/>
      <c r="H232" s="669"/>
      <c r="I232" s="669">
        <f t="shared" si="77"/>
        <v>0</v>
      </c>
      <c r="J232" s="669"/>
      <c r="K232" s="669">
        <f t="shared" si="67"/>
        <v>0</v>
      </c>
      <c r="L232" s="669">
        <f t="shared" si="68"/>
        <v>0</v>
      </c>
      <c r="M232" s="669"/>
      <c r="N232" s="1106" t="str">
        <f t="shared" si="73"/>
        <v/>
      </c>
      <c r="O232" s="492">
        <f>H232</f>
        <v>0</v>
      </c>
      <c r="P232" s="492"/>
      <c r="Q232" s="492"/>
      <c r="R232" s="492"/>
      <c r="S232" s="492"/>
      <c r="T232" s="669">
        <f>H232</f>
        <v>0</v>
      </c>
      <c r="U232" s="669">
        <f t="shared" si="78"/>
        <v>0</v>
      </c>
      <c r="V232" s="669"/>
      <c r="W232" s="669"/>
      <c r="X232" s="669"/>
      <c r="Y232" s="669"/>
      <c r="Z232" s="669"/>
      <c r="AA232" s="669"/>
      <c r="AB232" s="669"/>
      <c r="AC232" s="669"/>
      <c r="AD232" s="669"/>
      <c r="AE232" s="669"/>
      <c r="AF232" s="669"/>
      <c r="AG232" s="669"/>
      <c r="AH232" s="669"/>
      <c r="AI232" s="669"/>
      <c r="AJ232" s="669"/>
      <c r="AK232" s="459"/>
      <c r="AL232" s="459"/>
      <c r="AM232" s="459"/>
      <c r="AN232" s="459"/>
      <c r="AO232" s="459"/>
      <c r="AP232" s="459"/>
      <c r="AQ232" s="459"/>
      <c r="AR232" s="459"/>
      <c r="AU232" s="459"/>
      <c r="AV232" s="1107"/>
      <c r="AW232" s="459"/>
    </row>
    <row r="233" spans="1:49" ht="14.5" hidden="1" customHeight="1" x14ac:dyDescent="0.35">
      <c r="A233" s="962"/>
      <c r="B233" s="977"/>
      <c r="C233" s="457" t="s">
        <v>75</v>
      </c>
      <c r="D233" s="457" t="s">
        <v>77</v>
      </c>
      <c r="E233" s="469">
        <f>E232</f>
        <v>0</v>
      </c>
      <c r="F233" s="469">
        <f>F232</f>
        <v>0</v>
      </c>
      <c r="G233" s="469"/>
      <c r="H233" s="469">
        <f>H232</f>
        <v>0</v>
      </c>
      <c r="I233" s="469">
        <f t="shared" si="77"/>
        <v>0</v>
      </c>
      <c r="J233" s="469"/>
      <c r="K233" s="669">
        <f t="shared" si="67"/>
        <v>0</v>
      </c>
      <c r="L233" s="669">
        <f t="shared" si="68"/>
        <v>0</v>
      </c>
      <c r="M233" s="469"/>
      <c r="N233" s="1108" t="str">
        <f t="shared" si="73"/>
        <v/>
      </c>
      <c r="O233" s="502">
        <f>H233</f>
        <v>0</v>
      </c>
      <c r="P233" s="502"/>
      <c r="Q233" s="502"/>
      <c r="R233" s="502"/>
      <c r="S233" s="502"/>
      <c r="T233" s="469">
        <f>H233</f>
        <v>0</v>
      </c>
      <c r="U233" s="469">
        <f t="shared" si="78"/>
        <v>0</v>
      </c>
      <c r="V233" s="469"/>
      <c r="W233" s="469"/>
      <c r="X233" s="469"/>
      <c r="Y233" s="469"/>
      <c r="Z233" s="469"/>
      <c r="AA233" s="469"/>
      <c r="AB233" s="469"/>
      <c r="AC233" s="469"/>
      <c r="AD233" s="469"/>
      <c r="AE233" s="469"/>
      <c r="AF233" s="469"/>
      <c r="AG233" s="469"/>
      <c r="AH233" s="469"/>
      <c r="AI233" s="469"/>
      <c r="AJ233" s="469"/>
      <c r="AK233" s="457"/>
      <c r="AL233" s="457"/>
      <c r="AM233" s="457"/>
      <c r="AN233" s="457"/>
      <c r="AO233" s="457"/>
      <c r="AP233" s="457"/>
      <c r="AQ233" s="457"/>
      <c r="AR233" s="457"/>
      <c r="AU233" s="457"/>
      <c r="AV233" s="470"/>
      <c r="AW233" s="457"/>
    </row>
    <row r="234" spans="1:49" s="636" customFormat="1" ht="13" hidden="1" customHeight="1" x14ac:dyDescent="0.35">
      <c r="A234" s="961"/>
      <c r="B234" s="975" t="s">
        <v>120</v>
      </c>
      <c r="C234" s="459"/>
      <c r="D234" s="459"/>
      <c r="E234" s="1138">
        <f t="shared" ref="E234:M235" si="79">E236+E239+E242</f>
        <v>0</v>
      </c>
      <c r="F234" s="1138">
        <f t="shared" si="79"/>
        <v>0</v>
      </c>
      <c r="G234" s="1138">
        <f t="shared" si="79"/>
        <v>0</v>
      </c>
      <c r="H234" s="1138">
        <f t="shared" si="79"/>
        <v>0</v>
      </c>
      <c r="I234" s="1138">
        <f t="shared" si="79"/>
        <v>0</v>
      </c>
      <c r="J234" s="1138">
        <f t="shared" si="79"/>
        <v>0</v>
      </c>
      <c r="K234" s="669">
        <f t="shared" si="67"/>
        <v>0</v>
      </c>
      <c r="L234" s="669">
        <f t="shared" si="68"/>
        <v>0</v>
      </c>
      <c r="M234" s="1138">
        <f t="shared" si="79"/>
        <v>0</v>
      </c>
      <c r="N234" s="1106" t="str">
        <f t="shared" si="73"/>
        <v/>
      </c>
      <c r="O234" s="1138">
        <f t="shared" ref="O234:AJ235" si="80">O236+O239+O242</f>
        <v>0</v>
      </c>
      <c r="P234" s="1138">
        <f t="shared" si="80"/>
        <v>0</v>
      </c>
      <c r="Q234" s="1138">
        <f t="shared" si="80"/>
        <v>0</v>
      </c>
      <c r="R234" s="1138"/>
      <c r="S234" s="1138"/>
      <c r="T234" s="1138">
        <f t="shared" si="80"/>
        <v>0</v>
      </c>
      <c r="U234" s="1138">
        <f t="shared" si="80"/>
        <v>0</v>
      </c>
      <c r="V234" s="1138">
        <f t="shared" si="80"/>
        <v>0</v>
      </c>
      <c r="W234" s="1138">
        <f t="shared" si="80"/>
        <v>0</v>
      </c>
      <c r="X234" s="1138">
        <f t="shared" si="80"/>
        <v>0</v>
      </c>
      <c r="Y234" s="1138">
        <f t="shared" si="80"/>
        <v>0</v>
      </c>
      <c r="Z234" s="1138">
        <f t="shared" si="80"/>
        <v>0</v>
      </c>
      <c r="AA234" s="1138">
        <f t="shared" si="80"/>
        <v>0</v>
      </c>
      <c r="AB234" s="1138">
        <f t="shared" si="80"/>
        <v>0</v>
      </c>
      <c r="AC234" s="1138">
        <f t="shared" si="80"/>
        <v>0</v>
      </c>
      <c r="AD234" s="1138">
        <f t="shared" si="80"/>
        <v>0</v>
      </c>
      <c r="AE234" s="1138">
        <f t="shared" si="80"/>
        <v>0</v>
      </c>
      <c r="AF234" s="1138">
        <f t="shared" si="80"/>
        <v>0</v>
      </c>
      <c r="AG234" s="1138">
        <f t="shared" si="80"/>
        <v>0</v>
      </c>
      <c r="AH234" s="1138">
        <f t="shared" si="80"/>
        <v>0</v>
      </c>
      <c r="AI234" s="1138">
        <f t="shared" si="80"/>
        <v>0</v>
      </c>
      <c r="AJ234" s="1138">
        <f t="shared" si="80"/>
        <v>0</v>
      </c>
      <c r="AK234" s="502" t="s">
        <v>83</v>
      </c>
      <c r="AL234" s="459"/>
      <c r="AM234" s="669">
        <f>AM236+AM239+AM510+AM515+AM519</f>
        <v>0</v>
      </c>
      <c r="AN234" s="669">
        <f>AN236+AN239+AN510+AN515+AN519</f>
        <v>0</v>
      </c>
      <c r="AO234" s="669">
        <f>AO236+AO239+AO510+AO515+AO519</f>
        <v>0</v>
      </c>
      <c r="AP234" s="455"/>
      <c r="AQ234" s="455"/>
      <c r="AR234" s="459"/>
      <c r="AU234" s="459"/>
      <c r="AV234" s="1107"/>
      <c r="AW234" s="459"/>
    </row>
    <row r="235" spans="1:49" s="636" customFormat="1" ht="13" hidden="1" customHeight="1" x14ac:dyDescent="0.35">
      <c r="A235" s="1000"/>
      <c r="B235" s="976"/>
      <c r="C235" s="459"/>
      <c r="D235" s="459"/>
      <c r="E235" s="1138">
        <f t="shared" si="79"/>
        <v>0</v>
      </c>
      <c r="F235" s="1138">
        <f t="shared" si="79"/>
        <v>0</v>
      </c>
      <c r="G235" s="669"/>
      <c r="H235" s="1138">
        <f t="shared" si="79"/>
        <v>0</v>
      </c>
      <c r="I235" s="1138">
        <f t="shared" si="79"/>
        <v>0</v>
      </c>
      <c r="J235" s="669"/>
      <c r="K235" s="669">
        <f t="shared" si="67"/>
        <v>0</v>
      </c>
      <c r="L235" s="669">
        <f t="shared" si="68"/>
        <v>0</v>
      </c>
      <c r="M235" s="669"/>
      <c r="N235" s="1106" t="str">
        <f t="shared" si="73"/>
        <v/>
      </c>
      <c r="O235" s="1138">
        <f t="shared" si="80"/>
        <v>0</v>
      </c>
      <c r="P235" s="1138">
        <f t="shared" si="80"/>
        <v>0</v>
      </c>
      <c r="Q235" s="1138">
        <f t="shared" si="80"/>
        <v>0</v>
      </c>
      <c r="R235" s="1138"/>
      <c r="S235" s="1138"/>
      <c r="T235" s="1138">
        <f t="shared" si="80"/>
        <v>0</v>
      </c>
      <c r="U235" s="1138">
        <f t="shared" si="80"/>
        <v>0</v>
      </c>
      <c r="V235" s="1138">
        <f t="shared" si="80"/>
        <v>0</v>
      </c>
      <c r="W235" s="1138">
        <f t="shared" si="80"/>
        <v>0</v>
      </c>
      <c r="X235" s="1138">
        <f t="shared" si="80"/>
        <v>0</v>
      </c>
      <c r="Y235" s="1138">
        <f t="shared" si="80"/>
        <v>0</v>
      </c>
      <c r="Z235" s="1138">
        <f t="shared" si="80"/>
        <v>0</v>
      </c>
      <c r="AA235" s="1138">
        <f t="shared" si="80"/>
        <v>0</v>
      </c>
      <c r="AB235" s="1138">
        <f t="shared" si="80"/>
        <v>0</v>
      </c>
      <c r="AC235" s="1138">
        <f t="shared" si="80"/>
        <v>0</v>
      </c>
      <c r="AD235" s="1138">
        <f t="shared" si="80"/>
        <v>0</v>
      </c>
      <c r="AE235" s="1138">
        <f t="shared" si="80"/>
        <v>0</v>
      </c>
      <c r="AF235" s="1138">
        <f t="shared" si="80"/>
        <v>0</v>
      </c>
      <c r="AG235" s="1138">
        <f t="shared" si="80"/>
        <v>0</v>
      </c>
      <c r="AH235" s="1138">
        <f t="shared" si="80"/>
        <v>0</v>
      </c>
      <c r="AI235" s="1138">
        <f t="shared" si="80"/>
        <v>0</v>
      </c>
      <c r="AJ235" s="1138">
        <f t="shared" si="80"/>
        <v>0</v>
      </c>
      <c r="AK235" s="459"/>
      <c r="AL235" s="459"/>
      <c r="AM235" s="669">
        <f>AM237+AM240+AM510+AM513+AM516+AM519</f>
        <v>0</v>
      </c>
      <c r="AN235" s="669">
        <f>AN237+AN240+AN510+AN513+AN516+AN519</f>
        <v>0</v>
      </c>
      <c r="AO235" s="669">
        <f>AO237+AO240+AO510+AO513+AO516+AO519</f>
        <v>0</v>
      </c>
      <c r="AP235" s="455"/>
      <c r="AQ235" s="455"/>
      <c r="AR235" s="459"/>
      <c r="AU235" s="459"/>
      <c r="AV235" s="1107"/>
      <c r="AW235" s="459"/>
    </row>
    <row r="236" spans="1:49" s="636" customFormat="1" ht="13" hidden="1" customHeight="1" x14ac:dyDescent="0.35">
      <c r="A236" s="1000"/>
      <c r="B236" s="976"/>
      <c r="C236" s="459" t="s">
        <v>73</v>
      </c>
      <c r="D236" s="459" t="s">
        <v>74</v>
      </c>
      <c r="E236" s="669"/>
      <c r="F236" s="669">
        <f>E236*1.12</f>
        <v>0</v>
      </c>
      <c r="G236" s="669"/>
      <c r="H236" s="669"/>
      <c r="I236" s="669">
        <f t="shared" ref="I236:I244" si="81">H236*1.12</f>
        <v>0</v>
      </c>
      <c r="J236" s="669"/>
      <c r="K236" s="669">
        <f t="shared" si="67"/>
        <v>0</v>
      </c>
      <c r="L236" s="669">
        <f t="shared" si="68"/>
        <v>0</v>
      </c>
      <c r="M236" s="1109">
        <f>J236-G236</f>
        <v>0</v>
      </c>
      <c r="N236" s="1106" t="str">
        <f t="shared" si="73"/>
        <v/>
      </c>
      <c r="O236" s="492"/>
      <c r="P236" s="492"/>
      <c r="Q236" s="492"/>
      <c r="R236" s="492"/>
      <c r="S236" s="492"/>
      <c r="T236" s="669"/>
      <c r="U236" s="669">
        <f t="shared" ref="U236:U244" si="82">T236*1.12</f>
        <v>0</v>
      </c>
      <c r="V236" s="669"/>
      <c r="W236" s="669"/>
      <c r="X236" s="669"/>
      <c r="Y236" s="669"/>
      <c r="Z236" s="669"/>
      <c r="AA236" s="669"/>
      <c r="AB236" s="669"/>
      <c r="AC236" s="669"/>
      <c r="AD236" s="669"/>
      <c r="AE236" s="669"/>
      <c r="AF236" s="669"/>
      <c r="AG236" s="669"/>
      <c r="AH236" s="669"/>
      <c r="AI236" s="669"/>
      <c r="AJ236" s="669"/>
      <c r="AK236" s="459"/>
      <c r="AL236" s="459"/>
      <c r="AM236" s="459"/>
      <c r="AN236" s="459"/>
      <c r="AO236" s="459"/>
      <c r="AP236" s="459"/>
      <c r="AQ236" s="459"/>
      <c r="AR236" s="459"/>
      <c r="AU236" s="459"/>
      <c r="AV236" s="1107"/>
      <c r="AW236" s="459"/>
    </row>
    <row r="237" spans="1:49" s="636" customFormat="1" ht="13" hidden="1" customHeight="1" x14ac:dyDescent="0.35">
      <c r="A237" s="1000"/>
      <c r="B237" s="976"/>
      <c r="C237" s="459" t="s">
        <v>75</v>
      </c>
      <c r="D237" s="459" t="s">
        <v>76</v>
      </c>
      <c r="E237" s="669"/>
      <c r="F237" s="669">
        <f>E237*1.12</f>
        <v>0</v>
      </c>
      <c r="G237" s="669"/>
      <c r="H237" s="669"/>
      <c r="I237" s="669">
        <f t="shared" si="81"/>
        <v>0</v>
      </c>
      <c r="J237" s="669"/>
      <c r="K237" s="669">
        <f t="shared" si="67"/>
        <v>0</v>
      </c>
      <c r="L237" s="669">
        <f t="shared" si="68"/>
        <v>0</v>
      </c>
      <c r="M237" s="669"/>
      <c r="N237" s="1106" t="str">
        <f t="shared" si="73"/>
        <v/>
      </c>
      <c r="O237" s="492">
        <f>H237</f>
        <v>0</v>
      </c>
      <c r="P237" s="492"/>
      <c r="Q237" s="492"/>
      <c r="R237" s="492"/>
      <c r="S237" s="492"/>
      <c r="T237" s="669">
        <f>H237</f>
        <v>0</v>
      </c>
      <c r="U237" s="669">
        <f t="shared" si="82"/>
        <v>0</v>
      </c>
      <c r="V237" s="669"/>
      <c r="W237" s="669"/>
      <c r="X237" s="669"/>
      <c r="Y237" s="669"/>
      <c r="Z237" s="669"/>
      <c r="AA237" s="669"/>
      <c r="AB237" s="669"/>
      <c r="AC237" s="669"/>
      <c r="AD237" s="669"/>
      <c r="AE237" s="669"/>
      <c r="AF237" s="669"/>
      <c r="AG237" s="669"/>
      <c r="AH237" s="669"/>
      <c r="AI237" s="669"/>
      <c r="AJ237" s="669"/>
      <c r="AK237" s="459"/>
      <c r="AL237" s="459"/>
      <c r="AM237" s="459"/>
      <c r="AN237" s="459"/>
      <c r="AO237" s="459"/>
      <c r="AP237" s="459"/>
      <c r="AQ237" s="459"/>
      <c r="AR237" s="459"/>
      <c r="AU237" s="459"/>
      <c r="AV237" s="1107"/>
      <c r="AW237" s="459"/>
    </row>
    <row r="238" spans="1:49" ht="13" hidden="1" customHeight="1" x14ac:dyDescent="0.35">
      <c r="A238" s="1000"/>
      <c r="B238" s="976"/>
      <c r="C238" s="457" t="s">
        <v>75</v>
      </c>
      <c r="D238" s="457" t="s">
        <v>77</v>
      </c>
      <c r="E238" s="469">
        <f>E237</f>
        <v>0</v>
      </c>
      <c r="F238" s="469">
        <f>F237</f>
        <v>0</v>
      </c>
      <c r="G238" s="469"/>
      <c r="H238" s="469">
        <f>H237</f>
        <v>0</v>
      </c>
      <c r="I238" s="469">
        <f t="shared" si="81"/>
        <v>0</v>
      </c>
      <c r="J238" s="469"/>
      <c r="K238" s="669">
        <f t="shared" si="67"/>
        <v>0</v>
      </c>
      <c r="L238" s="669">
        <f t="shared" si="68"/>
        <v>0</v>
      </c>
      <c r="M238" s="469"/>
      <c r="N238" s="1108" t="str">
        <f t="shared" si="73"/>
        <v/>
      </c>
      <c r="O238" s="502">
        <f>H238</f>
        <v>0</v>
      </c>
      <c r="P238" s="502"/>
      <c r="Q238" s="502"/>
      <c r="R238" s="502"/>
      <c r="S238" s="502"/>
      <c r="T238" s="469">
        <f>H238</f>
        <v>0</v>
      </c>
      <c r="U238" s="469">
        <f t="shared" si="82"/>
        <v>0</v>
      </c>
      <c r="V238" s="469"/>
      <c r="W238" s="469"/>
      <c r="X238" s="469"/>
      <c r="Y238" s="469"/>
      <c r="Z238" s="469"/>
      <c r="AA238" s="469"/>
      <c r="AB238" s="469"/>
      <c r="AC238" s="469"/>
      <c r="AD238" s="469"/>
      <c r="AE238" s="469"/>
      <c r="AF238" s="469"/>
      <c r="AG238" s="469"/>
      <c r="AH238" s="469"/>
      <c r="AI238" s="469"/>
      <c r="AJ238" s="469"/>
      <c r="AK238" s="457"/>
      <c r="AL238" s="457"/>
      <c r="AM238" s="457"/>
      <c r="AN238" s="457"/>
      <c r="AO238" s="457"/>
      <c r="AP238" s="457"/>
      <c r="AQ238" s="457"/>
      <c r="AR238" s="457"/>
      <c r="AU238" s="457"/>
      <c r="AV238" s="470"/>
      <c r="AW238" s="457"/>
    </row>
    <row r="239" spans="1:49" s="636" customFormat="1" ht="13" hidden="1" customHeight="1" x14ac:dyDescent="0.35">
      <c r="A239" s="1000"/>
      <c r="B239" s="976"/>
      <c r="C239" s="459" t="s">
        <v>73</v>
      </c>
      <c r="D239" s="459" t="s">
        <v>74</v>
      </c>
      <c r="E239" s="669"/>
      <c r="F239" s="669"/>
      <c r="G239" s="669"/>
      <c r="H239" s="669"/>
      <c r="I239" s="669">
        <f t="shared" si="81"/>
        <v>0</v>
      </c>
      <c r="J239" s="669"/>
      <c r="K239" s="669">
        <f t="shared" si="67"/>
        <v>0</v>
      </c>
      <c r="L239" s="669">
        <f t="shared" si="68"/>
        <v>0</v>
      </c>
      <c r="M239" s="1109">
        <f>J239-G239</f>
        <v>0</v>
      </c>
      <c r="N239" s="1106" t="str">
        <f t="shared" si="73"/>
        <v/>
      </c>
      <c r="O239" s="492"/>
      <c r="P239" s="492"/>
      <c r="Q239" s="492"/>
      <c r="R239" s="492"/>
      <c r="S239" s="492"/>
      <c r="T239" s="669"/>
      <c r="U239" s="669">
        <f t="shared" si="82"/>
        <v>0</v>
      </c>
      <c r="V239" s="669"/>
      <c r="W239" s="669"/>
      <c r="X239" s="669"/>
      <c r="Y239" s="669"/>
      <c r="Z239" s="669"/>
      <c r="AA239" s="669"/>
      <c r="AB239" s="669"/>
      <c r="AC239" s="669"/>
      <c r="AD239" s="1130"/>
      <c r="AE239" s="669"/>
      <c r="AF239" s="669"/>
      <c r="AG239" s="669"/>
      <c r="AH239" s="669"/>
      <c r="AI239" s="669"/>
      <c r="AJ239" s="669"/>
      <c r="AK239" s="459"/>
      <c r="AL239" s="459"/>
      <c r="AM239" s="459"/>
      <c r="AN239" s="459"/>
      <c r="AO239" s="459"/>
      <c r="AP239" s="459"/>
      <c r="AQ239" s="459"/>
      <c r="AR239" s="459"/>
      <c r="AU239" s="459"/>
      <c r="AV239" s="1107"/>
      <c r="AW239" s="459"/>
    </row>
    <row r="240" spans="1:49" s="636" customFormat="1" ht="13" hidden="1" customHeight="1" x14ac:dyDescent="0.35">
      <c r="A240" s="1000"/>
      <c r="B240" s="976"/>
      <c r="C240" s="459" t="s">
        <v>75</v>
      </c>
      <c r="D240" s="459" t="s">
        <v>76</v>
      </c>
      <c r="E240" s="669"/>
      <c r="F240" s="669">
        <f>E240*1.12</f>
        <v>0</v>
      </c>
      <c r="G240" s="669"/>
      <c r="H240" s="669"/>
      <c r="I240" s="669">
        <f t="shared" si="81"/>
        <v>0</v>
      </c>
      <c r="J240" s="669"/>
      <c r="K240" s="669">
        <f t="shared" si="67"/>
        <v>0</v>
      </c>
      <c r="L240" s="669">
        <f t="shared" si="68"/>
        <v>0</v>
      </c>
      <c r="M240" s="669"/>
      <c r="N240" s="1106" t="str">
        <f t="shared" si="73"/>
        <v/>
      </c>
      <c r="O240" s="492">
        <f>H240</f>
        <v>0</v>
      </c>
      <c r="P240" s="492"/>
      <c r="Q240" s="492"/>
      <c r="R240" s="492"/>
      <c r="S240" s="492"/>
      <c r="T240" s="669">
        <f>H240</f>
        <v>0</v>
      </c>
      <c r="U240" s="669">
        <f t="shared" si="82"/>
        <v>0</v>
      </c>
      <c r="V240" s="669"/>
      <c r="W240" s="669"/>
      <c r="X240" s="669"/>
      <c r="Y240" s="669"/>
      <c r="Z240" s="669"/>
      <c r="AA240" s="669"/>
      <c r="AB240" s="669"/>
      <c r="AC240" s="669"/>
      <c r="AD240" s="669"/>
      <c r="AE240" s="669"/>
      <c r="AF240" s="669"/>
      <c r="AG240" s="669"/>
      <c r="AH240" s="669"/>
      <c r="AI240" s="669"/>
      <c r="AJ240" s="669"/>
      <c r="AK240" s="459"/>
      <c r="AL240" s="459"/>
      <c r="AM240" s="459"/>
      <c r="AN240" s="459"/>
      <c r="AO240" s="459"/>
      <c r="AP240" s="459"/>
      <c r="AQ240" s="459"/>
      <c r="AR240" s="459"/>
      <c r="AU240" s="459"/>
      <c r="AV240" s="1107"/>
      <c r="AW240" s="459"/>
    </row>
    <row r="241" spans="1:49" ht="13" hidden="1" customHeight="1" x14ac:dyDescent="0.35">
      <c r="A241" s="1000"/>
      <c r="B241" s="976"/>
      <c r="C241" s="457" t="s">
        <v>75</v>
      </c>
      <c r="D241" s="457" t="s">
        <v>77</v>
      </c>
      <c r="E241" s="469">
        <f>E240</f>
        <v>0</v>
      </c>
      <c r="F241" s="469">
        <f>F240</f>
        <v>0</v>
      </c>
      <c r="G241" s="469"/>
      <c r="H241" s="469">
        <f>H240</f>
        <v>0</v>
      </c>
      <c r="I241" s="469">
        <f t="shared" si="81"/>
        <v>0</v>
      </c>
      <c r="J241" s="469"/>
      <c r="K241" s="669">
        <f t="shared" si="67"/>
        <v>0</v>
      </c>
      <c r="L241" s="669">
        <f t="shared" si="68"/>
        <v>0</v>
      </c>
      <c r="M241" s="469"/>
      <c r="N241" s="1108" t="str">
        <f t="shared" si="73"/>
        <v/>
      </c>
      <c r="O241" s="502">
        <f>H241</f>
        <v>0</v>
      </c>
      <c r="P241" s="502"/>
      <c r="Q241" s="502"/>
      <c r="R241" s="502"/>
      <c r="S241" s="502"/>
      <c r="T241" s="469">
        <f>H241</f>
        <v>0</v>
      </c>
      <c r="U241" s="469">
        <f t="shared" si="82"/>
        <v>0</v>
      </c>
      <c r="V241" s="469"/>
      <c r="W241" s="469"/>
      <c r="X241" s="469"/>
      <c r="Y241" s="469"/>
      <c r="Z241" s="469"/>
      <c r="AA241" s="469"/>
      <c r="AB241" s="469"/>
      <c r="AC241" s="469"/>
      <c r="AD241" s="469"/>
      <c r="AE241" s="469"/>
      <c r="AF241" s="469"/>
      <c r="AG241" s="469"/>
      <c r="AH241" s="469"/>
      <c r="AI241" s="469"/>
      <c r="AJ241" s="469"/>
      <c r="AK241" s="457"/>
      <c r="AL241" s="457"/>
      <c r="AM241" s="457"/>
      <c r="AN241" s="457"/>
      <c r="AO241" s="457"/>
      <c r="AP241" s="457"/>
      <c r="AQ241" s="457"/>
      <c r="AR241" s="457"/>
      <c r="AU241" s="457"/>
      <c r="AV241" s="470"/>
      <c r="AW241" s="457"/>
    </row>
    <row r="242" spans="1:49" s="636" customFormat="1" ht="13" hidden="1" customHeight="1" outlineLevel="1" x14ac:dyDescent="0.35">
      <c r="A242" s="1000"/>
      <c r="B242" s="976"/>
      <c r="C242" s="459" t="s">
        <v>73</v>
      </c>
      <c r="D242" s="459" t="s">
        <v>74</v>
      </c>
      <c r="E242" s="669"/>
      <c r="F242" s="669"/>
      <c r="G242" s="669"/>
      <c r="H242" s="669"/>
      <c r="I242" s="669">
        <f t="shared" si="81"/>
        <v>0</v>
      </c>
      <c r="J242" s="669"/>
      <c r="K242" s="669">
        <f t="shared" si="67"/>
        <v>0</v>
      </c>
      <c r="L242" s="669">
        <f t="shared" si="68"/>
        <v>0</v>
      </c>
      <c r="M242" s="669">
        <f>J242-G242</f>
        <v>0</v>
      </c>
      <c r="N242" s="1106" t="str">
        <f t="shared" si="73"/>
        <v/>
      </c>
      <c r="O242" s="492"/>
      <c r="P242" s="492"/>
      <c r="Q242" s="492"/>
      <c r="R242" s="492"/>
      <c r="S242" s="492"/>
      <c r="T242" s="669"/>
      <c r="U242" s="669">
        <f t="shared" si="82"/>
        <v>0</v>
      </c>
      <c r="V242" s="669"/>
      <c r="W242" s="669"/>
      <c r="X242" s="669"/>
      <c r="Y242" s="669"/>
      <c r="Z242" s="669"/>
      <c r="AA242" s="669"/>
      <c r="AB242" s="669"/>
      <c r="AC242" s="669"/>
      <c r="AD242" s="1130"/>
      <c r="AE242" s="669"/>
      <c r="AF242" s="669"/>
      <c r="AG242" s="669"/>
      <c r="AH242" s="669"/>
      <c r="AI242" s="669"/>
      <c r="AJ242" s="669"/>
      <c r="AK242" s="459"/>
      <c r="AL242" s="459"/>
      <c r="AM242" s="459"/>
      <c r="AN242" s="459"/>
      <c r="AO242" s="459"/>
      <c r="AP242" s="459"/>
      <c r="AQ242" s="459"/>
      <c r="AR242" s="459"/>
      <c r="AU242" s="459"/>
      <c r="AV242" s="1107"/>
      <c r="AW242" s="459"/>
    </row>
    <row r="243" spans="1:49" s="636" customFormat="1" ht="13" hidden="1" customHeight="1" outlineLevel="1" x14ac:dyDescent="0.35">
      <c r="A243" s="1000"/>
      <c r="B243" s="976"/>
      <c r="C243" s="459" t="s">
        <v>75</v>
      </c>
      <c r="D243" s="459" t="s">
        <v>76</v>
      </c>
      <c r="E243" s="669"/>
      <c r="F243" s="669"/>
      <c r="G243" s="669"/>
      <c r="H243" s="669"/>
      <c r="I243" s="669">
        <f t="shared" si="81"/>
        <v>0</v>
      </c>
      <c r="J243" s="669"/>
      <c r="K243" s="669">
        <f t="shared" si="67"/>
        <v>0</v>
      </c>
      <c r="L243" s="669">
        <f t="shared" si="68"/>
        <v>0</v>
      </c>
      <c r="M243" s="669"/>
      <c r="N243" s="1106" t="str">
        <f t="shared" si="73"/>
        <v/>
      </c>
      <c r="O243" s="492"/>
      <c r="P243" s="492">
        <f>H243</f>
        <v>0</v>
      </c>
      <c r="Q243" s="492"/>
      <c r="R243" s="492"/>
      <c r="S243" s="492"/>
      <c r="T243" s="669">
        <f>H243</f>
        <v>0</v>
      </c>
      <c r="U243" s="669">
        <f t="shared" si="82"/>
        <v>0</v>
      </c>
      <c r="V243" s="669"/>
      <c r="W243" s="669"/>
      <c r="X243" s="669"/>
      <c r="Y243" s="669"/>
      <c r="Z243" s="669"/>
      <c r="AA243" s="669"/>
      <c r="AB243" s="669"/>
      <c r="AC243" s="669"/>
      <c r="AD243" s="669"/>
      <c r="AE243" s="669"/>
      <c r="AF243" s="669"/>
      <c r="AG243" s="669"/>
      <c r="AH243" s="669"/>
      <c r="AI243" s="669"/>
      <c r="AJ243" s="669"/>
      <c r="AK243" s="459"/>
      <c r="AL243" s="459"/>
      <c r="AM243" s="459"/>
      <c r="AN243" s="459"/>
      <c r="AO243" s="459"/>
      <c r="AP243" s="459"/>
      <c r="AQ243" s="459"/>
      <c r="AR243" s="459"/>
      <c r="AU243" s="459"/>
      <c r="AV243" s="1107"/>
      <c r="AW243" s="459"/>
    </row>
    <row r="244" spans="1:49" ht="13" hidden="1" customHeight="1" outlineLevel="1" x14ac:dyDescent="0.35">
      <c r="A244" s="962"/>
      <c r="B244" s="977"/>
      <c r="C244" s="457" t="s">
        <v>75</v>
      </c>
      <c r="D244" s="457" t="s">
        <v>77</v>
      </c>
      <c r="E244" s="469"/>
      <c r="F244" s="469"/>
      <c r="G244" s="469"/>
      <c r="H244" s="469">
        <f>H243</f>
        <v>0</v>
      </c>
      <c r="I244" s="469">
        <f t="shared" si="81"/>
        <v>0</v>
      </c>
      <c r="J244" s="469"/>
      <c r="K244" s="669">
        <f t="shared" si="67"/>
        <v>0</v>
      </c>
      <c r="L244" s="669">
        <f t="shared" si="68"/>
        <v>0</v>
      </c>
      <c r="M244" s="469"/>
      <c r="N244" s="1108" t="str">
        <f t="shared" si="73"/>
        <v/>
      </c>
      <c r="O244" s="502"/>
      <c r="P244" s="502">
        <f>H244</f>
        <v>0</v>
      </c>
      <c r="Q244" s="502"/>
      <c r="R244" s="502"/>
      <c r="S244" s="502"/>
      <c r="T244" s="469">
        <f>H244</f>
        <v>0</v>
      </c>
      <c r="U244" s="469">
        <f t="shared" si="82"/>
        <v>0</v>
      </c>
      <c r="V244" s="469"/>
      <c r="W244" s="469"/>
      <c r="X244" s="469"/>
      <c r="Y244" s="469"/>
      <c r="Z244" s="469"/>
      <c r="AA244" s="469"/>
      <c r="AB244" s="469"/>
      <c r="AC244" s="469"/>
      <c r="AD244" s="469"/>
      <c r="AE244" s="469"/>
      <c r="AF244" s="469"/>
      <c r="AG244" s="469"/>
      <c r="AH244" s="469"/>
      <c r="AI244" s="469"/>
      <c r="AJ244" s="469"/>
      <c r="AK244" s="457"/>
      <c r="AL244" s="457"/>
      <c r="AM244" s="457"/>
      <c r="AN244" s="457"/>
      <c r="AO244" s="457"/>
      <c r="AP244" s="457"/>
      <c r="AQ244" s="457"/>
      <c r="AR244" s="457"/>
      <c r="AU244" s="457"/>
      <c r="AV244" s="470"/>
      <c r="AW244" s="457"/>
    </row>
    <row r="245" spans="1:49" s="636" customFormat="1" ht="13" hidden="1" customHeight="1" collapsed="1" x14ac:dyDescent="0.35">
      <c r="A245" s="961"/>
      <c r="B245" s="975" t="s">
        <v>122</v>
      </c>
      <c r="C245" s="459"/>
      <c r="D245" s="459"/>
      <c r="E245" s="1138">
        <f>E247+E250+E259+E253+E256</f>
        <v>0</v>
      </c>
      <c r="F245" s="1138">
        <f>F247+F250+F259+F253+F256</f>
        <v>0</v>
      </c>
      <c r="G245" s="1138">
        <f>G247+G250+G259+G253+G256</f>
        <v>0</v>
      </c>
      <c r="H245" s="1138">
        <f t="shared" ref="H245:M246" si="83">H247+H250+H259+H253+H256</f>
        <v>0</v>
      </c>
      <c r="I245" s="1138">
        <f t="shared" si="83"/>
        <v>0</v>
      </c>
      <c r="J245" s="1138">
        <f t="shared" si="83"/>
        <v>0</v>
      </c>
      <c r="K245" s="669">
        <f t="shared" si="67"/>
        <v>0</v>
      </c>
      <c r="L245" s="669">
        <f t="shared" si="68"/>
        <v>0</v>
      </c>
      <c r="M245" s="1138">
        <f t="shared" si="83"/>
        <v>0</v>
      </c>
      <c r="N245" s="1106" t="str">
        <f t="shared" si="73"/>
        <v/>
      </c>
      <c r="O245" s="1138">
        <f>O247+O250+O259+O253+O256</f>
        <v>0</v>
      </c>
      <c r="P245" s="1138">
        <f t="shared" ref="P245:AJ246" si="84">P247+P250+P259+P253+P256</f>
        <v>0</v>
      </c>
      <c r="Q245" s="1138">
        <f t="shared" si="84"/>
        <v>0</v>
      </c>
      <c r="R245" s="1138"/>
      <c r="S245" s="1138"/>
      <c r="T245" s="1138">
        <f t="shared" si="84"/>
        <v>0</v>
      </c>
      <c r="U245" s="1138">
        <f t="shared" si="84"/>
        <v>0</v>
      </c>
      <c r="V245" s="1138">
        <f t="shared" si="84"/>
        <v>0</v>
      </c>
      <c r="W245" s="1138">
        <f t="shared" si="84"/>
        <v>0</v>
      </c>
      <c r="X245" s="1138">
        <f t="shared" si="84"/>
        <v>0</v>
      </c>
      <c r="Y245" s="1138">
        <f t="shared" si="84"/>
        <v>0</v>
      </c>
      <c r="Z245" s="1138">
        <f t="shared" si="84"/>
        <v>0</v>
      </c>
      <c r="AA245" s="1138">
        <f t="shared" si="84"/>
        <v>0</v>
      </c>
      <c r="AB245" s="1138">
        <f t="shared" si="84"/>
        <v>0</v>
      </c>
      <c r="AC245" s="1138">
        <f t="shared" si="84"/>
        <v>0</v>
      </c>
      <c r="AD245" s="1138">
        <f t="shared" si="84"/>
        <v>0</v>
      </c>
      <c r="AE245" s="1138">
        <f t="shared" si="84"/>
        <v>0</v>
      </c>
      <c r="AF245" s="1138">
        <f t="shared" si="84"/>
        <v>0</v>
      </c>
      <c r="AG245" s="1138">
        <f t="shared" si="84"/>
        <v>0</v>
      </c>
      <c r="AH245" s="1138">
        <f t="shared" si="84"/>
        <v>0</v>
      </c>
      <c r="AI245" s="1138">
        <f t="shared" si="84"/>
        <v>0</v>
      </c>
      <c r="AJ245" s="1138">
        <f t="shared" si="84"/>
        <v>0</v>
      </c>
      <c r="AK245" s="502" t="s">
        <v>83</v>
      </c>
      <c r="AL245" s="459"/>
      <c r="AM245" s="669">
        <f>AM247+AM250+AM521+AM526+AM530</f>
        <v>0</v>
      </c>
      <c r="AN245" s="669">
        <f>AN247+AN250+AN521+AN526+AN530</f>
        <v>0</v>
      </c>
      <c r="AO245" s="669">
        <f>AO247+AO250+AO521+AO526+AO530</f>
        <v>0</v>
      </c>
      <c r="AP245" s="455"/>
      <c r="AQ245" s="455"/>
      <c r="AR245" s="459"/>
      <c r="AU245" s="459"/>
      <c r="AV245" s="1107"/>
      <c r="AW245" s="459"/>
    </row>
    <row r="246" spans="1:49" s="636" customFormat="1" ht="13" hidden="1" customHeight="1" x14ac:dyDescent="0.35">
      <c r="A246" s="1000"/>
      <c r="B246" s="976"/>
      <c r="C246" s="459"/>
      <c r="D246" s="459"/>
      <c r="E246" s="1138">
        <f>E248+E251+E260+E254+E257</f>
        <v>0</v>
      </c>
      <c r="F246" s="1138">
        <f>F248+F251+F260+F254+F257</f>
        <v>0</v>
      </c>
      <c r="G246" s="669"/>
      <c r="H246" s="1138">
        <f t="shared" si="83"/>
        <v>0</v>
      </c>
      <c r="I246" s="1138">
        <f t="shared" si="83"/>
        <v>0</v>
      </c>
      <c r="J246" s="669"/>
      <c r="K246" s="669">
        <f t="shared" si="67"/>
        <v>0</v>
      </c>
      <c r="L246" s="669">
        <f t="shared" si="68"/>
        <v>0</v>
      </c>
      <c r="M246" s="669"/>
      <c r="N246" s="1106" t="str">
        <f t="shared" si="73"/>
        <v/>
      </c>
      <c r="O246" s="1138">
        <f>O248+O251+O260+O254+O257</f>
        <v>0</v>
      </c>
      <c r="P246" s="1138">
        <f t="shared" si="84"/>
        <v>0</v>
      </c>
      <c r="Q246" s="1138">
        <f t="shared" si="84"/>
        <v>0</v>
      </c>
      <c r="R246" s="1138"/>
      <c r="S246" s="1138"/>
      <c r="T246" s="1138">
        <f t="shared" si="84"/>
        <v>0</v>
      </c>
      <c r="U246" s="1138">
        <f t="shared" si="84"/>
        <v>0</v>
      </c>
      <c r="V246" s="1138">
        <f t="shared" si="84"/>
        <v>0</v>
      </c>
      <c r="W246" s="1138">
        <f t="shared" si="84"/>
        <v>0</v>
      </c>
      <c r="X246" s="1138">
        <f t="shared" si="84"/>
        <v>0</v>
      </c>
      <c r="Y246" s="1138">
        <f t="shared" si="84"/>
        <v>0</v>
      </c>
      <c r="Z246" s="1138">
        <f t="shared" si="84"/>
        <v>0</v>
      </c>
      <c r="AA246" s="1138">
        <f t="shared" si="84"/>
        <v>0</v>
      </c>
      <c r="AB246" s="1138">
        <f t="shared" si="84"/>
        <v>0</v>
      </c>
      <c r="AC246" s="1138">
        <f t="shared" si="84"/>
        <v>0</v>
      </c>
      <c r="AD246" s="1138">
        <f t="shared" si="84"/>
        <v>0</v>
      </c>
      <c r="AE246" s="1138">
        <f t="shared" si="84"/>
        <v>0</v>
      </c>
      <c r="AF246" s="1138">
        <f t="shared" si="84"/>
        <v>0</v>
      </c>
      <c r="AG246" s="1138">
        <f t="shared" si="84"/>
        <v>0</v>
      </c>
      <c r="AH246" s="1138">
        <f t="shared" si="84"/>
        <v>0</v>
      </c>
      <c r="AI246" s="1138">
        <f t="shared" si="84"/>
        <v>0</v>
      </c>
      <c r="AJ246" s="1138">
        <f t="shared" si="84"/>
        <v>0</v>
      </c>
      <c r="AK246" s="459"/>
      <c r="AL246" s="459"/>
      <c r="AM246" s="669">
        <f>AM248+AM251+AM521+AM524+AM527+AM530</f>
        <v>0</v>
      </c>
      <c r="AN246" s="669">
        <f>AN248+AN251+AN521+AN524+AN527+AN530</f>
        <v>0</v>
      </c>
      <c r="AO246" s="669">
        <f>AO248+AO251+AO521+AO524+AO527+AO530</f>
        <v>0</v>
      </c>
      <c r="AP246" s="455"/>
      <c r="AQ246" s="455"/>
      <c r="AR246" s="459"/>
      <c r="AU246" s="459"/>
      <c r="AV246" s="1107"/>
      <c r="AW246" s="459"/>
    </row>
    <row r="247" spans="1:49" s="636" customFormat="1" ht="13" hidden="1" customHeight="1" x14ac:dyDescent="0.35">
      <c r="A247" s="1000"/>
      <c r="B247" s="976"/>
      <c r="C247" s="459" t="s">
        <v>73</v>
      </c>
      <c r="D247" s="459" t="s">
        <v>74</v>
      </c>
      <c r="E247" s="669"/>
      <c r="F247" s="669">
        <f>E247*1.12</f>
        <v>0</v>
      </c>
      <c r="G247" s="669"/>
      <c r="H247" s="669"/>
      <c r="I247" s="669">
        <f t="shared" ref="I247:I261" si="85">H247*1.12</f>
        <v>0</v>
      </c>
      <c r="J247" s="669"/>
      <c r="K247" s="669">
        <f t="shared" si="67"/>
        <v>0</v>
      </c>
      <c r="L247" s="669">
        <f t="shared" si="68"/>
        <v>0</v>
      </c>
      <c r="M247" s="1109">
        <f>J247-G247</f>
        <v>0</v>
      </c>
      <c r="N247" s="1106" t="str">
        <f t="shared" si="73"/>
        <v/>
      </c>
      <c r="O247" s="492"/>
      <c r="P247" s="492"/>
      <c r="Q247" s="492"/>
      <c r="R247" s="492"/>
      <c r="S247" s="492"/>
      <c r="T247" s="669"/>
      <c r="U247" s="669">
        <f t="shared" ref="U247:U261" si="86">T247*1.12</f>
        <v>0</v>
      </c>
      <c r="V247" s="669"/>
      <c r="W247" s="1130"/>
      <c r="X247" s="669"/>
      <c r="Y247" s="669"/>
      <c r="Z247" s="669"/>
      <c r="AA247" s="669"/>
      <c r="AB247" s="669"/>
      <c r="AC247" s="669"/>
      <c r="AD247" s="1130"/>
      <c r="AE247" s="669"/>
      <c r="AF247" s="669"/>
      <c r="AG247" s="669"/>
      <c r="AH247" s="669"/>
      <c r="AI247" s="669"/>
      <c r="AJ247" s="1130"/>
      <c r="AK247" s="459"/>
      <c r="AL247" s="459"/>
      <c r="AM247" s="459"/>
      <c r="AN247" s="459"/>
      <c r="AO247" s="459"/>
      <c r="AP247" s="459"/>
      <c r="AQ247" s="459"/>
      <c r="AR247" s="459"/>
      <c r="AU247" s="459"/>
      <c r="AV247" s="1107"/>
      <c r="AW247" s="459"/>
    </row>
    <row r="248" spans="1:49" s="636" customFormat="1" ht="13" hidden="1" customHeight="1" x14ac:dyDescent="0.35">
      <c r="A248" s="1000"/>
      <c r="B248" s="976"/>
      <c r="C248" s="459" t="s">
        <v>75</v>
      </c>
      <c r="D248" s="459" t="s">
        <v>76</v>
      </c>
      <c r="E248" s="669"/>
      <c r="F248" s="669">
        <f>E248*1.12</f>
        <v>0</v>
      </c>
      <c r="G248" s="669"/>
      <c r="H248" s="669"/>
      <c r="I248" s="669">
        <f t="shared" si="85"/>
        <v>0</v>
      </c>
      <c r="J248" s="669"/>
      <c r="K248" s="669">
        <f t="shared" si="67"/>
        <v>0</v>
      </c>
      <c r="L248" s="669">
        <f t="shared" si="68"/>
        <v>0</v>
      </c>
      <c r="M248" s="669"/>
      <c r="N248" s="1106" t="str">
        <f t="shared" si="73"/>
        <v/>
      </c>
      <c r="O248" s="492">
        <f>H248</f>
        <v>0</v>
      </c>
      <c r="P248" s="492"/>
      <c r="Q248" s="492"/>
      <c r="R248" s="492"/>
      <c r="S248" s="492"/>
      <c r="T248" s="669">
        <f>H248</f>
        <v>0</v>
      </c>
      <c r="U248" s="669">
        <f t="shared" si="86"/>
        <v>0</v>
      </c>
      <c r="V248" s="669"/>
      <c r="W248" s="669"/>
      <c r="X248" s="669"/>
      <c r="Y248" s="669"/>
      <c r="Z248" s="669"/>
      <c r="AA248" s="669"/>
      <c r="AB248" s="669"/>
      <c r="AC248" s="669"/>
      <c r="AD248" s="669"/>
      <c r="AE248" s="669"/>
      <c r="AF248" s="669"/>
      <c r="AG248" s="669"/>
      <c r="AH248" s="669"/>
      <c r="AI248" s="669"/>
      <c r="AJ248" s="669"/>
      <c r="AK248" s="459"/>
      <c r="AL248" s="459"/>
      <c r="AM248" s="459"/>
      <c r="AN248" s="459"/>
      <c r="AO248" s="459"/>
      <c r="AP248" s="459"/>
      <c r="AQ248" s="459"/>
      <c r="AR248" s="459"/>
      <c r="AU248" s="459"/>
      <c r="AV248" s="1107"/>
      <c r="AW248" s="459"/>
    </row>
    <row r="249" spans="1:49" ht="13" hidden="1" customHeight="1" x14ac:dyDescent="0.35">
      <c r="A249" s="1000"/>
      <c r="B249" s="976"/>
      <c r="C249" s="457" t="s">
        <v>75</v>
      </c>
      <c r="D249" s="457" t="s">
        <v>77</v>
      </c>
      <c r="E249" s="469">
        <f>E248</f>
        <v>0</v>
      </c>
      <c r="F249" s="469">
        <f>F248</f>
        <v>0</v>
      </c>
      <c r="G249" s="469"/>
      <c r="H249" s="469">
        <f>H248</f>
        <v>0</v>
      </c>
      <c r="I249" s="469">
        <f t="shared" si="85"/>
        <v>0</v>
      </c>
      <c r="J249" s="469"/>
      <c r="K249" s="669">
        <f t="shared" si="67"/>
        <v>0</v>
      </c>
      <c r="L249" s="669">
        <f t="shared" si="68"/>
        <v>0</v>
      </c>
      <c r="M249" s="469"/>
      <c r="N249" s="1108" t="str">
        <f t="shared" si="73"/>
        <v/>
      </c>
      <c r="O249" s="502">
        <f>H249</f>
        <v>0</v>
      </c>
      <c r="P249" s="502"/>
      <c r="Q249" s="502"/>
      <c r="R249" s="502"/>
      <c r="S249" s="502"/>
      <c r="T249" s="469">
        <f>H249</f>
        <v>0</v>
      </c>
      <c r="U249" s="469">
        <f t="shared" si="86"/>
        <v>0</v>
      </c>
      <c r="V249" s="469"/>
      <c r="W249" s="469"/>
      <c r="X249" s="469"/>
      <c r="Y249" s="469"/>
      <c r="Z249" s="469"/>
      <c r="AA249" s="469"/>
      <c r="AB249" s="469"/>
      <c r="AC249" s="469"/>
      <c r="AD249" s="469"/>
      <c r="AE249" s="469"/>
      <c r="AF249" s="469"/>
      <c r="AG249" s="469"/>
      <c r="AH249" s="469"/>
      <c r="AI249" s="469"/>
      <c r="AJ249" s="469"/>
      <c r="AK249" s="457"/>
      <c r="AL249" s="457"/>
      <c r="AM249" s="457"/>
      <c r="AN249" s="457"/>
      <c r="AO249" s="457"/>
      <c r="AP249" s="457"/>
      <c r="AQ249" s="457"/>
      <c r="AR249" s="457"/>
      <c r="AU249" s="457"/>
      <c r="AV249" s="470"/>
      <c r="AW249" s="457"/>
    </row>
    <row r="250" spans="1:49" s="636" customFormat="1" ht="13" hidden="1" customHeight="1" x14ac:dyDescent="0.35">
      <c r="A250" s="1000"/>
      <c r="B250" s="976"/>
      <c r="C250" s="459" t="s">
        <v>73</v>
      </c>
      <c r="D250" s="459" t="s">
        <v>74</v>
      </c>
      <c r="E250" s="669"/>
      <c r="F250" s="669"/>
      <c r="G250" s="669"/>
      <c r="H250" s="669"/>
      <c r="I250" s="669">
        <f t="shared" si="85"/>
        <v>0</v>
      </c>
      <c r="J250" s="669"/>
      <c r="K250" s="669">
        <f t="shared" si="67"/>
        <v>0</v>
      </c>
      <c r="L250" s="669">
        <f t="shared" si="68"/>
        <v>0</v>
      </c>
      <c r="M250" s="1109">
        <f>J250-G250</f>
        <v>0</v>
      </c>
      <c r="N250" s="1106" t="str">
        <f t="shared" si="73"/>
        <v/>
      </c>
      <c r="O250" s="492"/>
      <c r="P250" s="492"/>
      <c r="Q250" s="492"/>
      <c r="R250" s="492"/>
      <c r="S250" s="492"/>
      <c r="T250" s="669"/>
      <c r="U250" s="669">
        <f t="shared" si="86"/>
        <v>0</v>
      </c>
      <c r="V250" s="669"/>
      <c r="W250" s="669"/>
      <c r="X250" s="669"/>
      <c r="Y250" s="669"/>
      <c r="Z250" s="669"/>
      <c r="AA250" s="669"/>
      <c r="AB250" s="669"/>
      <c r="AC250" s="669"/>
      <c r="AD250" s="1130"/>
      <c r="AE250" s="669"/>
      <c r="AF250" s="669"/>
      <c r="AG250" s="669"/>
      <c r="AH250" s="669"/>
      <c r="AI250" s="669"/>
      <c r="AJ250" s="669"/>
      <c r="AK250" s="459"/>
      <c r="AL250" s="459"/>
      <c r="AM250" s="459"/>
      <c r="AN250" s="459"/>
      <c r="AO250" s="459"/>
      <c r="AP250" s="459"/>
      <c r="AQ250" s="459"/>
      <c r="AR250" s="459"/>
      <c r="AU250" s="459"/>
      <c r="AV250" s="1107"/>
      <c r="AW250" s="459"/>
    </row>
    <row r="251" spans="1:49" s="636" customFormat="1" ht="13" hidden="1" customHeight="1" x14ac:dyDescent="0.35">
      <c r="A251" s="1000"/>
      <c r="B251" s="976"/>
      <c r="C251" s="459" t="s">
        <v>75</v>
      </c>
      <c r="D251" s="459" t="s">
        <v>76</v>
      </c>
      <c r="E251" s="669"/>
      <c r="F251" s="669"/>
      <c r="G251" s="669"/>
      <c r="H251" s="669"/>
      <c r="I251" s="669">
        <f t="shared" si="85"/>
        <v>0</v>
      </c>
      <c r="J251" s="669"/>
      <c r="K251" s="669">
        <f t="shared" si="67"/>
        <v>0</v>
      </c>
      <c r="L251" s="669">
        <f t="shared" si="68"/>
        <v>0</v>
      </c>
      <c r="M251" s="669"/>
      <c r="N251" s="1106" t="str">
        <f t="shared" si="73"/>
        <v/>
      </c>
      <c r="O251" s="492">
        <f>H251</f>
        <v>0</v>
      </c>
      <c r="P251" s="492"/>
      <c r="Q251" s="492"/>
      <c r="R251" s="492"/>
      <c r="S251" s="492"/>
      <c r="T251" s="669">
        <f>H251</f>
        <v>0</v>
      </c>
      <c r="U251" s="669">
        <f t="shared" si="86"/>
        <v>0</v>
      </c>
      <c r="V251" s="669"/>
      <c r="W251" s="669"/>
      <c r="X251" s="669"/>
      <c r="Y251" s="669"/>
      <c r="Z251" s="669"/>
      <c r="AA251" s="669"/>
      <c r="AB251" s="669"/>
      <c r="AC251" s="669"/>
      <c r="AD251" s="669"/>
      <c r="AE251" s="669"/>
      <c r="AF251" s="669"/>
      <c r="AG251" s="669"/>
      <c r="AH251" s="669"/>
      <c r="AI251" s="669"/>
      <c r="AJ251" s="669"/>
      <c r="AK251" s="459"/>
      <c r="AL251" s="459"/>
      <c r="AM251" s="459"/>
      <c r="AN251" s="459"/>
      <c r="AO251" s="459"/>
      <c r="AP251" s="459"/>
      <c r="AQ251" s="459"/>
      <c r="AR251" s="459"/>
      <c r="AU251" s="459"/>
      <c r="AV251" s="1107"/>
      <c r="AW251" s="459"/>
    </row>
    <row r="252" spans="1:49" ht="13" hidden="1" customHeight="1" x14ac:dyDescent="0.35">
      <c r="A252" s="1000"/>
      <c r="B252" s="976"/>
      <c r="C252" s="457" t="s">
        <v>75</v>
      </c>
      <c r="D252" s="457" t="s">
        <v>77</v>
      </c>
      <c r="E252" s="469"/>
      <c r="F252" s="469"/>
      <c r="G252" s="469"/>
      <c r="H252" s="469">
        <f>H251</f>
        <v>0</v>
      </c>
      <c r="I252" s="469">
        <f t="shared" si="85"/>
        <v>0</v>
      </c>
      <c r="J252" s="469"/>
      <c r="K252" s="669">
        <f t="shared" si="67"/>
        <v>0</v>
      </c>
      <c r="L252" s="669">
        <f t="shared" si="68"/>
        <v>0</v>
      </c>
      <c r="M252" s="469"/>
      <c r="N252" s="1108" t="str">
        <f t="shared" si="73"/>
        <v/>
      </c>
      <c r="O252" s="502">
        <f>H252</f>
        <v>0</v>
      </c>
      <c r="P252" s="502"/>
      <c r="Q252" s="502"/>
      <c r="R252" s="502"/>
      <c r="S252" s="502"/>
      <c r="T252" s="469">
        <f>H252</f>
        <v>0</v>
      </c>
      <c r="U252" s="469">
        <f t="shared" si="86"/>
        <v>0</v>
      </c>
      <c r="V252" s="469"/>
      <c r="W252" s="469"/>
      <c r="X252" s="469"/>
      <c r="Y252" s="469"/>
      <c r="Z252" s="469"/>
      <c r="AA252" s="469"/>
      <c r="AB252" s="469"/>
      <c r="AC252" s="469"/>
      <c r="AD252" s="469"/>
      <c r="AE252" s="469"/>
      <c r="AF252" s="469"/>
      <c r="AG252" s="469"/>
      <c r="AH252" s="469"/>
      <c r="AI252" s="469"/>
      <c r="AJ252" s="469"/>
      <c r="AK252" s="457"/>
      <c r="AL252" s="457"/>
      <c r="AM252" s="457"/>
      <c r="AN252" s="457"/>
      <c r="AO252" s="457"/>
      <c r="AP252" s="457"/>
      <c r="AQ252" s="457"/>
      <c r="AR252" s="457"/>
      <c r="AU252" s="457"/>
      <c r="AV252" s="470"/>
      <c r="AW252" s="457"/>
    </row>
    <row r="253" spans="1:49" s="636" customFormat="1" ht="13" hidden="1" customHeight="1" x14ac:dyDescent="0.35">
      <c r="A253" s="1000"/>
      <c r="B253" s="976"/>
      <c r="C253" s="459" t="s">
        <v>73</v>
      </c>
      <c r="D253" s="459" t="s">
        <v>74</v>
      </c>
      <c r="E253" s="669"/>
      <c r="F253" s="669"/>
      <c r="G253" s="669"/>
      <c r="H253" s="669"/>
      <c r="I253" s="669">
        <f t="shared" si="85"/>
        <v>0</v>
      </c>
      <c r="J253" s="669"/>
      <c r="K253" s="669">
        <f t="shared" si="67"/>
        <v>0</v>
      </c>
      <c r="L253" s="669">
        <f t="shared" si="68"/>
        <v>0</v>
      </c>
      <c r="M253" s="1109">
        <f>J253-G253</f>
        <v>0</v>
      </c>
      <c r="N253" s="1106" t="str">
        <f t="shared" si="73"/>
        <v/>
      </c>
      <c r="O253" s="492"/>
      <c r="P253" s="492"/>
      <c r="Q253" s="492"/>
      <c r="R253" s="492"/>
      <c r="S253" s="492"/>
      <c r="T253" s="669"/>
      <c r="U253" s="669">
        <f t="shared" si="86"/>
        <v>0</v>
      </c>
      <c r="V253" s="669"/>
      <c r="W253" s="669"/>
      <c r="X253" s="669"/>
      <c r="Y253" s="669"/>
      <c r="Z253" s="669"/>
      <c r="AA253" s="669"/>
      <c r="AB253" s="669"/>
      <c r="AC253" s="669"/>
      <c r="AD253" s="1130"/>
      <c r="AE253" s="669"/>
      <c r="AF253" s="669"/>
      <c r="AG253" s="669"/>
      <c r="AH253" s="669"/>
      <c r="AI253" s="669"/>
      <c r="AJ253" s="669"/>
      <c r="AK253" s="459"/>
      <c r="AL253" s="459"/>
      <c r="AM253" s="459"/>
      <c r="AN253" s="459"/>
      <c r="AO253" s="459"/>
      <c r="AP253" s="459"/>
      <c r="AQ253" s="459"/>
      <c r="AR253" s="459"/>
      <c r="AU253" s="459"/>
      <c r="AV253" s="1107"/>
      <c r="AW253" s="459"/>
    </row>
    <row r="254" spans="1:49" s="636" customFormat="1" ht="13" hidden="1" customHeight="1" x14ac:dyDescent="0.35">
      <c r="A254" s="1000"/>
      <c r="B254" s="976"/>
      <c r="C254" s="459" t="s">
        <v>75</v>
      </c>
      <c r="D254" s="459" t="s">
        <v>76</v>
      </c>
      <c r="E254" s="669"/>
      <c r="F254" s="669"/>
      <c r="G254" s="669"/>
      <c r="H254" s="669"/>
      <c r="I254" s="669">
        <f t="shared" si="85"/>
        <v>0</v>
      </c>
      <c r="J254" s="669"/>
      <c r="K254" s="669">
        <f t="shared" si="67"/>
        <v>0</v>
      </c>
      <c r="L254" s="669">
        <f t="shared" si="68"/>
        <v>0</v>
      </c>
      <c r="M254" s="669"/>
      <c r="N254" s="1106" t="str">
        <f t="shared" si="73"/>
        <v/>
      </c>
      <c r="O254" s="492">
        <f>H254</f>
        <v>0</v>
      </c>
      <c r="P254" s="492"/>
      <c r="Q254" s="492"/>
      <c r="R254" s="492"/>
      <c r="S254" s="492"/>
      <c r="T254" s="669">
        <f>H254</f>
        <v>0</v>
      </c>
      <c r="U254" s="669">
        <f t="shared" si="86"/>
        <v>0</v>
      </c>
      <c r="V254" s="669"/>
      <c r="W254" s="669"/>
      <c r="X254" s="669"/>
      <c r="Y254" s="669"/>
      <c r="Z254" s="669"/>
      <c r="AA254" s="669"/>
      <c r="AB254" s="669"/>
      <c r="AC254" s="669"/>
      <c r="AD254" s="669"/>
      <c r="AE254" s="669"/>
      <c r="AF254" s="669"/>
      <c r="AG254" s="669"/>
      <c r="AH254" s="669"/>
      <c r="AI254" s="669"/>
      <c r="AJ254" s="669"/>
      <c r="AK254" s="459"/>
      <c r="AL254" s="459"/>
      <c r="AM254" s="459"/>
      <c r="AN254" s="459"/>
      <c r="AO254" s="459"/>
      <c r="AP254" s="459"/>
      <c r="AQ254" s="459"/>
      <c r="AR254" s="459"/>
      <c r="AU254" s="459"/>
      <c r="AV254" s="1107"/>
      <c r="AW254" s="459"/>
    </row>
    <row r="255" spans="1:49" ht="13" hidden="1" customHeight="1" x14ac:dyDescent="0.35">
      <c r="A255" s="1000"/>
      <c r="B255" s="976"/>
      <c r="C255" s="457" t="s">
        <v>75</v>
      </c>
      <c r="D255" s="457" t="s">
        <v>77</v>
      </c>
      <c r="E255" s="469"/>
      <c r="F255" s="469"/>
      <c r="G255" s="469"/>
      <c r="H255" s="469">
        <f>H254</f>
        <v>0</v>
      </c>
      <c r="I255" s="469">
        <f t="shared" si="85"/>
        <v>0</v>
      </c>
      <c r="J255" s="469"/>
      <c r="K255" s="669">
        <f t="shared" si="67"/>
        <v>0</v>
      </c>
      <c r="L255" s="669">
        <f t="shared" si="68"/>
        <v>0</v>
      </c>
      <c r="M255" s="469"/>
      <c r="N255" s="1108" t="str">
        <f t="shared" si="73"/>
        <v/>
      </c>
      <c r="O255" s="502">
        <f>H255</f>
        <v>0</v>
      </c>
      <c r="P255" s="502"/>
      <c r="Q255" s="502"/>
      <c r="R255" s="502"/>
      <c r="S255" s="502"/>
      <c r="T255" s="469">
        <f>H255</f>
        <v>0</v>
      </c>
      <c r="U255" s="469">
        <f t="shared" si="86"/>
        <v>0</v>
      </c>
      <c r="V255" s="469"/>
      <c r="W255" s="469"/>
      <c r="X255" s="469"/>
      <c r="Y255" s="469"/>
      <c r="Z255" s="469"/>
      <c r="AA255" s="469"/>
      <c r="AB255" s="469"/>
      <c r="AC255" s="469"/>
      <c r="AD255" s="469"/>
      <c r="AE255" s="469"/>
      <c r="AF255" s="469"/>
      <c r="AG255" s="469"/>
      <c r="AH255" s="469"/>
      <c r="AI255" s="469"/>
      <c r="AJ255" s="469"/>
      <c r="AK255" s="457"/>
      <c r="AL255" s="457"/>
      <c r="AM255" s="457"/>
      <c r="AN255" s="457"/>
      <c r="AO255" s="457"/>
      <c r="AP255" s="457"/>
      <c r="AQ255" s="457"/>
      <c r="AR255" s="457"/>
      <c r="AU255" s="457"/>
      <c r="AV255" s="470"/>
      <c r="AW255" s="457"/>
    </row>
    <row r="256" spans="1:49" s="636" customFormat="1" ht="13" hidden="1" customHeight="1" x14ac:dyDescent="0.35">
      <c r="A256" s="1000"/>
      <c r="B256" s="976"/>
      <c r="C256" s="459" t="s">
        <v>73</v>
      </c>
      <c r="D256" s="459" t="s">
        <v>74</v>
      </c>
      <c r="E256" s="669"/>
      <c r="F256" s="669"/>
      <c r="G256" s="669"/>
      <c r="H256" s="669"/>
      <c r="I256" s="669">
        <f t="shared" si="85"/>
        <v>0</v>
      </c>
      <c r="J256" s="669"/>
      <c r="K256" s="669">
        <f t="shared" si="67"/>
        <v>0</v>
      </c>
      <c r="L256" s="669">
        <f t="shared" si="68"/>
        <v>0</v>
      </c>
      <c r="M256" s="1109">
        <f>J256-G256</f>
        <v>0</v>
      </c>
      <c r="N256" s="1106" t="str">
        <f t="shared" si="73"/>
        <v/>
      </c>
      <c r="O256" s="492"/>
      <c r="P256" s="492"/>
      <c r="Q256" s="492"/>
      <c r="R256" s="492"/>
      <c r="S256" s="492"/>
      <c r="T256" s="669"/>
      <c r="U256" s="669">
        <f t="shared" si="86"/>
        <v>0</v>
      </c>
      <c r="V256" s="669"/>
      <c r="W256" s="669"/>
      <c r="X256" s="669"/>
      <c r="Y256" s="669"/>
      <c r="Z256" s="669"/>
      <c r="AA256" s="669"/>
      <c r="AB256" s="669"/>
      <c r="AC256" s="669"/>
      <c r="AD256" s="1130"/>
      <c r="AE256" s="669"/>
      <c r="AF256" s="669"/>
      <c r="AG256" s="669"/>
      <c r="AH256" s="669"/>
      <c r="AI256" s="669"/>
      <c r="AJ256" s="669"/>
      <c r="AK256" s="459"/>
      <c r="AL256" s="459"/>
      <c r="AM256" s="459"/>
      <c r="AN256" s="459"/>
      <c r="AO256" s="459"/>
      <c r="AP256" s="459"/>
      <c r="AQ256" s="459"/>
      <c r="AR256" s="459"/>
      <c r="AU256" s="459"/>
      <c r="AV256" s="1107"/>
      <c r="AW256" s="459"/>
    </row>
    <row r="257" spans="1:49" s="636" customFormat="1" ht="13" hidden="1" customHeight="1" x14ac:dyDescent="0.35">
      <c r="A257" s="1000"/>
      <c r="B257" s="976"/>
      <c r="C257" s="459" t="s">
        <v>75</v>
      </c>
      <c r="D257" s="459" t="s">
        <v>76</v>
      </c>
      <c r="E257" s="669"/>
      <c r="F257" s="669"/>
      <c r="G257" s="669"/>
      <c r="H257" s="669"/>
      <c r="I257" s="669">
        <f t="shared" si="85"/>
        <v>0</v>
      </c>
      <c r="J257" s="669"/>
      <c r="K257" s="669">
        <f t="shared" si="67"/>
        <v>0</v>
      </c>
      <c r="L257" s="669">
        <f t="shared" si="68"/>
        <v>0</v>
      </c>
      <c r="M257" s="669"/>
      <c r="N257" s="1106" t="str">
        <f t="shared" si="73"/>
        <v/>
      </c>
      <c r="O257" s="492">
        <f>H257</f>
        <v>0</v>
      </c>
      <c r="P257" s="492"/>
      <c r="Q257" s="492"/>
      <c r="R257" s="492"/>
      <c r="S257" s="492"/>
      <c r="T257" s="669">
        <f>H257</f>
        <v>0</v>
      </c>
      <c r="U257" s="669">
        <f t="shared" si="86"/>
        <v>0</v>
      </c>
      <c r="V257" s="669"/>
      <c r="W257" s="669"/>
      <c r="X257" s="669"/>
      <c r="Y257" s="669"/>
      <c r="Z257" s="669"/>
      <c r="AA257" s="669"/>
      <c r="AB257" s="669"/>
      <c r="AC257" s="669"/>
      <c r="AD257" s="669"/>
      <c r="AE257" s="669"/>
      <c r="AF257" s="669"/>
      <c r="AG257" s="669"/>
      <c r="AH257" s="669"/>
      <c r="AI257" s="669"/>
      <c r="AJ257" s="669"/>
      <c r="AK257" s="459"/>
      <c r="AL257" s="459"/>
      <c r="AM257" s="459"/>
      <c r="AN257" s="459"/>
      <c r="AO257" s="459"/>
      <c r="AP257" s="459"/>
      <c r="AQ257" s="459"/>
      <c r="AR257" s="459"/>
      <c r="AU257" s="459"/>
      <c r="AV257" s="1107"/>
      <c r="AW257" s="459"/>
    </row>
    <row r="258" spans="1:49" ht="13" hidden="1" customHeight="1" x14ac:dyDescent="0.35">
      <c r="A258" s="1000"/>
      <c r="B258" s="976"/>
      <c r="C258" s="457" t="s">
        <v>75</v>
      </c>
      <c r="D258" s="457" t="s">
        <v>77</v>
      </c>
      <c r="E258" s="469"/>
      <c r="F258" s="469"/>
      <c r="G258" s="469"/>
      <c r="H258" s="469">
        <f>H257</f>
        <v>0</v>
      </c>
      <c r="I258" s="469">
        <f t="shared" si="85"/>
        <v>0</v>
      </c>
      <c r="J258" s="469"/>
      <c r="K258" s="669">
        <f t="shared" si="67"/>
        <v>0</v>
      </c>
      <c r="L258" s="669">
        <f t="shared" si="68"/>
        <v>0</v>
      </c>
      <c r="M258" s="469"/>
      <c r="N258" s="1108" t="str">
        <f t="shared" si="73"/>
        <v/>
      </c>
      <c r="O258" s="502">
        <f>H258</f>
        <v>0</v>
      </c>
      <c r="P258" s="502"/>
      <c r="Q258" s="502"/>
      <c r="R258" s="502"/>
      <c r="S258" s="502"/>
      <c r="T258" s="469">
        <f>H258</f>
        <v>0</v>
      </c>
      <c r="U258" s="469">
        <f t="shared" si="86"/>
        <v>0</v>
      </c>
      <c r="V258" s="469"/>
      <c r="W258" s="469"/>
      <c r="X258" s="469"/>
      <c r="Y258" s="469"/>
      <c r="Z258" s="469"/>
      <c r="AA258" s="469"/>
      <c r="AB258" s="469"/>
      <c r="AC258" s="469"/>
      <c r="AD258" s="469"/>
      <c r="AE258" s="469"/>
      <c r="AF258" s="469"/>
      <c r="AG258" s="469"/>
      <c r="AH258" s="469"/>
      <c r="AI258" s="469"/>
      <c r="AJ258" s="469"/>
      <c r="AK258" s="457"/>
      <c r="AL258" s="457"/>
      <c r="AM258" s="457"/>
      <c r="AN258" s="457"/>
      <c r="AO258" s="457"/>
      <c r="AP258" s="457"/>
      <c r="AQ258" s="457"/>
      <c r="AR258" s="457"/>
      <c r="AU258" s="457"/>
      <c r="AV258" s="470"/>
      <c r="AW258" s="457"/>
    </row>
    <row r="259" spans="1:49" s="636" customFormat="1" ht="13" hidden="1" customHeight="1" x14ac:dyDescent="0.35">
      <c r="A259" s="1000"/>
      <c r="B259" s="976"/>
      <c r="C259" s="459" t="s">
        <v>73</v>
      </c>
      <c r="D259" s="459" t="s">
        <v>74</v>
      </c>
      <c r="E259" s="669"/>
      <c r="F259" s="669"/>
      <c r="G259" s="669"/>
      <c r="H259" s="669"/>
      <c r="I259" s="669">
        <f t="shared" si="85"/>
        <v>0</v>
      </c>
      <c r="J259" s="669"/>
      <c r="K259" s="669">
        <f t="shared" si="67"/>
        <v>0</v>
      </c>
      <c r="L259" s="669">
        <f t="shared" si="68"/>
        <v>0</v>
      </c>
      <c r="M259" s="1109">
        <f>J259-G259</f>
        <v>0</v>
      </c>
      <c r="N259" s="1106" t="str">
        <f t="shared" si="73"/>
        <v/>
      </c>
      <c r="O259" s="492"/>
      <c r="P259" s="492"/>
      <c r="Q259" s="492"/>
      <c r="R259" s="492"/>
      <c r="S259" s="492"/>
      <c r="T259" s="669"/>
      <c r="U259" s="669">
        <f t="shared" si="86"/>
        <v>0</v>
      </c>
      <c r="V259" s="669"/>
      <c r="W259" s="669"/>
      <c r="X259" s="669"/>
      <c r="Y259" s="669"/>
      <c r="Z259" s="669"/>
      <c r="AA259" s="669"/>
      <c r="AB259" s="669"/>
      <c r="AC259" s="669"/>
      <c r="AD259" s="1130"/>
      <c r="AE259" s="669"/>
      <c r="AF259" s="669"/>
      <c r="AG259" s="669"/>
      <c r="AH259" s="669"/>
      <c r="AI259" s="669"/>
      <c r="AJ259" s="669"/>
      <c r="AK259" s="459"/>
      <c r="AL259" s="459"/>
      <c r="AM259" s="459"/>
      <c r="AN259" s="459"/>
      <c r="AO259" s="459"/>
      <c r="AP259" s="459"/>
      <c r="AQ259" s="459"/>
      <c r="AR259" s="459"/>
      <c r="AU259" s="459"/>
      <c r="AV259" s="1107"/>
      <c r="AW259" s="459"/>
    </row>
    <row r="260" spans="1:49" s="636" customFormat="1" ht="13" hidden="1" customHeight="1" x14ac:dyDescent="0.35">
      <c r="A260" s="1000"/>
      <c r="B260" s="976"/>
      <c r="C260" s="459" t="s">
        <v>75</v>
      </c>
      <c r="D260" s="459" t="s">
        <v>76</v>
      </c>
      <c r="E260" s="669"/>
      <c r="F260" s="669"/>
      <c r="G260" s="669"/>
      <c r="H260" s="669"/>
      <c r="I260" s="669">
        <f t="shared" si="85"/>
        <v>0</v>
      </c>
      <c r="J260" s="669"/>
      <c r="K260" s="669">
        <f t="shared" si="67"/>
        <v>0</v>
      </c>
      <c r="L260" s="669">
        <f t="shared" si="68"/>
        <v>0</v>
      </c>
      <c r="M260" s="669"/>
      <c r="N260" s="1106" t="str">
        <f t="shared" si="73"/>
        <v/>
      </c>
      <c r="O260" s="492">
        <f>H260</f>
        <v>0</v>
      </c>
      <c r="P260" s="492"/>
      <c r="Q260" s="492"/>
      <c r="R260" s="492"/>
      <c r="S260" s="492"/>
      <c r="T260" s="669">
        <f>H260</f>
        <v>0</v>
      </c>
      <c r="U260" s="669">
        <f t="shared" si="86"/>
        <v>0</v>
      </c>
      <c r="V260" s="669"/>
      <c r="W260" s="669"/>
      <c r="X260" s="669"/>
      <c r="Y260" s="669"/>
      <c r="Z260" s="669"/>
      <c r="AA260" s="669"/>
      <c r="AB260" s="669"/>
      <c r="AC260" s="669"/>
      <c r="AD260" s="669"/>
      <c r="AE260" s="669"/>
      <c r="AF260" s="669"/>
      <c r="AG260" s="669"/>
      <c r="AH260" s="669"/>
      <c r="AI260" s="669"/>
      <c r="AJ260" s="669"/>
      <c r="AK260" s="459"/>
      <c r="AL260" s="459"/>
      <c r="AM260" s="459"/>
      <c r="AN260" s="459"/>
      <c r="AO260" s="459"/>
      <c r="AP260" s="459"/>
      <c r="AQ260" s="459"/>
      <c r="AR260" s="459"/>
      <c r="AU260" s="459"/>
      <c r="AV260" s="1107"/>
      <c r="AW260" s="459"/>
    </row>
    <row r="261" spans="1:49" ht="13" hidden="1" customHeight="1" x14ac:dyDescent="0.35">
      <c r="A261" s="962"/>
      <c r="B261" s="977"/>
      <c r="C261" s="457" t="s">
        <v>75</v>
      </c>
      <c r="D261" s="457" t="s">
        <v>77</v>
      </c>
      <c r="E261" s="469"/>
      <c r="F261" s="469"/>
      <c r="G261" s="469"/>
      <c r="H261" s="469">
        <f>H260</f>
        <v>0</v>
      </c>
      <c r="I261" s="469">
        <f t="shared" si="85"/>
        <v>0</v>
      </c>
      <c r="J261" s="469"/>
      <c r="K261" s="669">
        <f t="shared" si="67"/>
        <v>0</v>
      </c>
      <c r="L261" s="669">
        <f t="shared" si="68"/>
        <v>0</v>
      </c>
      <c r="M261" s="469"/>
      <c r="N261" s="1108" t="str">
        <f t="shared" si="73"/>
        <v/>
      </c>
      <c r="O261" s="502">
        <f>H261</f>
        <v>0</v>
      </c>
      <c r="P261" s="502"/>
      <c r="Q261" s="502"/>
      <c r="R261" s="502"/>
      <c r="S261" s="502"/>
      <c r="T261" s="469">
        <f>H261</f>
        <v>0</v>
      </c>
      <c r="U261" s="469">
        <f t="shared" si="86"/>
        <v>0</v>
      </c>
      <c r="V261" s="469"/>
      <c r="W261" s="469"/>
      <c r="X261" s="469"/>
      <c r="Y261" s="469"/>
      <c r="Z261" s="469"/>
      <c r="AA261" s="469"/>
      <c r="AB261" s="469"/>
      <c r="AC261" s="469"/>
      <c r="AD261" s="469"/>
      <c r="AE261" s="469"/>
      <c r="AF261" s="469"/>
      <c r="AG261" s="469"/>
      <c r="AH261" s="469"/>
      <c r="AI261" s="469"/>
      <c r="AJ261" s="469"/>
      <c r="AK261" s="457"/>
      <c r="AL261" s="457"/>
      <c r="AM261" s="457"/>
      <c r="AN261" s="457"/>
      <c r="AO261" s="457"/>
      <c r="AP261" s="457"/>
      <c r="AQ261" s="457"/>
      <c r="AR261" s="457"/>
      <c r="AU261" s="457"/>
      <c r="AV261" s="470"/>
      <c r="AW261" s="457"/>
    </row>
    <row r="262" spans="1:49" s="636" customFormat="1" ht="13" hidden="1" customHeight="1" x14ac:dyDescent="0.35">
      <c r="A262" s="961"/>
      <c r="B262" s="975" t="s">
        <v>124</v>
      </c>
      <c r="C262" s="459"/>
      <c r="D262" s="459"/>
      <c r="E262" s="1138">
        <f t="shared" ref="E262:M262" si="87">E264+E267+E282+E270+E273+E276+E279</f>
        <v>0</v>
      </c>
      <c r="F262" s="1138">
        <f t="shared" si="87"/>
        <v>0</v>
      </c>
      <c r="G262" s="1138">
        <f t="shared" si="87"/>
        <v>0</v>
      </c>
      <c r="H262" s="1138">
        <f t="shared" si="87"/>
        <v>0</v>
      </c>
      <c r="I262" s="1138">
        <f t="shared" si="87"/>
        <v>0</v>
      </c>
      <c r="J262" s="1138">
        <f t="shared" si="87"/>
        <v>0</v>
      </c>
      <c r="K262" s="669">
        <f t="shared" si="67"/>
        <v>0</v>
      </c>
      <c r="L262" s="669">
        <f t="shared" si="68"/>
        <v>0</v>
      </c>
      <c r="M262" s="1138">
        <f t="shared" si="87"/>
        <v>0</v>
      </c>
      <c r="N262" s="1106" t="str">
        <f t="shared" si="73"/>
        <v/>
      </c>
      <c r="O262" s="1138">
        <f>O264+O267+O282+O270+O273+O276+O279</f>
        <v>0</v>
      </c>
      <c r="P262" s="1138">
        <f t="shared" ref="P262:AJ263" si="88">P264+P267+P282+P270+P273+P276+P279</f>
        <v>0</v>
      </c>
      <c r="Q262" s="1138">
        <f t="shared" si="88"/>
        <v>0</v>
      </c>
      <c r="R262" s="1138"/>
      <c r="S262" s="1138"/>
      <c r="T262" s="1138">
        <f t="shared" si="88"/>
        <v>0</v>
      </c>
      <c r="U262" s="1138">
        <f t="shared" si="88"/>
        <v>0</v>
      </c>
      <c r="V262" s="1138">
        <f t="shared" si="88"/>
        <v>0</v>
      </c>
      <c r="W262" s="1138">
        <f t="shared" si="88"/>
        <v>0</v>
      </c>
      <c r="X262" s="1138">
        <f t="shared" si="88"/>
        <v>0</v>
      </c>
      <c r="Y262" s="1138">
        <f t="shared" si="88"/>
        <v>0</v>
      </c>
      <c r="Z262" s="1138">
        <f t="shared" si="88"/>
        <v>0</v>
      </c>
      <c r="AA262" s="1138">
        <f t="shared" si="88"/>
        <v>0</v>
      </c>
      <c r="AB262" s="1138">
        <f t="shared" si="88"/>
        <v>0</v>
      </c>
      <c r="AC262" s="1138">
        <f t="shared" si="88"/>
        <v>0</v>
      </c>
      <c r="AD262" s="1138">
        <f t="shared" si="88"/>
        <v>0</v>
      </c>
      <c r="AE262" s="1138">
        <f t="shared" si="88"/>
        <v>0</v>
      </c>
      <c r="AF262" s="1138">
        <f t="shared" si="88"/>
        <v>0</v>
      </c>
      <c r="AG262" s="1138">
        <f t="shared" si="88"/>
        <v>0</v>
      </c>
      <c r="AH262" s="1138">
        <f t="shared" si="88"/>
        <v>0</v>
      </c>
      <c r="AI262" s="1138">
        <f t="shared" si="88"/>
        <v>0</v>
      </c>
      <c r="AJ262" s="1138">
        <f t="shared" si="88"/>
        <v>0</v>
      </c>
      <c r="AK262" s="502" t="s">
        <v>83</v>
      </c>
      <c r="AL262" s="459"/>
      <c r="AM262" s="669">
        <f>AM264+AM267+AM538+AM543+AM547</f>
        <v>0</v>
      </c>
      <c r="AN262" s="669">
        <f>AN264+AN267+AN538+AN543+AN547</f>
        <v>0</v>
      </c>
      <c r="AO262" s="669">
        <f>AO264+AO267+AO538+AO543+AO547</f>
        <v>0</v>
      </c>
      <c r="AP262" s="455"/>
      <c r="AQ262" s="455"/>
      <c r="AR262" s="459"/>
      <c r="AU262" s="459"/>
      <c r="AV262" s="1107"/>
      <c r="AW262" s="459"/>
    </row>
    <row r="263" spans="1:49" s="636" customFormat="1" ht="13" hidden="1" customHeight="1" x14ac:dyDescent="0.35">
      <c r="A263" s="1000"/>
      <c r="B263" s="976"/>
      <c r="C263" s="459"/>
      <c r="D263" s="459"/>
      <c r="E263" s="1138">
        <f>E265+E268+E283+E271+E274+E277+E280</f>
        <v>0</v>
      </c>
      <c r="F263" s="1138">
        <f>F265+F268+F283+F271+F274+F277+F280</f>
        <v>0</v>
      </c>
      <c r="G263" s="669"/>
      <c r="H263" s="1138">
        <f>H265+H268+H283+H271+H274+H277+H280</f>
        <v>0</v>
      </c>
      <c r="I263" s="1138">
        <f>I265+I268+I283+I271+I274+I277+I280</f>
        <v>0</v>
      </c>
      <c r="J263" s="669"/>
      <c r="K263" s="669">
        <f t="shared" si="67"/>
        <v>0</v>
      </c>
      <c r="L263" s="669">
        <f t="shared" si="68"/>
        <v>0</v>
      </c>
      <c r="M263" s="669"/>
      <c r="N263" s="1106" t="str">
        <f t="shared" si="73"/>
        <v/>
      </c>
      <c r="O263" s="1138">
        <f>O265+O268+O283+O271+O274+O277+O280</f>
        <v>0</v>
      </c>
      <c r="P263" s="1138">
        <f t="shared" si="88"/>
        <v>0</v>
      </c>
      <c r="Q263" s="1138">
        <f t="shared" si="88"/>
        <v>0</v>
      </c>
      <c r="R263" s="1138"/>
      <c r="S263" s="1138"/>
      <c r="T263" s="1138">
        <f t="shared" si="88"/>
        <v>0</v>
      </c>
      <c r="U263" s="1138">
        <f t="shared" si="88"/>
        <v>0</v>
      </c>
      <c r="V263" s="1138">
        <f t="shared" si="88"/>
        <v>0</v>
      </c>
      <c r="W263" s="1138">
        <f t="shared" si="88"/>
        <v>0</v>
      </c>
      <c r="X263" s="1138">
        <f t="shared" si="88"/>
        <v>0</v>
      </c>
      <c r="Y263" s="1138">
        <f t="shared" si="88"/>
        <v>0</v>
      </c>
      <c r="Z263" s="1138">
        <f t="shared" si="88"/>
        <v>0</v>
      </c>
      <c r="AA263" s="1138">
        <f t="shared" si="88"/>
        <v>0</v>
      </c>
      <c r="AB263" s="1138">
        <f t="shared" si="88"/>
        <v>0</v>
      </c>
      <c r="AC263" s="1138">
        <f t="shared" si="88"/>
        <v>0</v>
      </c>
      <c r="AD263" s="1138">
        <f t="shared" si="88"/>
        <v>0</v>
      </c>
      <c r="AE263" s="1138">
        <f t="shared" si="88"/>
        <v>0</v>
      </c>
      <c r="AF263" s="1138">
        <f t="shared" si="88"/>
        <v>0</v>
      </c>
      <c r="AG263" s="1138">
        <f t="shared" si="88"/>
        <v>0</v>
      </c>
      <c r="AH263" s="1138">
        <f t="shared" si="88"/>
        <v>0</v>
      </c>
      <c r="AI263" s="1138">
        <f t="shared" si="88"/>
        <v>0</v>
      </c>
      <c r="AJ263" s="1138">
        <f t="shared" si="88"/>
        <v>0</v>
      </c>
      <c r="AK263" s="459"/>
      <c r="AL263" s="459"/>
      <c r="AM263" s="669">
        <f>AM265+AM268+AM532+AM535+AM538+AM541</f>
        <v>0</v>
      </c>
      <c r="AN263" s="669">
        <f>AN265+AN268+AN532+AN535+AN538+AN541</f>
        <v>0</v>
      </c>
      <c r="AO263" s="669">
        <f>AO265+AO268+AO532+AO535+AO538+AO541</f>
        <v>0</v>
      </c>
      <c r="AP263" s="455"/>
      <c r="AQ263" s="455"/>
      <c r="AR263" s="459"/>
      <c r="AU263" s="459"/>
      <c r="AV263" s="1107"/>
      <c r="AW263" s="459"/>
    </row>
    <row r="264" spans="1:49" s="636" customFormat="1" ht="13" hidden="1" customHeight="1" x14ac:dyDescent="0.35">
      <c r="A264" s="1000"/>
      <c r="B264" s="976"/>
      <c r="C264" s="459" t="s">
        <v>73</v>
      </c>
      <c r="D264" s="459" t="s">
        <v>74</v>
      </c>
      <c r="E264" s="669"/>
      <c r="F264" s="669">
        <f>E264*1.12</f>
        <v>0</v>
      </c>
      <c r="G264" s="669"/>
      <c r="H264" s="669"/>
      <c r="I264" s="669">
        <f t="shared" ref="I264:I284" si="89">H264*1.12</f>
        <v>0</v>
      </c>
      <c r="J264" s="669"/>
      <c r="K264" s="669">
        <f t="shared" si="67"/>
        <v>0</v>
      </c>
      <c r="L264" s="669">
        <f t="shared" si="68"/>
        <v>0</v>
      </c>
      <c r="M264" s="1109">
        <f>J264-G264</f>
        <v>0</v>
      </c>
      <c r="N264" s="1106" t="str">
        <f t="shared" si="73"/>
        <v/>
      </c>
      <c r="O264" s="492"/>
      <c r="P264" s="492"/>
      <c r="Q264" s="492"/>
      <c r="R264" s="492"/>
      <c r="S264" s="492"/>
      <c r="T264" s="669"/>
      <c r="U264" s="669">
        <f t="shared" ref="U264:U284" si="90">T264*1.12</f>
        <v>0</v>
      </c>
      <c r="V264" s="669"/>
      <c r="W264" s="1130"/>
      <c r="X264" s="669"/>
      <c r="Y264" s="669"/>
      <c r="Z264" s="669"/>
      <c r="AA264" s="669"/>
      <c r="AB264" s="669"/>
      <c r="AC264" s="669"/>
      <c r="AD264" s="1109"/>
      <c r="AE264" s="669"/>
      <c r="AF264" s="669"/>
      <c r="AG264" s="669"/>
      <c r="AH264" s="669"/>
      <c r="AI264" s="669"/>
      <c r="AJ264" s="1130"/>
      <c r="AK264" s="459"/>
      <c r="AL264" s="459"/>
      <c r="AM264" s="459"/>
      <c r="AN264" s="459"/>
      <c r="AO264" s="459"/>
      <c r="AP264" s="459"/>
      <c r="AQ264" s="459"/>
      <c r="AR264" s="459"/>
      <c r="AU264" s="459"/>
      <c r="AV264" s="1107"/>
      <c r="AW264" s="459"/>
    </row>
    <row r="265" spans="1:49" s="636" customFormat="1" ht="13" hidden="1" customHeight="1" x14ac:dyDescent="0.35">
      <c r="A265" s="1000"/>
      <c r="B265" s="976"/>
      <c r="C265" s="459" t="s">
        <v>75</v>
      </c>
      <c r="D265" s="459" t="s">
        <v>76</v>
      </c>
      <c r="E265" s="669"/>
      <c r="F265" s="669">
        <f>E265*1.12</f>
        <v>0</v>
      </c>
      <c r="G265" s="669"/>
      <c r="H265" s="669"/>
      <c r="I265" s="669">
        <f t="shared" si="89"/>
        <v>0</v>
      </c>
      <c r="J265" s="669"/>
      <c r="K265" s="669">
        <f t="shared" si="67"/>
        <v>0</v>
      </c>
      <c r="L265" s="669">
        <f t="shared" si="68"/>
        <v>0</v>
      </c>
      <c r="M265" s="669"/>
      <c r="N265" s="1106" t="str">
        <f t="shared" si="73"/>
        <v/>
      </c>
      <c r="O265" s="492">
        <f>H265</f>
        <v>0</v>
      </c>
      <c r="P265" s="492"/>
      <c r="Q265" s="492"/>
      <c r="R265" s="492"/>
      <c r="S265" s="492"/>
      <c r="T265" s="669">
        <f>H265</f>
        <v>0</v>
      </c>
      <c r="U265" s="669">
        <f t="shared" si="90"/>
        <v>0</v>
      </c>
      <c r="V265" s="669"/>
      <c r="W265" s="669"/>
      <c r="X265" s="669"/>
      <c r="Y265" s="669"/>
      <c r="Z265" s="669"/>
      <c r="AA265" s="669"/>
      <c r="AB265" s="669"/>
      <c r="AC265" s="669"/>
      <c r="AD265" s="669"/>
      <c r="AE265" s="669"/>
      <c r="AF265" s="669"/>
      <c r="AG265" s="669"/>
      <c r="AH265" s="669"/>
      <c r="AI265" s="669"/>
      <c r="AJ265" s="669"/>
      <c r="AK265" s="459"/>
      <c r="AL265" s="459"/>
      <c r="AM265" s="459"/>
      <c r="AN265" s="459"/>
      <c r="AO265" s="459"/>
      <c r="AP265" s="459"/>
      <c r="AQ265" s="459"/>
      <c r="AR265" s="459"/>
      <c r="AU265" s="459"/>
      <c r="AV265" s="1107"/>
      <c r="AW265" s="459"/>
    </row>
    <row r="266" spans="1:49" ht="13" hidden="1" customHeight="1" x14ac:dyDescent="0.35">
      <c r="A266" s="1000"/>
      <c r="B266" s="976"/>
      <c r="C266" s="457" t="s">
        <v>75</v>
      </c>
      <c r="D266" s="457" t="s">
        <v>77</v>
      </c>
      <c r="E266" s="469">
        <f>E265</f>
        <v>0</v>
      </c>
      <c r="F266" s="469">
        <f>F265</f>
        <v>0</v>
      </c>
      <c r="G266" s="469"/>
      <c r="H266" s="469">
        <f>H265</f>
        <v>0</v>
      </c>
      <c r="I266" s="469">
        <f t="shared" si="89"/>
        <v>0</v>
      </c>
      <c r="J266" s="469"/>
      <c r="K266" s="669">
        <f t="shared" ref="K266:K329" si="91">H266-E266</f>
        <v>0</v>
      </c>
      <c r="L266" s="669">
        <f t="shared" ref="L266:L329" si="92">I266-F266</f>
        <v>0</v>
      </c>
      <c r="M266" s="469"/>
      <c r="N266" s="1108" t="str">
        <f t="shared" si="73"/>
        <v/>
      </c>
      <c r="O266" s="502">
        <f>H266</f>
        <v>0</v>
      </c>
      <c r="P266" s="502"/>
      <c r="Q266" s="502"/>
      <c r="R266" s="502"/>
      <c r="S266" s="502"/>
      <c r="T266" s="469">
        <f>H266</f>
        <v>0</v>
      </c>
      <c r="U266" s="469">
        <f t="shared" si="90"/>
        <v>0</v>
      </c>
      <c r="V266" s="469"/>
      <c r="W266" s="469"/>
      <c r="X266" s="469"/>
      <c r="Y266" s="469"/>
      <c r="Z266" s="469"/>
      <c r="AA266" s="469"/>
      <c r="AB266" s="469"/>
      <c r="AC266" s="469"/>
      <c r="AD266" s="469"/>
      <c r="AE266" s="469"/>
      <c r="AF266" s="469"/>
      <c r="AG266" s="469"/>
      <c r="AH266" s="469"/>
      <c r="AI266" s="469"/>
      <c r="AJ266" s="469"/>
      <c r="AK266" s="457"/>
      <c r="AL266" s="457"/>
      <c r="AM266" s="457"/>
      <c r="AN266" s="457"/>
      <c r="AO266" s="457"/>
      <c r="AP266" s="457"/>
      <c r="AQ266" s="457"/>
      <c r="AR266" s="457"/>
      <c r="AU266" s="457"/>
      <c r="AV266" s="470"/>
      <c r="AW266" s="457"/>
    </row>
    <row r="267" spans="1:49" s="636" customFormat="1" ht="13" hidden="1" customHeight="1" x14ac:dyDescent="0.35">
      <c r="A267" s="1000"/>
      <c r="B267" s="976"/>
      <c r="C267" s="459" t="s">
        <v>73</v>
      </c>
      <c r="D267" s="459" t="s">
        <v>74</v>
      </c>
      <c r="E267" s="669"/>
      <c r="F267" s="669"/>
      <c r="G267" s="669"/>
      <c r="H267" s="669"/>
      <c r="I267" s="669">
        <f t="shared" si="89"/>
        <v>0</v>
      </c>
      <c r="J267" s="669"/>
      <c r="K267" s="669">
        <f t="shared" si="91"/>
        <v>0</v>
      </c>
      <c r="L267" s="669">
        <f t="shared" si="92"/>
        <v>0</v>
      </c>
      <c r="M267" s="1109">
        <f>J267-G267</f>
        <v>0</v>
      </c>
      <c r="N267" s="1106" t="str">
        <f t="shared" si="73"/>
        <v/>
      </c>
      <c r="O267" s="492"/>
      <c r="P267" s="492"/>
      <c r="Q267" s="492"/>
      <c r="R267" s="492"/>
      <c r="S267" s="492"/>
      <c r="T267" s="669"/>
      <c r="U267" s="669">
        <f t="shared" si="90"/>
        <v>0</v>
      </c>
      <c r="V267" s="669"/>
      <c r="W267" s="669"/>
      <c r="X267" s="669"/>
      <c r="Y267" s="669"/>
      <c r="Z267" s="669"/>
      <c r="AA267" s="669"/>
      <c r="AB267" s="669"/>
      <c r="AC267" s="669"/>
      <c r="AD267" s="1130"/>
      <c r="AE267" s="669"/>
      <c r="AF267" s="669"/>
      <c r="AG267" s="669"/>
      <c r="AH267" s="669"/>
      <c r="AI267" s="669"/>
      <c r="AJ267" s="669"/>
      <c r="AK267" s="459"/>
      <c r="AL267" s="459"/>
      <c r="AM267" s="459"/>
      <c r="AN267" s="459"/>
      <c r="AO267" s="459"/>
      <c r="AP267" s="459"/>
      <c r="AQ267" s="459"/>
      <c r="AR267" s="459"/>
      <c r="AU267" s="459"/>
      <c r="AV267" s="1107"/>
      <c r="AW267" s="459"/>
    </row>
    <row r="268" spans="1:49" s="636" customFormat="1" ht="13" hidden="1" customHeight="1" x14ac:dyDescent="0.35">
      <c r="A268" s="1000"/>
      <c r="B268" s="976"/>
      <c r="C268" s="459" t="s">
        <v>75</v>
      </c>
      <c r="D268" s="459" t="s">
        <v>76</v>
      </c>
      <c r="E268" s="669"/>
      <c r="F268" s="669"/>
      <c r="G268" s="669"/>
      <c r="H268" s="669"/>
      <c r="I268" s="669">
        <f t="shared" si="89"/>
        <v>0</v>
      </c>
      <c r="J268" s="669"/>
      <c r="K268" s="669">
        <f t="shared" si="91"/>
        <v>0</v>
      </c>
      <c r="L268" s="669">
        <f t="shared" si="92"/>
        <v>0</v>
      </c>
      <c r="M268" s="669"/>
      <c r="N268" s="1106" t="str">
        <f t="shared" si="73"/>
        <v/>
      </c>
      <c r="O268" s="492">
        <f>H268</f>
        <v>0</v>
      </c>
      <c r="P268" s="492"/>
      <c r="Q268" s="492"/>
      <c r="R268" s="492"/>
      <c r="S268" s="492"/>
      <c r="T268" s="669">
        <f>H268</f>
        <v>0</v>
      </c>
      <c r="U268" s="669">
        <f t="shared" si="90"/>
        <v>0</v>
      </c>
      <c r="V268" s="669"/>
      <c r="W268" s="669"/>
      <c r="X268" s="669"/>
      <c r="Y268" s="669"/>
      <c r="Z268" s="669"/>
      <c r="AA268" s="669"/>
      <c r="AB268" s="669"/>
      <c r="AC268" s="669"/>
      <c r="AD268" s="669"/>
      <c r="AE268" s="669"/>
      <c r="AF268" s="669"/>
      <c r="AG268" s="669"/>
      <c r="AH268" s="669"/>
      <c r="AI268" s="669"/>
      <c r="AJ268" s="669"/>
      <c r="AK268" s="459"/>
      <c r="AL268" s="459"/>
      <c r="AM268" s="459"/>
      <c r="AN268" s="459"/>
      <c r="AO268" s="459"/>
      <c r="AP268" s="459"/>
      <c r="AQ268" s="459"/>
      <c r="AR268" s="459"/>
      <c r="AU268" s="459"/>
      <c r="AV268" s="1107"/>
      <c r="AW268" s="459"/>
    </row>
    <row r="269" spans="1:49" ht="13" hidden="1" customHeight="1" x14ac:dyDescent="0.35">
      <c r="A269" s="1000"/>
      <c r="B269" s="976"/>
      <c r="C269" s="457" t="s">
        <v>75</v>
      </c>
      <c r="D269" s="457" t="s">
        <v>77</v>
      </c>
      <c r="E269" s="469"/>
      <c r="F269" s="469"/>
      <c r="G269" s="469"/>
      <c r="H269" s="469">
        <f>H268</f>
        <v>0</v>
      </c>
      <c r="I269" s="469">
        <f t="shared" si="89"/>
        <v>0</v>
      </c>
      <c r="J269" s="469"/>
      <c r="K269" s="669">
        <f t="shared" si="91"/>
        <v>0</v>
      </c>
      <c r="L269" s="669">
        <f t="shared" si="92"/>
        <v>0</v>
      </c>
      <c r="M269" s="469"/>
      <c r="N269" s="1108" t="str">
        <f t="shared" si="73"/>
        <v/>
      </c>
      <c r="O269" s="502">
        <f>H269</f>
        <v>0</v>
      </c>
      <c r="P269" s="502"/>
      <c r="Q269" s="502"/>
      <c r="R269" s="502"/>
      <c r="S269" s="502"/>
      <c r="T269" s="469">
        <f>H269</f>
        <v>0</v>
      </c>
      <c r="U269" s="469">
        <f t="shared" si="90"/>
        <v>0</v>
      </c>
      <c r="V269" s="469"/>
      <c r="W269" s="469"/>
      <c r="X269" s="469"/>
      <c r="Y269" s="469"/>
      <c r="Z269" s="469"/>
      <c r="AA269" s="469"/>
      <c r="AB269" s="469"/>
      <c r="AC269" s="469"/>
      <c r="AD269" s="469"/>
      <c r="AE269" s="469"/>
      <c r="AF269" s="469"/>
      <c r="AG269" s="469"/>
      <c r="AH269" s="469"/>
      <c r="AI269" s="469"/>
      <c r="AJ269" s="469"/>
      <c r="AK269" s="457"/>
      <c r="AL269" s="457"/>
      <c r="AM269" s="457"/>
      <c r="AN269" s="457"/>
      <c r="AO269" s="457"/>
      <c r="AP269" s="457"/>
      <c r="AQ269" s="457"/>
      <c r="AR269" s="457"/>
      <c r="AU269" s="457"/>
      <c r="AV269" s="470"/>
      <c r="AW269" s="457"/>
    </row>
    <row r="270" spans="1:49" s="636" customFormat="1" ht="13" hidden="1" customHeight="1" x14ac:dyDescent="0.35">
      <c r="A270" s="1000"/>
      <c r="B270" s="976"/>
      <c r="C270" s="459" t="s">
        <v>73</v>
      </c>
      <c r="D270" s="459" t="s">
        <v>74</v>
      </c>
      <c r="E270" s="669"/>
      <c r="F270" s="669"/>
      <c r="G270" s="669"/>
      <c r="H270" s="669"/>
      <c r="I270" s="669">
        <f t="shared" si="89"/>
        <v>0</v>
      </c>
      <c r="J270" s="669"/>
      <c r="K270" s="669">
        <f t="shared" si="91"/>
        <v>0</v>
      </c>
      <c r="L270" s="669">
        <f t="shared" si="92"/>
        <v>0</v>
      </c>
      <c r="M270" s="1109">
        <f>J270-G270</f>
        <v>0</v>
      </c>
      <c r="N270" s="1106" t="str">
        <f t="shared" si="73"/>
        <v/>
      </c>
      <c r="O270" s="492"/>
      <c r="P270" s="492"/>
      <c r="Q270" s="492"/>
      <c r="R270" s="492"/>
      <c r="S270" s="492"/>
      <c r="T270" s="669"/>
      <c r="U270" s="669">
        <f t="shared" si="90"/>
        <v>0</v>
      </c>
      <c r="V270" s="669"/>
      <c r="W270" s="669"/>
      <c r="X270" s="669"/>
      <c r="Y270" s="669"/>
      <c r="Z270" s="669"/>
      <c r="AA270" s="669"/>
      <c r="AB270" s="669"/>
      <c r="AC270" s="669"/>
      <c r="AD270" s="1109"/>
      <c r="AE270" s="669"/>
      <c r="AF270" s="669"/>
      <c r="AG270" s="669"/>
      <c r="AH270" s="669"/>
      <c r="AI270" s="669"/>
      <c r="AJ270" s="669"/>
      <c r="AK270" s="459"/>
      <c r="AL270" s="459"/>
      <c r="AM270" s="459"/>
      <c r="AN270" s="459"/>
      <c r="AO270" s="459"/>
      <c r="AP270" s="459"/>
      <c r="AQ270" s="459"/>
      <c r="AR270" s="459"/>
      <c r="AU270" s="459"/>
      <c r="AV270" s="1107"/>
      <c r="AW270" s="459"/>
    </row>
    <row r="271" spans="1:49" s="636" customFormat="1" ht="13" hidden="1" customHeight="1" x14ac:dyDescent="0.35">
      <c r="A271" s="1000"/>
      <c r="B271" s="976"/>
      <c r="C271" s="459" t="s">
        <v>75</v>
      </c>
      <c r="D271" s="459" t="s">
        <v>76</v>
      </c>
      <c r="E271" s="669"/>
      <c r="F271" s="669"/>
      <c r="G271" s="669"/>
      <c r="H271" s="669"/>
      <c r="I271" s="669">
        <f t="shared" si="89"/>
        <v>0</v>
      </c>
      <c r="J271" s="669"/>
      <c r="K271" s="669">
        <f t="shared" si="91"/>
        <v>0</v>
      </c>
      <c r="L271" s="669">
        <f t="shared" si="92"/>
        <v>0</v>
      </c>
      <c r="M271" s="669"/>
      <c r="N271" s="1106" t="str">
        <f t="shared" si="73"/>
        <v/>
      </c>
      <c r="O271" s="492">
        <f>H271</f>
        <v>0</v>
      </c>
      <c r="P271" s="492"/>
      <c r="Q271" s="492"/>
      <c r="R271" s="492"/>
      <c r="S271" s="492"/>
      <c r="T271" s="669">
        <f>H271</f>
        <v>0</v>
      </c>
      <c r="U271" s="669">
        <f t="shared" si="90"/>
        <v>0</v>
      </c>
      <c r="V271" s="669"/>
      <c r="W271" s="669"/>
      <c r="X271" s="669"/>
      <c r="Y271" s="669"/>
      <c r="Z271" s="669"/>
      <c r="AA271" s="669"/>
      <c r="AB271" s="669"/>
      <c r="AC271" s="669"/>
      <c r="AD271" s="669"/>
      <c r="AE271" s="669"/>
      <c r="AF271" s="669"/>
      <c r="AG271" s="669"/>
      <c r="AH271" s="669"/>
      <c r="AI271" s="669"/>
      <c r="AJ271" s="669"/>
      <c r="AK271" s="459"/>
      <c r="AL271" s="459"/>
      <c r="AM271" s="459"/>
      <c r="AN271" s="459"/>
      <c r="AO271" s="459"/>
      <c r="AP271" s="459"/>
      <c r="AQ271" s="459"/>
      <c r="AR271" s="459"/>
      <c r="AU271" s="459"/>
      <c r="AV271" s="1107"/>
      <c r="AW271" s="459"/>
    </row>
    <row r="272" spans="1:49" ht="13" hidden="1" customHeight="1" x14ac:dyDescent="0.35">
      <c r="A272" s="1000"/>
      <c r="B272" s="976"/>
      <c r="C272" s="457" t="s">
        <v>75</v>
      </c>
      <c r="D272" s="457" t="s">
        <v>77</v>
      </c>
      <c r="E272" s="469"/>
      <c r="F272" s="469"/>
      <c r="G272" s="469"/>
      <c r="H272" s="469">
        <f>H271</f>
        <v>0</v>
      </c>
      <c r="I272" s="469">
        <f t="shared" si="89"/>
        <v>0</v>
      </c>
      <c r="J272" s="469"/>
      <c r="K272" s="669">
        <f t="shared" si="91"/>
        <v>0</v>
      </c>
      <c r="L272" s="669">
        <f t="shared" si="92"/>
        <v>0</v>
      </c>
      <c r="M272" s="469"/>
      <c r="N272" s="1108" t="str">
        <f t="shared" si="73"/>
        <v/>
      </c>
      <c r="O272" s="502">
        <f>H272</f>
        <v>0</v>
      </c>
      <c r="P272" s="502"/>
      <c r="Q272" s="502"/>
      <c r="R272" s="502"/>
      <c r="S272" s="502"/>
      <c r="T272" s="469">
        <f>H272</f>
        <v>0</v>
      </c>
      <c r="U272" s="469">
        <f t="shared" si="90"/>
        <v>0</v>
      </c>
      <c r="V272" s="469"/>
      <c r="W272" s="469"/>
      <c r="X272" s="469"/>
      <c r="Y272" s="469"/>
      <c r="Z272" s="469"/>
      <c r="AA272" s="469"/>
      <c r="AB272" s="469"/>
      <c r="AC272" s="469"/>
      <c r="AD272" s="469"/>
      <c r="AE272" s="469"/>
      <c r="AF272" s="469"/>
      <c r="AG272" s="469"/>
      <c r="AH272" s="469"/>
      <c r="AI272" s="469"/>
      <c r="AJ272" s="469"/>
      <c r="AK272" s="457"/>
      <c r="AL272" s="457"/>
      <c r="AM272" s="457"/>
      <c r="AN272" s="457"/>
      <c r="AO272" s="457"/>
      <c r="AP272" s="457"/>
      <c r="AQ272" s="457"/>
      <c r="AR272" s="457"/>
      <c r="AU272" s="457"/>
      <c r="AV272" s="470"/>
      <c r="AW272" s="457"/>
    </row>
    <row r="273" spans="1:49" s="636" customFormat="1" ht="13" hidden="1" customHeight="1" x14ac:dyDescent="0.35">
      <c r="A273" s="1000"/>
      <c r="B273" s="976"/>
      <c r="C273" s="459" t="s">
        <v>73</v>
      </c>
      <c r="D273" s="459" t="s">
        <v>74</v>
      </c>
      <c r="E273" s="669"/>
      <c r="F273" s="669"/>
      <c r="G273" s="669"/>
      <c r="H273" s="669"/>
      <c r="I273" s="669">
        <f t="shared" si="89"/>
        <v>0</v>
      </c>
      <c r="J273" s="669"/>
      <c r="K273" s="669">
        <f t="shared" si="91"/>
        <v>0</v>
      </c>
      <c r="L273" s="669">
        <f t="shared" si="92"/>
        <v>0</v>
      </c>
      <c r="M273" s="1109">
        <f>J273-G273</f>
        <v>0</v>
      </c>
      <c r="N273" s="1106" t="str">
        <f t="shared" si="73"/>
        <v/>
      </c>
      <c r="O273" s="492"/>
      <c r="P273" s="492"/>
      <c r="Q273" s="492"/>
      <c r="R273" s="492"/>
      <c r="S273" s="492"/>
      <c r="T273" s="669"/>
      <c r="U273" s="669">
        <f t="shared" si="90"/>
        <v>0</v>
      </c>
      <c r="V273" s="669"/>
      <c r="W273" s="669"/>
      <c r="X273" s="669"/>
      <c r="Y273" s="669"/>
      <c r="Z273" s="669"/>
      <c r="AA273" s="669"/>
      <c r="AB273" s="669"/>
      <c r="AC273" s="669"/>
      <c r="AD273" s="1130"/>
      <c r="AE273" s="669"/>
      <c r="AF273" s="669"/>
      <c r="AG273" s="669"/>
      <c r="AH273" s="669"/>
      <c r="AI273" s="669"/>
      <c r="AJ273" s="669"/>
      <c r="AK273" s="459"/>
      <c r="AL273" s="459"/>
      <c r="AM273" s="459"/>
      <c r="AN273" s="459"/>
      <c r="AO273" s="459"/>
      <c r="AP273" s="459"/>
      <c r="AQ273" s="459"/>
      <c r="AR273" s="459"/>
      <c r="AU273" s="459"/>
      <c r="AV273" s="1107"/>
      <c r="AW273" s="459"/>
    </row>
    <row r="274" spans="1:49" s="636" customFormat="1" ht="13" hidden="1" customHeight="1" x14ac:dyDescent="0.35">
      <c r="A274" s="1000"/>
      <c r="B274" s="976"/>
      <c r="C274" s="459" t="s">
        <v>75</v>
      </c>
      <c r="D274" s="459" t="s">
        <v>76</v>
      </c>
      <c r="E274" s="669"/>
      <c r="F274" s="669"/>
      <c r="G274" s="669"/>
      <c r="H274" s="669"/>
      <c r="I274" s="669">
        <f t="shared" si="89"/>
        <v>0</v>
      </c>
      <c r="J274" s="669"/>
      <c r="K274" s="669">
        <f t="shared" si="91"/>
        <v>0</v>
      </c>
      <c r="L274" s="669">
        <f t="shared" si="92"/>
        <v>0</v>
      </c>
      <c r="M274" s="669"/>
      <c r="N274" s="1106" t="str">
        <f t="shared" si="73"/>
        <v/>
      </c>
      <c r="O274" s="492">
        <f>H274</f>
        <v>0</v>
      </c>
      <c r="P274" s="492"/>
      <c r="Q274" s="492"/>
      <c r="R274" s="492"/>
      <c r="S274" s="492"/>
      <c r="T274" s="669">
        <f>H274</f>
        <v>0</v>
      </c>
      <c r="U274" s="669">
        <f t="shared" si="90"/>
        <v>0</v>
      </c>
      <c r="V274" s="669"/>
      <c r="W274" s="669"/>
      <c r="X274" s="669"/>
      <c r="Y274" s="669"/>
      <c r="Z274" s="669"/>
      <c r="AA274" s="669"/>
      <c r="AB274" s="669"/>
      <c r="AC274" s="669"/>
      <c r="AD274" s="669"/>
      <c r="AE274" s="669"/>
      <c r="AF274" s="669"/>
      <c r="AG274" s="669"/>
      <c r="AH274" s="669"/>
      <c r="AI274" s="669"/>
      <c r="AJ274" s="669"/>
      <c r="AK274" s="459"/>
      <c r="AL274" s="459"/>
      <c r="AM274" s="459"/>
      <c r="AN274" s="459"/>
      <c r="AO274" s="459"/>
      <c r="AP274" s="459"/>
      <c r="AQ274" s="459"/>
      <c r="AR274" s="459"/>
      <c r="AU274" s="459"/>
      <c r="AV274" s="1107"/>
      <c r="AW274" s="459"/>
    </row>
    <row r="275" spans="1:49" ht="13" hidden="1" customHeight="1" x14ac:dyDescent="0.35">
      <c r="A275" s="1000"/>
      <c r="B275" s="976"/>
      <c r="C275" s="457" t="s">
        <v>75</v>
      </c>
      <c r="D275" s="457" t="s">
        <v>77</v>
      </c>
      <c r="E275" s="469"/>
      <c r="F275" s="469"/>
      <c r="G275" s="469"/>
      <c r="H275" s="469">
        <f>H274</f>
        <v>0</v>
      </c>
      <c r="I275" s="469">
        <f t="shared" si="89"/>
        <v>0</v>
      </c>
      <c r="J275" s="469"/>
      <c r="K275" s="669">
        <f t="shared" si="91"/>
        <v>0</v>
      </c>
      <c r="L275" s="669">
        <f t="shared" si="92"/>
        <v>0</v>
      </c>
      <c r="M275" s="469"/>
      <c r="N275" s="1108" t="str">
        <f t="shared" si="73"/>
        <v/>
      </c>
      <c r="O275" s="502">
        <f>H275</f>
        <v>0</v>
      </c>
      <c r="P275" s="502"/>
      <c r="Q275" s="502"/>
      <c r="R275" s="502"/>
      <c r="S275" s="502"/>
      <c r="T275" s="469">
        <f>H275</f>
        <v>0</v>
      </c>
      <c r="U275" s="469">
        <f t="shared" si="90"/>
        <v>0</v>
      </c>
      <c r="V275" s="469"/>
      <c r="W275" s="469"/>
      <c r="X275" s="469"/>
      <c r="Y275" s="469"/>
      <c r="Z275" s="469"/>
      <c r="AA275" s="469"/>
      <c r="AB275" s="469"/>
      <c r="AC275" s="469"/>
      <c r="AD275" s="469"/>
      <c r="AE275" s="469"/>
      <c r="AF275" s="469"/>
      <c r="AG275" s="469"/>
      <c r="AH275" s="469"/>
      <c r="AI275" s="469"/>
      <c r="AJ275" s="469"/>
      <c r="AK275" s="457"/>
      <c r="AL275" s="457"/>
      <c r="AM275" s="457"/>
      <c r="AN275" s="457"/>
      <c r="AO275" s="457"/>
      <c r="AP275" s="457"/>
      <c r="AQ275" s="457"/>
      <c r="AR275" s="457"/>
      <c r="AU275" s="457"/>
      <c r="AV275" s="470"/>
      <c r="AW275" s="457"/>
    </row>
    <row r="276" spans="1:49" s="636" customFormat="1" ht="13" hidden="1" customHeight="1" x14ac:dyDescent="0.35">
      <c r="A276" s="1000"/>
      <c r="B276" s="976"/>
      <c r="C276" s="459" t="s">
        <v>73</v>
      </c>
      <c r="D276" s="459" t="s">
        <v>74</v>
      </c>
      <c r="E276" s="669"/>
      <c r="F276" s="669"/>
      <c r="G276" s="669"/>
      <c r="H276" s="669"/>
      <c r="I276" s="669">
        <f t="shared" si="89"/>
        <v>0</v>
      </c>
      <c r="J276" s="669"/>
      <c r="K276" s="669">
        <f t="shared" si="91"/>
        <v>0</v>
      </c>
      <c r="L276" s="669">
        <f t="shared" si="92"/>
        <v>0</v>
      </c>
      <c r="M276" s="1109">
        <f>J276-G276</f>
        <v>0</v>
      </c>
      <c r="N276" s="1106" t="str">
        <f t="shared" si="73"/>
        <v/>
      </c>
      <c r="O276" s="492"/>
      <c r="P276" s="492"/>
      <c r="Q276" s="492"/>
      <c r="R276" s="492"/>
      <c r="S276" s="492"/>
      <c r="T276" s="669"/>
      <c r="U276" s="669">
        <f t="shared" si="90"/>
        <v>0</v>
      </c>
      <c r="V276" s="669"/>
      <c r="W276" s="669"/>
      <c r="X276" s="669"/>
      <c r="Y276" s="669"/>
      <c r="Z276" s="669"/>
      <c r="AA276" s="669"/>
      <c r="AB276" s="669"/>
      <c r="AC276" s="669"/>
      <c r="AD276" s="1130"/>
      <c r="AE276" s="669"/>
      <c r="AF276" s="669"/>
      <c r="AG276" s="669"/>
      <c r="AH276" s="669"/>
      <c r="AI276" s="669"/>
      <c r="AJ276" s="669"/>
      <c r="AK276" s="459"/>
      <c r="AL276" s="459"/>
      <c r="AM276" s="459"/>
      <c r="AN276" s="459"/>
      <c r="AO276" s="459"/>
      <c r="AP276" s="459"/>
      <c r="AQ276" s="459"/>
      <c r="AR276" s="459"/>
      <c r="AU276" s="459"/>
      <c r="AV276" s="1107"/>
      <c r="AW276" s="459"/>
    </row>
    <row r="277" spans="1:49" s="636" customFormat="1" ht="13" hidden="1" customHeight="1" x14ac:dyDescent="0.35">
      <c r="A277" s="1000"/>
      <c r="B277" s="976"/>
      <c r="C277" s="459" t="s">
        <v>75</v>
      </c>
      <c r="D277" s="459" t="s">
        <v>76</v>
      </c>
      <c r="E277" s="669"/>
      <c r="F277" s="669"/>
      <c r="G277" s="669"/>
      <c r="H277" s="669"/>
      <c r="I277" s="669">
        <f t="shared" si="89"/>
        <v>0</v>
      </c>
      <c r="J277" s="669"/>
      <c r="K277" s="669">
        <f t="shared" si="91"/>
        <v>0</v>
      </c>
      <c r="L277" s="669">
        <f t="shared" si="92"/>
        <v>0</v>
      </c>
      <c r="M277" s="669"/>
      <c r="N277" s="1106" t="str">
        <f t="shared" si="73"/>
        <v/>
      </c>
      <c r="O277" s="492">
        <f>H277</f>
        <v>0</v>
      </c>
      <c r="P277" s="492"/>
      <c r="Q277" s="492"/>
      <c r="R277" s="492"/>
      <c r="S277" s="492"/>
      <c r="T277" s="669">
        <f>H277</f>
        <v>0</v>
      </c>
      <c r="U277" s="669">
        <f t="shared" si="90"/>
        <v>0</v>
      </c>
      <c r="V277" s="669"/>
      <c r="W277" s="669"/>
      <c r="X277" s="669"/>
      <c r="Y277" s="669"/>
      <c r="Z277" s="669"/>
      <c r="AA277" s="669"/>
      <c r="AB277" s="669"/>
      <c r="AC277" s="669"/>
      <c r="AD277" s="669"/>
      <c r="AE277" s="669"/>
      <c r="AF277" s="669"/>
      <c r="AG277" s="669"/>
      <c r="AH277" s="669"/>
      <c r="AI277" s="669"/>
      <c r="AJ277" s="669"/>
      <c r="AK277" s="459"/>
      <c r="AL277" s="459"/>
      <c r="AM277" s="459"/>
      <c r="AN277" s="459"/>
      <c r="AO277" s="459"/>
      <c r="AP277" s="459"/>
      <c r="AQ277" s="459"/>
      <c r="AR277" s="459"/>
      <c r="AU277" s="459"/>
      <c r="AV277" s="1107"/>
      <c r="AW277" s="459"/>
    </row>
    <row r="278" spans="1:49" ht="13" hidden="1" customHeight="1" x14ac:dyDescent="0.35">
      <c r="A278" s="1000"/>
      <c r="B278" s="976"/>
      <c r="C278" s="457" t="s">
        <v>75</v>
      </c>
      <c r="D278" s="457" t="s">
        <v>77</v>
      </c>
      <c r="E278" s="469"/>
      <c r="F278" s="469"/>
      <c r="G278" s="469"/>
      <c r="H278" s="469">
        <f>H277</f>
        <v>0</v>
      </c>
      <c r="I278" s="469">
        <f t="shared" si="89"/>
        <v>0</v>
      </c>
      <c r="J278" s="469"/>
      <c r="K278" s="669">
        <f t="shared" si="91"/>
        <v>0</v>
      </c>
      <c r="L278" s="669">
        <f t="shared" si="92"/>
        <v>0</v>
      </c>
      <c r="M278" s="469"/>
      <c r="N278" s="1108" t="str">
        <f t="shared" si="73"/>
        <v/>
      </c>
      <c r="O278" s="502">
        <f>H278</f>
        <v>0</v>
      </c>
      <c r="P278" s="502"/>
      <c r="Q278" s="502"/>
      <c r="R278" s="502"/>
      <c r="S278" s="502"/>
      <c r="T278" s="469">
        <f>H278</f>
        <v>0</v>
      </c>
      <c r="U278" s="469">
        <f t="shared" si="90"/>
        <v>0</v>
      </c>
      <c r="V278" s="469"/>
      <c r="W278" s="469"/>
      <c r="X278" s="469"/>
      <c r="Y278" s="469"/>
      <c r="Z278" s="469"/>
      <c r="AA278" s="469"/>
      <c r="AB278" s="469"/>
      <c r="AC278" s="469"/>
      <c r="AD278" s="469"/>
      <c r="AE278" s="469"/>
      <c r="AF278" s="469"/>
      <c r="AG278" s="469"/>
      <c r="AH278" s="469"/>
      <c r="AI278" s="469"/>
      <c r="AJ278" s="469"/>
      <c r="AK278" s="457"/>
      <c r="AL278" s="457"/>
      <c r="AM278" s="457"/>
      <c r="AN278" s="457"/>
      <c r="AO278" s="457"/>
      <c r="AP278" s="457"/>
      <c r="AQ278" s="457"/>
      <c r="AR278" s="457"/>
      <c r="AU278" s="457"/>
      <c r="AV278" s="470"/>
      <c r="AW278" s="457"/>
    </row>
    <row r="279" spans="1:49" s="636" customFormat="1" ht="13" hidden="1" customHeight="1" x14ac:dyDescent="0.35">
      <c r="A279" s="1000"/>
      <c r="B279" s="976"/>
      <c r="C279" s="459" t="s">
        <v>73</v>
      </c>
      <c r="D279" s="459" t="s">
        <v>74</v>
      </c>
      <c r="E279" s="669"/>
      <c r="F279" s="669"/>
      <c r="G279" s="669"/>
      <c r="H279" s="669"/>
      <c r="I279" s="669">
        <f t="shared" si="89"/>
        <v>0</v>
      </c>
      <c r="J279" s="669"/>
      <c r="K279" s="669">
        <f t="shared" si="91"/>
        <v>0</v>
      </c>
      <c r="L279" s="669">
        <f t="shared" si="92"/>
        <v>0</v>
      </c>
      <c r="M279" s="1109">
        <f>J279-G279</f>
        <v>0</v>
      </c>
      <c r="N279" s="1106" t="str">
        <f t="shared" si="73"/>
        <v/>
      </c>
      <c r="O279" s="492"/>
      <c r="P279" s="492"/>
      <c r="Q279" s="492"/>
      <c r="R279" s="492"/>
      <c r="S279" s="492"/>
      <c r="T279" s="669"/>
      <c r="U279" s="669">
        <f t="shared" si="90"/>
        <v>0</v>
      </c>
      <c r="V279" s="669"/>
      <c r="W279" s="669"/>
      <c r="X279" s="669"/>
      <c r="Y279" s="669"/>
      <c r="Z279" s="669"/>
      <c r="AA279" s="669"/>
      <c r="AB279" s="669"/>
      <c r="AC279" s="669"/>
      <c r="AD279" s="1130"/>
      <c r="AE279" s="669"/>
      <c r="AF279" s="669"/>
      <c r="AG279" s="669"/>
      <c r="AH279" s="669"/>
      <c r="AI279" s="669"/>
      <c r="AJ279" s="669"/>
      <c r="AK279" s="459"/>
      <c r="AL279" s="459"/>
      <c r="AM279" s="459"/>
      <c r="AN279" s="459"/>
      <c r="AO279" s="459"/>
      <c r="AP279" s="459"/>
      <c r="AQ279" s="459"/>
      <c r="AR279" s="459"/>
      <c r="AU279" s="459"/>
      <c r="AV279" s="1107"/>
      <c r="AW279" s="459"/>
    </row>
    <row r="280" spans="1:49" s="636" customFormat="1" ht="13" hidden="1" customHeight="1" x14ac:dyDescent="0.35">
      <c r="A280" s="1000"/>
      <c r="B280" s="976"/>
      <c r="C280" s="459" t="s">
        <v>75</v>
      </c>
      <c r="D280" s="459" t="s">
        <v>76</v>
      </c>
      <c r="E280" s="669"/>
      <c r="F280" s="669"/>
      <c r="G280" s="669"/>
      <c r="H280" s="669"/>
      <c r="I280" s="669">
        <f t="shared" si="89"/>
        <v>0</v>
      </c>
      <c r="J280" s="669"/>
      <c r="K280" s="669">
        <f t="shared" si="91"/>
        <v>0</v>
      </c>
      <c r="L280" s="669">
        <f t="shared" si="92"/>
        <v>0</v>
      </c>
      <c r="M280" s="669"/>
      <c r="N280" s="1106" t="str">
        <f t="shared" si="73"/>
        <v/>
      </c>
      <c r="O280" s="492">
        <f>H280</f>
        <v>0</v>
      </c>
      <c r="P280" s="492"/>
      <c r="Q280" s="492"/>
      <c r="R280" s="492"/>
      <c r="S280" s="492"/>
      <c r="T280" s="669">
        <f>H280</f>
        <v>0</v>
      </c>
      <c r="U280" s="669">
        <f t="shared" si="90"/>
        <v>0</v>
      </c>
      <c r="V280" s="669"/>
      <c r="W280" s="669"/>
      <c r="X280" s="669"/>
      <c r="Y280" s="669"/>
      <c r="Z280" s="669"/>
      <c r="AA280" s="669"/>
      <c r="AB280" s="669"/>
      <c r="AC280" s="669"/>
      <c r="AD280" s="669"/>
      <c r="AE280" s="669"/>
      <c r="AF280" s="669"/>
      <c r="AG280" s="669"/>
      <c r="AH280" s="669"/>
      <c r="AI280" s="669"/>
      <c r="AJ280" s="669"/>
      <c r="AK280" s="459"/>
      <c r="AL280" s="459"/>
      <c r="AM280" s="459"/>
      <c r="AN280" s="459"/>
      <c r="AO280" s="459"/>
      <c r="AP280" s="459"/>
      <c r="AQ280" s="459"/>
      <c r="AR280" s="459"/>
      <c r="AU280" s="459"/>
      <c r="AV280" s="1107"/>
      <c r="AW280" s="459"/>
    </row>
    <row r="281" spans="1:49" ht="13" hidden="1" customHeight="1" x14ac:dyDescent="0.35">
      <c r="A281" s="1000"/>
      <c r="B281" s="976"/>
      <c r="C281" s="457" t="s">
        <v>75</v>
      </c>
      <c r="D281" s="457" t="s">
        <v>77</v>
      </c>
      <c r="E281" s="469"/>
      <c r="F281" s="469"/>
      <c r="G281" s="469"/>
      <c r="H281" s="469">
        <f>H280</f>
        <v>0</v>
      </c>
      <c r="I281" s="469">
        <f t="shared" si="89"/>
        <v>0</v>
      </c>
      <c r="J281" s="469"/>
      <c r="K281" s="669">
        <f t="shared" si="91"/>
        <v>0</v>
      </c>
      <c r="L281" s="669">
        <f t="shared" si="92"/>
        <v>0</v>
      </c>
      <c r="M281" s="469"/>
      <c r="N281" s="1108" t="str">
        <f t="shared" si="73"/>
        <v/>
      </c>
      <c r="O281" s="502">
        <f>H281</f>
        <v>0</v>
      </c>
      <c r="P281" s="502"/>
      <c r="Q281" s="502"/>
      <c r="R281" s="502"/>
      <c r="S281" s="502"/>
      <c r="T281" s="469">
        <f>H281</f>
        <v>0</v>
      </c>
      <c r="U281" s="469">
        <f t="shared" si="90"/>
        <v>0</v>
      </c>
      <c r="V281" s="469"/>
      <c r="W281" s="469"/>
      <c r="X281" s="469"/>
      <c r="Y281" s="469"/>
      <c r="Z281" s="469"/>
      <c r="AA281" s="469"/>
      <c r="AB281" s="469"/>
      <c r="AC281" s="469"/>
      <c r="AD281" s="469"/>
      <c r="AE281" s="469"/>
      <c r="AF281" s="469"/>
      <c r="AG281" s="469"/>
      <c r="AH281" s="469"/>
      <c r="AI281" s="469"/>
      <c r="AJ281" s="469"/>
      <c r="AK281" s="457"/>
      <c r="AL281" s="457"/>
      <c r="AM281" s="457"/>
      <c r="AN281" s="457"/>
      <c r="AO281" s="457"/>
      <c r="AP281" s="457"/>
      <c r="AQ281" s="457"/>
      <c r="AR281" s="457"/>
      <c r="AU281" s="457"/>
      <c r="AV281" s="470"/>
      <c r="AW281" s="457"/>
    </row>
    <row r="282" spans="1:49" s="636" customFormat="1" ht="13" hidden="1" customHeight="1" x14ac:dyDescent="0.35">
      <c r="A282" s="1000"/>
      <c r="B282" s="976"/>
      <c r="C282" s="459" t="s">
        <v>73</v>
      </c>
      <c r="D282" s="459" t="s">
        <v>74</v>
      </c>
      <c r="E282" s="669"/>
      <c r="F282" s="669"/>
      <c r="G282" s="669"/>
      <c r="H282" s="669"/>
      <c r="I282" s="669">
        <f t="shared" si="89"/>
        <v>0</v>
      </c>
      <c r="J282" s="669"/>
      <c r="K282" s="669">
        <f t="shared" si="91"/>
        <v>0</v>
      </c>
      <c r="L282" s="669">
        <f t="shared" si="92"/>
        <v>0</v>
      </c>
      <c r="M282" s="1109">
        <f>J282-G282</f>
        <v>0</v>
      </c>
      <c r="N282" s="1106" t="str">
        <f t="shared" si="73"/>
        <v/>
      </c>
      <c r="O282" s="492"/>
      <c r="P282" s="492"/>
      <c r="Q282" s="492"/>
      <c r="R282" s="492"/>
      <c r="S282" s="492"/>
      <c r="T282" s="669"/>
      <c r="U282" s="669">
        <f t="shared" si="90"/>
        <v>0</v>
      </c>
      <c r="V282" s="669"/>
      <c r="W282" s="669"/>
      <c r="X282" s="669"/>
      <c r="Y282" s="669"/>
      <c r="Z282" s="669"/>
      <c r="AA282" s="669"/>
      <c r="AB282" s="669"/>
      <c r="AC282" s="669"/>
      <c r="AD282" s="1130"/>
      <c r="AE282" s="669"/>
      <c r="AF282" s="669"/>
      <c r="AG282" s="669"/>
      <c r="AH282" s="669"/>
      <c r="AI282" s="669"/>
      <c r="AJ282" s="669"/>
      <c r="AK282" s="459"/>
      <c r="AL282" s="459"/>
      <c r="AM282" s="459"/>
      <c r="AN282" s="459"/>
      <c r="AO282" s="459"/>
      <c r="AP282" s="459"/>
      <c r="AQ282" s="459"/>
      <c r="AR282" s="459"/>
      <c r="AU282" s="459"/>
      <c r="AV282" s="1107"/>
      <c r="AW282" s="459"/>
    </row>
    <row r="283" spans="1:49" s="636" customFormat="1" ht="13" hidden="1" customHeight="1" x14ac:dyDescent="0.35">
      <c r="A283" s="1000"/>
      <c r="B283" s="976"/>
      <c r="C283" s="459" t="s">
        <v>75</v>
      </c>
      <c r="D283" s="459" t="s">
        <v>76</v>
      </c>
      <c r="E283" s="669"/>
      <c r="F283" s="669"/>
      <c r="G283" s="669"/>
      <c r="H283" s="669"/>
      <c r="I283" s="669">
        <f t="shared" si="89"/>
        <v>0</v>
      </c>
      <c r="J283" s="669"/>
      <c r="K283" s="669">
        <f t="shared" si="91"/>
        <v>0</v>
      </c>
      <c r="L283" s="669">
        <f t="shared" si="92"/>
        <v>0</v>
      </c>
      <c r="M283" s="669"/>
      <c r="N283" s="1106" t="str">
        <f t="shared" si="73"/>
        <v/>
      </c>
      <c r="O283" s="492">
        <f>H283</f>
        <v>0</v>
      </c>
      <c r="P283" s="492"/>
      <c r="Q283" s="492"/>
      <c r="R283" s="492"/>
      <c r="S283" s="492"/>
      <c r="T283" s="669">
        <f>H283</f>
        <v>0</v>
      </c>
      <c r="U283" s="669">
        <f t="shared" si="90"/>
        <v>0</v>
      </c>
      <c r="V283" s="669"/>
      <c r="W283" s="669"/>
      <c r="X283" s="669"/>
      <c r="Y283" s="669"/>
      <c r="Z283" s="669"/>
      <c r="AA283" s="669"/>
      <c r="AB283" s="669"/>
      <c r="AC283" s="669"/>
      <c r="AD283" s="669"/>
      <c r="AE283" s="669"/>
      <c r="AF283" s="669"/>
      <c r="AG283" s="669"/>
      <c r="AH283" s="669"/>
      <c r="AI283" s="669"/>
      <c r="AJ283" s="669"/>
      <c r="AK283" s="459"/>
      <c r="AL283" s="459"/>
      <c r="AM283" s="459"/>
      <c r="AN283" s="459"/>
      <c r="AO283" s="459"/>
      <c r="AP283" s="459"/>
      <c r="AQ283" s="459"/>
      <c r="AR283" s="459"/>
      <c r="AU283" s="459"/>
      <c r="AV283" s="1107"/>
      <c r="AW283" s="459"/>
    </row>
    <row r="284" spans="1:49" ht="13" hidden="1" customHeight="1" x14ac:dyDescent="0.35">
      <c r="A284" s="962"/>
      <c r="B284" s="977"/>
      <c r="C284" s="457" t="s">
        <v>75</v>
      </c>
      <c r="D284" s="457" t="s">
        <v>77</v>
      </c>
      <c r="E284" s="469"/>
      <c r="F284" s="469"/>
      <c r="G284" s="469"/>
      <c r="H284" s="469">
        <f>H283</f>
        <v>0</v>
      </c>
      <c r="I284" s="469">
        <f t="shared" si="89"/>
        <v>0</v>
      </c>
      <c r="J284" s="469"/>
      <c r="K284" s="669">
        <f t="shared" si="91"/>
        <v>0</v>
      </c>
      <c r="L284" s="669">
        <f t="shared" si="92"/>
        <v>0</v>
      </c>
      <c r="M284" s="469"/>
      <c r="N284" s="1108" t="str">
        <f t="shared" si="73"/>
        <v/>
      </c>
      <c r="O284" s="502">
        <f>H284</f>
        <v>0</v>
      </c>
      <c r="P284" s="502"/>
      <c r="Q284" s="502"/>
      <c r="R284" s="502"/>
      <c r="S284" s="502"/>
      <c r="T284" s="469">
        <f>H284</f>
        <v>0</v>
      </c>
      <c r="U284" s="469">
        <f t="shared" si="90"/>
        <v>0</v>
      </c>
      <c r="V284" s="469"/>
      <c r="W284" s="469"/>
      <c r="X284" s="469"/>
      <c r="Y284" s="469"/>
      <c r="Z284" s="469"/>
      <c r="AA284" s="469"/>
      <c r="AB284" s="469"/>
      <c r="AC284" s="469"/>
      <c r="AD284" s="469"/>
      <c r="AE284" s="469"/>
      <c r="AF284" s="469"/>
      <c r="AG284" s="469"/>
      <c r="AH284" s="469"/>
      <c r="AI284" s="469"/>
      <c r="AJ284" s="469"/>
      <c r="AK284" s="457"/>
      <c r="AL284" s="457"/>
      <c r="AM284" s="457"/>
      <c r="AN284" s="457"/>
      <c r="AO284" s="457"/>
      <c r="AP284" s="457"/>
      <c r="AQ284" s="457"/>
      <c r="AR284" s="457"/>
      <c r="AU284" s="457"/>
      <c r="AV284" s="470"/>
      <c r="AW284" s="457"/>
    </row>
    <row r="285" spans="1:49" s="636" customFormat="1" ht="13" hidden="1" customHeight="1" x14ac:dyDescent="0.35">
      <c r="A285" s="961"/>
      <c r="B285" s="975" t="s">
        <v>126</v>
      </c>
      <c r="C285" s="459"/>
      <c r="D285" s="459"/>
      <c r="E285" s="1138">
        <f t="shared" ref="E285:M285" si="93">E287+E290+E305+E293+E296+E299+E302</f>
        <v>0</v>
      </c>
      <c r="F285" s="1138">
        <f t="shared" si="93"/>
        <v>0</v>
      </c>
      <c r="G285" s="1138">
        <f t="shared" si="93"/>
        <v>0</v>
      </c>
      <c r="H285" s="1138">
        <f t="shared" si="93"/>
        <v>0</v>
      </c>
      <c r="I285" s="1138">
        <f t="shared" si="93"/>
        <v>0</v>
      </c>
      <c r="J285" s="1138">
        <f t="shared" si="93"/>
        <v>0</v>
      </c>
      <c r="K285" s="669">
        <f t="shared" si="91"/>
        <v>0</v>
      </c>
      <c r="L285" s="669">
        <f t="shared" si="92"/>
        <v>0</v>
      </c>
      <c r="M285" s="1138">
        <f t="shared" si="93"/>
        <v>0</v>
      </c>
      <c r="N285" s="1106" t="str">
        <f t="shared" ref="N285:N348" si="94">IF(E285=0,"",H285/E285)</f>
        <v/>
      </c>
      <c r="O285" s="1138">
        <f>O287+O290+O305+O293+O296+O299+O302</f>
        <v>0</v>
      </c>
      <c r="P285" s="1138">
        <f t="shared" ref="P285:AJ286" si="95">P287+P290+P305+P293+P296+P299+P302</f>
        <v>0</v>
      </c>
      <c r="Q285" s="1138">
        <f t="shared" si="95"/>
        <v>0</v>
      </c>
      <c r="R285" s="1138"/>
      <c r="S285" s="1138"/>
      <c r="T285" s="1138">
        <f t="shared" si="95"/>
        <v>6531020</v>
      </c>
      <c r="U285" s="1138">
        <f t="shared" si="95"/>
        <v>7314742.4000000004</v>
      </c>
      <c r="V285" s="1138">
        <f t="shared" si="95"/>
        <v>718</v>
      </c>
      <c r="W285" s="1138">
        <f t="shared" si="95"/>
        <v>0</v>
      </c>
      <c r="X285" s="1138">
        <f t="shared" si="95"/>
        <v>0</v>
      </c>
      <c r="Y285" s="1138">
        <f t="shared" si="95"/>
        <v>0</v>
      </c>
      <c r="Z285" s="1138">
        <f t="shared" si="95"/>
        <v>0</v>
      </c>
      <c r="AA285" s="1138">
        <f t="shared" si="95"/>
        <v>0</v>
      </c>
      <c r="AB285" s="1138">
        <f t="shared" si="95"/>
        <v>0</v>
      </c>
      <c r="AC285" s="1138">
        <f t="shared" si="95"/>
        <v>0</v>
      </c>
      <c r="AD285" s="1138">
        <f t="shared" si="95"/>
        <v>0</v>
      </c>
      <c r="AE285" s="1138">
        <f t="shared" si="95"/>
        <v>0</v>
      </c>
      <c r="AF285" s="1138">
        <f t="shared" si="95"/>
        <v>0</v>
      </c>
      <c r="AG285" s="1138">
        <f t="shared" si="95"/>
        <v>0</v>
      </c>
      <c r="AH285" s="1138">
        <f t="shared" si="95"/>
        <v>0</v>
      </c>
      <c r="AI285" s="1138">
        <f t="shared" si="95"/>
        <v>0</v>
      </c>
      <c r="AJ285" s="1138">
        <f t="shared" si="95"/>
        <v>0</v>
      </c>
      <c r="AK285" s="502" t="s">
        <v>83</v>
      </c>
      <c r="AL285" s="459"/>
      <c r="AM285" s="669">
        <f>AM287+AM290+AM561+AM566+AM570</f>
        <v>0</v>
      </c>
      <c r="AN285" s="669">
        <f>AN287+AN290+AN561+AN566+AN570</f>
        <v>0</v>
      </c>
      <c r="AO285" s="669">
        <f>AO287+AO290+AO561+AO566+AO570</f>
        <v>0</v>
      </c>
      <c r="AP285" s="455"/>
      <c r="AQ285" s="455"/>
      <c r="AR285" s="459"/>
      <c r="AU285" s="459"/>
      <c r="AV285" s="1107"/>
      <c r="AW285" s="459"/>
    </row>
    <row r="286" spans="1:49" s="636" customFormat="1" hidden="1" x14ac:dyDescent="0.35">
      <c r="A286" s="1000"/>
      <c r="B286" s="976"/>
      <c r="C286" s="459"/>
      <c r="D286" s="459"/>
      <c r="E286" s="1138">
        <f>E288+E291+E306+E294+E297+E300+E303</f>
        <v>0</v>
      </c>
      <c r="F286" s="1138">
        <f>F288+F291+F306+F294+F297+F300+F303</f>
        <v>0</v>
      </c>
      <c r="G286" s="669"/>
      <c r="H286" s="1138">
        <f>H288+H291+H306+H294+H297+H300+H303</f>
        <v>0</v>
      </c>
      <c r="I286" s="1138">
        <f>I288+I291+I306+I294+I297+I300+I303</f>
        <v>0</v>
      </c>
      <c r="J286" s="669"/>
      <c r="K286" s="669">
        <f t="shared" si="91"/>
        <v>0</v>
      </c>
      <c r="L286" s="669">
        <f t="shared" si="92"/>
        <v>0</v>
      </c>
      <c r="M286" s="669"/>
      <c r="N286" s="1106" t="str">
        <f t="shared" si="94"/>
        <v/>
      </c>
      <c r="O286" s="1138">
        <f>O288+O291+O306+O294+O297+O300+O303</f>
        <v>0</v>
      </c>
      <c r="P286" s="1138">
        <f t="shared" si="95"/>
        <v>0</v>
      </c>
      <c r="Q286" s="1138">
        <f t="shared" si="95"/>
        <v>0</v>
      </c>
      <c r="R286" s="1138"/>
      <c r="S286" s="1138"/>
      <c r="T286" s="1138">
        <f t="shared" si="95"/>
        <v>3265510</v>
      </c>
      <c r="U286" s="1138">
        <f t="shared" si="95"/>
        <v>3657371.2</v>
      </c>
      <c r="V286" s="1138">
        <f t="shared" si="95"/>
        <v>0</v>
      </c>
      <c r="W286" s="1138">
        <f t="shared" si="95"/>
        <v>0</v>
      </c>
      <c r="X286" s="1138">
        <f t="shared" si="95"/>
        <v>0</v>
      </c>
      <c r="Y286" s="1138">
        <f t="shared" si="95"/>
        <v>0</v>
      </c>
      <c r="Z286" s="1138">
        <f t="shared" si="95"/>
        <v>0</v>
      </c>
      <c r="AA286" s="1138">
        <f t="shared" si="95"/>
        <v>0</v>
      </c>
      <c r="AB286" s="1138">
        <f t="shared" si="95"/>
        <v>0</v>
      </c>
      <c r="AC286" s="1138">
        <f t="shared" si="95"/>
        <v>0</v>
      </c>
      <c r="AD286" s="1138">
        <f t="shared" si="95"/>
        <v>0</v>
      </c>
      <c r="AE286" s="1138">
        <f t="shared" si="95"/>
        <v>0</v>
      </c>
      <c r="AF286" s="1138">
        <f t="shared" si="95"/>
        <v>0</v>
      </c>
      <c r="AG286" s="1138">
        <f t="shared" si="95"/>
        <v>0</v>
      </c>
      <c r="AH286" s="1138">
        <f t="shared" si="95"/>
        <v>0</v>
      </c>
      <c r="AI286" s="1138">
        <f t="shared" si="95"/>
        <v>0</v>
      </c>
      <c r="AJ286" s="1138">
        <f t="shared" si="95"/>
        <v>0</v>
      </c>
      <c r="AK286" s="459"/>
      <c r="AL286" s="459"/>
      <c r="AM286" s="669">
        <f>AM288+AM291+AM555+AM558+AM561+AM564</f>
        <v>0</v>
      </c>
      <c r="AN286" s="669">
        <f>AN288+AN291+AN555+AN558+AN561+AN564</f>
        <v>0</v>
      </c>
      <c r="AO286" s="669">
        <f>AO288+AO291+AO555+AO558+AO561+AO564</f>
        <v>0</v>
      </c>
      <c r="AP286" s="455"/>
      <c r="AQ286" s="455"/>
      <c r="AR286" s="459"/>
      <c r="AU286" s="459"/>
      <c r="AV286" s="1107"/>
      <c r="AW286" s="459"/>
    </row>
    <row r="287" spans="1:49" s="636" customFormat="1" ht="21" hidden="1" customHeight="1" x14ac:dyDescent="0.35">
      <c r="A287" s="1000"/>
      <c r="B287" s="976"/>
      <c r="C287" s="459" t="s">
        <v>73</v>
      </c>
      <c r="D287" s="459" t="s">
        <v>74</v>
      </c>
      <c r="E287" s="669"/>
      <c r="F287" s="669">
        <f>E287*1.12</f>
        <v>0</v>
      </c>
      <c r="G287" s="669"/>
      <c r="H287" s="669"/>
      <c r="I287" s="669"/>
      <c r="J287" s="669"/>
      <c r="K287" s="669">
        <f t="shared" si="91"/>
        <v>0</v>
      </c>
      <c r="L287" s="669">
        <f t="shared" si="92"/>
        <v>0</v>
      </c>
      <c r="M287" s="1109">
        <f>J287-G287</f>
        <v>0</v>
      </c>
      <c r="N287" s="1106" t="str">
        <f t="shared" si="94"/>
        <v/>
      </c>
      <c r="O287" s="492"/>
      <c r="P287" s="492"/>
      <c r="Q287" s="492"/>
      <c r="R287" s="492"/>
      <c r="S287" s="492"/>
      <c r="T287" s="669">
        <v>6531020</v>
      </c>
      <c r="U287" s="669">
        <f t="shared" ref="U287:U307" si="96">T287*1.12</f>
        <v>7314742.4000000004</v>
      </c>
      <c r="V287" s="669">
        <v>718</v>
      </c>
      <c r="W287" s="1130"/>
      <c r="X287" s="669"/>
      <c r="Y287" s="669"/>
      <c r="Z287" s="669"/>
      <c r="AA287" s="669"/>
      <c r="AB287" s="669"/>
      <c r="AC287" s="669"/>
      <c r="AD287" s="1109"/>
      <c r="AE287" s="669"/>
      <c r="AF287" s="669"/>
      <c r="AG287" s="669"/>
      <c r="AH287" s="669"/>
      <c r="AI287" s="669"/>
      <c r="AJ287" s="1130"/>
      <c r="AK287" s="459"/>
      <c r="AL287" s="459"/>
      <c r="AM287" s="459"/>
      <c r="AN287" s="459"/>
      <c r="AO287" s="459"/>
      <c r="AP287" s="459"/>
      <c r="AQ287" s="459"/>
      <c r="AR287" s="459"/>
      <c r="AU287" s="459"/>
      <c r="AV287" s="1107"/>
      <c r="AW287" s="459" t="e">
        <f>H287-$E$264/$G$264*J287</f>
        <v>#DIV/0!</v>
      </c>
    </row>
    <row r="288" spans="1:49" s="636" customFormat="1" ht="21" hidden="1" customHeight="1" x14ac:dyDescent="0.35">
      <c r="A288" s="1000"/>
      <c r="B288" s="976"/>
      <c r="C288" s="459" t="s">
        <v>75</v>
      </c>
      <c r="D288" s="459" t="s">
        <v>76</v>
      </c>
      <c r="E288" s="669"/>
      <c r="F288" s="669"/>
      <c r="G288" s="669"/>
      <c r="H288" s="669"/>
      <c r="I288" s="669"/>
      <c r="J288" s="669"/>
      <c r="K288" s="669">
        <f t="shared" si="91"/>
        <v>0</v>
      </c>
      <c r="L288" s="669">
        <f t="shared" si="92"/>
        <v>0</v>
      </c>
      <c r="M288" s="669"/>
      <c r="N288" s="1106" t="str">
        <f>IF(E288=0,"",H288/E288)</f>
        <v/>
      </c>
      <c r="O288" s="492"/>
      <c r="P288" s="492">
        <f>H288</f>
        <v>0</v>
      </c>
      <c r="Q288" s="492"/>
      <c r="R288" s="492"/>
      <c r="S288" s="492"/>
      <c r="T288" s="669">
        <v>3265510</v>
      </c>
      <c r="U288" s="669">
        <f t="shared" si="96"/>
        <v>3657371.2</v>
      </c>
      <c r="V288" s="669"/>
      <c r="W288" s="669"/>
      <c r="X288" s="669"/>
      <c r="Y288" s="669"/>
      <c r="Z288" s="669"/>
      <c r="AA288" s="669"/>
      <c r="AB288" s="669"/>
      <c r="AC288" s="669"/>
      <c r="AD288" s="669"/>
      <c r="AE288" s="669"/>
      <c r="AF288" s="669"/>
      <c r="AG288" s="669"/>
      <c r="AH288" s="669"/>
      <c r="AI288" s="669"/>
      <c r="AJ288" s="669"/>
      <c r="AK288" s="459"/>
      <c r="AL288" s="459"/>
      <c r="AM288" s="459"/>
      <c r="AN288" s="459"/>
      <c r="AO288" s="459"/>
      <c r="AP288" s="459"/>
      <c r="AQ288" s="459"/>
      <c r="AR288" s="459"/>
      <c r="AU288" s="459"/>
      <c r="AV288" s="1107"/>
      <c r="AW288" s="459"/>
    </row>
    <row r="289" spans="1:50" ht="21" hidden="1" customHeight="1" x14ac:dyDescent="0.35">
      <c r="A289" s="1000"/>
      <c r="B289" s="976"/>
      <c r="C289" s="457" t="s">
        <v>75</v>
      </c>
      <c r="D289" s="457" t="s">
        <v>77</v>
      </c>
      <c r="E289" s="469"/>
      <c r="F289" s="469"/>
      <c r="G289" s="469"/>
      <c r="H289" s="469"/>
      <c r="I289" s="469"/>
      <c r="J289" s="469"/>
      <c r="K289" s="669">
        <f t="shared" si="91"/>
        <v>0</v>
      </c>
      <c r="L289" s="669">
        <f t="shared" si="92"/>
        <v>0</v>
      </c>
      <c r="M289" s="469"/>
      <c r="N289" s="1108" t="str">
        <f>IF(E289=0,"",H289/E289)</f>
        <v/>
      </c>
      <c r="O289" s="502"/>
      <c r="P289" s="502">
        <f>H289</f>
        <v>0</v>
      </c>
      <c r="Q289" s="502"/>
      <c r="R289" s="502"/>
      <c r="S289" s="502"/>
      <c r="T289" s="469">
        <f>T288</f>
        <v>3265510</v>
      </c>
      <c r="U289" s="469">
        <f t="shared" si="96"/>
        <v>3657371.2</v>
      </c>
      <c r="V289" s="469"/>
      <c r="W289" s="469"/>
      <c r="X289" s="469"/>
      <c r="Y289" s="469"/>
      <c r="Z289" s="469"/>
      <c r="AA289" s="469"/>
      <c r="AB289" s="469"/>
      <c r="AC289" s="469"/>
      <c r="AD289" s="469"/>
      <c r="AE289" s="469"/>
      <c r="AF289" s="469"/>
      <c r="AG289" s="469"/>
      <c r="AH289" s="469"/>
      <c r="AI289" s="469"/>
      <c r="AJ289" s="469"/>
      <c r="AK289" s="457"/>
      <c r="AL289" s="457"/>
      <c r="AM289" s="457"/>
      <c r="AN289" s="457"/>
      <c r="AO289" s="457"/>
      <c r="AP289" s="457"/>
      <c r="AQ289" s="457"/>
      <c r="AR289" s="457"/>
      <c r="AU289" s="457"/>
      <c r="AV289" s="470"/>
      <c r="AW289" s="457"/>
    </row>
    <row r="290" spans="1:50" s="636" customFormat="1" ht="13" hidden="1" customHeight="1" outlineLevel="1" x14ac:dyDescent="0.35">
      <c r="A290" s="1000"/>
      <c r="B290" s="976"/>
      <c r="C290" s="459" t="s">
        <v>73</v>
      </c>
      <c r="D290" s="459" t="s">
        <v>74</v>
      </c>
      <c r="E290" s="669"/>
      <c r="F290" s="669"/>
      <c r="G290" s="669"/>
      <c r="H290" s="669"/>
      <c r="I290" s="669"/>
      <c r="J290" s="669"/>
      <c r="K290" s="669">
        <f t="shared" si="91"/>
        <v>0</v>
      </c>
      <c r="L290" s="669">
        <f t="shared" si="92"/>
        <v>0</v>
      </c>
      <c r="M290" s="1109">
        <f>J290-G290</f>
        <v>0</v>
      </c>
      <c r="N290" s="1106" t="str">
        <f t="shared" si="94"/>
        <v/>
      </c>
      <c r="O290" s="492"/>
      <c r="P290" s="492"/>
      <c r="Q290" s="492"/>
      <c r="R290" s="492"/>
      <c r="S290" s="492"/>
      <c r="T290" s="669"/>
      <c r="U290" s="669">
        <f t="shared" si="96"/>
        <v>0</v>
      </c>
      <c r="V290" s="669"/>
      <c r="W290" s="669"/>
      <c r="X290" s="669"/>
      <c r="Y290" s="669"/>
      <c r="Z290" s="669"/>
      <c r="AA290" s="669"/>
      <c r="AB290" s="669"/>
      <c r="AC290" s="669"/>
      <c r="AD290" s="1130"/>
      <c r="AE290" s="669"/>
      <c r="AF290" s="669"/>
      <c r="AG290" s="669"/>
      <c r="AH290" s="669"/>
      <c r="AI290" s="669"/>
      <c r="AJ290" s="669"/>
      <c r="AK290" s="459"/>
      <c r="AL290" s="459"/>
      <c r="AM290" s="459"/>
      <c r="AN290" s="459"/>
      <c r="AO290" s="459"/>
      <c r="AP290" s="459"/>
      <c r="AQ290" s="459"/>
      <c r="AR290" s="459"/>
      <c r="AU290" s="459"/>
      <c r="AV290" s="1107"/>
      <c r="AW290" s="459" t="e">
        <f>H290-$E$264/$G$264*J290</f>
        <v>#DIV/0!</v>
      </c>
      <c r="AX290" s="636" t="e">
        <f>M290*$E$264/$G$264</f>
        <v>#DIV/0!</v>
      </c>
    </row>
    <row r="291" spans="1:50" s="636" customFormat="1" ht="13" hidden="1" customHeight="1" outlineLevel="1" x14ac:dyDescent="0.35">
      <c r="A291" s="1000"/>
      <c r="B291" s="976"/>
      <c r="C291" s="459" t="s">
        <v>75</v>
      </c>
      <c r="D291" s="459" t="s">
        <v>76</v>
      </c>
      <c r="E291" s="669"/>
      <c r="F291" s="669"/>
      <c r="G291" s="669"/>
      <c r="H291" s="669"/>
      <c r="I291" s="669"/>
      <c r="J291" s="669"/>
      <c r="K291" s="669">
        <f t="shared" si="91"/>
        <v>0</v>
      </c>
      <c r="L291" s="669">
        <f t="shared" si="92"/>
        <v>0</v>
      </c>
      <c r="M291" s="669"/>
      <c r="N291" s="1106" t="str">
        <f t="shared" si="94"/>
        <v/>
      </c>
      <c r="O291" s="492"/>
      <c r="P291" s="492">
        <f>H291</f>
        <v>0</v>
      </c>
      <c r="Q291" s="492"/>
      <c r="R291" s="492"/>
      <c r="S291" s="492"/>
      <c r="T291" s="669">
        <f>H291</f>
        <v>0</v>
      </c>
      <c r="U291" s="669">
        <f t="shared" si="96"/>
        <v>0</v>
      </c>
      <c r="V291" s="669"/>
      <c r="W291" s="669"/>
      <c r="X291" s="669"/>
      <c r="Y291" s="669"/>
      <c r="Z291" s="669"/>
      <c r="AA291" s="669"/>
      <c r="AB291" s="669"/>
      <c r="AC291" s="669"/>
      <c r="AD291" s="669"/>
      <c r="AE291" s="669"/>
      <c r="AF291" s="669"/>
      <c r="AG291" s="669"/>
      <c r="AH291" s="669"/>
      <c r="AI291" s="669"/>
      <c r="AJ291" s="669"/>
      <c r="AK291" s="459"/>
      <c r="AL291" s="459"/>
      <c r="AM291" s="459"/>
      <c r="AN291" s="459"/>
      <c r="AO291" s="459"/>
      <c r="AP291" s="459"/>
      <c r="AQ291" s="459"/>
      <c r="AR291" s="459"/>
      <c r="AU291" s="459"/>
      <c r="AV291" s="1107"/>
      <c r="AW291" s="459"/>
    </row>
    <row r="292" spans="1:50" ht="14.5" hidden="1" customHeight="1" outlineLevel="1" x14ac:dyDescent="0.35">
      <c r="A292" s="1000"/>
      <c r="B292" s="976"/>
      <c r="C292" s="457" t="s">
        <v>75</v>
      </c>
      <c r="D292" s="457" t="s">
        <v>77</v>
      </c>
      <c r="E292" s="469"/>
      <c r="F292" s="469"/>
      <c r="G292" s="469"/>
      <c r="H292" s="469"/>
      <c r="I292" s="469"/>
      <c r="J292" s="469"/>
      <c r="K292" s="669">
        <f t="shared" si="91"/>
        <v>0</v>
      </c>
      <c r="L292" s="669">
        <f t="shared" si="92"/>
        <v>0</v>
      </c>
      <c r="M292" s="469"/>
      <c r="N292" s="1108" t="str">
        <f t="shared" si="94"/>
        <v/>
      </c>
      <c r="O292" s="502"/>
      <c r="P292" s="502">
        <f>H292</f>
        <v>0</v>
      </c>
      <c r="Q292" s="502"/>
      <c r="R292" s="502"/>
      <c r="S292" s="502"/>
      <c r="T292" s="469">
        <f>H292</f>
        <v>0</v>
      </c>
      <c r="U292" s="469">
        <f t="shared" si="96"/>
        <v>0</v>
      </c>
      <c r="V292" s="469"/>
      <c r="W292" s="469"/>
      <c r="X292" s="469"/>
      <c r="Y292" s="469"/>
      <c r="Z292" s="469"/>
      <c r="AA292" s="469"/>
      <c r="AB292" s="469"/>
      <c r="AC292" s="469"/>
      <c r="AD292" s="469"/>
      <c r="AE292" s="469"/>
      <c r="AF292" s="469"/>
      <c r="AG292" s="469"/>
      <c r="AH292" s="469"/>
      <c r="AI292" s="469"/>
      <c r="AJ292" s="469"/>
      <c r="AK292" s="457"/>
      <c r="AL292" s="457"/>
      <c r="AM292" s="457"/>
      <c r="AN292" s="457"/>
      <c r="AO292" s="457"/>
      <c r="AP292" s="457"/>
      <c r="AQ292" s="457"/>
      <c r="AR292" s="457"/>
      <c r="AU292" s="457"/>
      <c r="AV292" s="470"/>
      <c r="AW292" s="457"/>
    </row>
    <row r="293" spans="1:50" s="636" customFormat="1" ht="13" hidden="1" customHeight="1" outlineLevel="1" x14ac:dyDescent="0.35">
      <c r="A293" s="1000"/>
      <c r="B293" s="976"/>
      <c r="C293" s="459" t="s">
        <v>73</v>
      </c>
      <c r="D293" s="459" t="s">
        <v>74</v>
      </c>
      <c r="E293" s="669"/>
      <c r="F293" s="669"/>
      <c r="G293" s="669"/>
      <c r="H293" s="669"/>
      <c r="I293" s="669"/>
      <c r="J293" s="669"/>
      <c r="K293" s="669">
        <f t="shared" si="91"/>
        <v>0</v>
      </c>
      <c r="L293" s="669">
        <f t="shared" si="92"/>
        <v>0</v>
      </c>
      <c r="M293" s="1109">
        <f>J293-G293</f>
        <v>0</v>
      </c>
      <c r="N293" s="1106" t="str">
        <f t="shared" si="94"/>
        <v/>
      </c>
      <c r="O293" s="492"/>
      <c r="P293" s="492"/>
      <c r="Q293" s="492"/>
      <c r="R293" s="492"/>
      <c r="S293" s="492"/>
      <c r="T293" s="669"/>
      <c r="U293" s="669">
        <f t="shared" si="96"/>
        <v>0</v>
      </c>
      <c r="V293" s="669"/>
      <c r="W293" s="669"/>
      <c r="X293" s="669"/>
      <c r="Y293" s="669"/>
      <c r="Z293" s="669"/>
      <c r="AA293" s="669"/>
      <c r="AB293" s="669"/>
      <c r="AC293" s="669"/>
      <c r="AD293" s="1109"/>
      <c r="AE293" s="669"/>
      <c r="AF293" s="669"/>
      <c r="AG293" s="669"/>
      <c r="AH293" s="669"/>
      <c r="AI293" s="669"/>
      <c r="AJ293" s="669"/>
      <c r="AK293" s="459"/>
      <c r="AL293" s="459"/>
      <c r="AM293" s="459"/>
      <c r="AN293" s="459"/>
      <c r="AO293" s="459"/>
      <c r="AP293" s="459"/>
      <c r="AQ293" s="459"/>
      <c r="AR293" s="459"/>
      <c r="AU293" s="459"/>
      <c r="AV293" s="1107"/>
      <c r="AW293" s="459" t="e">
        <f>H293-$E$264/$G$264*J293</f>
        <v>#DIV/0!</v>
      </c>
    </row>
    <row r="294" spans="1:50" s="636" customFormat="1" ht="13" hidden="1" customHeight="1" outlineLevel="1" x14ac:dyDescent="0.35">
      <c r="A294" s="1000"/>
      <c r="B294" s="976"/>
      <c r="C294" s="459" t="s">
        <v>75</v>
      </c>
      <c r="D294" s="459" t="s">
        <v>76</v>
      </c>
      <c r="E294" s="669"/>
      <c r="F294" s="669"/>
      <c r="G294" s="669"/>
      <c r="H294" s="669"/>
      <c r="I294" s="669"/>
      <c r="J294" s="669"/>
      <c r="K294" s="669">
        <f t="shared" si="91"/>
        <v>0</v>
      </c>
      <c r="L294" s="669">
        <f t="shared" si="92"/>
        <v>0</v>
      </c>
      <c r="M294" s="669"/>
      <c r="N294" s="1106" t="str">
        <f t="shared" si="94"/>
        <v/>
      </c>
      <c r="O294" s="492"/>
      <c r="P294" s="492">
        <f>H294</f>
        <v>0</v>
      </c>
      <c r="Q294" s="492"/>
      <c r="R294" s="492"/>
      <c r="S294" s="492"/>
      <c r="T294" s="669">
        <f>H294</f>
        <v>0</v>
      </c>
      <c r="U294" s="669">
        <f t="shared" si="96"/>
        <v>0</v>
      </c>
      <c r="V294" s="669"/>
      <c r="W294" s="669"/>
      <c r="X294" s="669"/>
      <c r="Y294" s="669"/>
      <c r="Z294" s="669"/>
      <c r="AA294" s="669"/>
      <c r="AB294" s="669"/>
      <c r="AC294" s="669"/>
      <c r="AD294" s="669"/>
      <c r="AE294" s="669"/>
      <c r="AF294" s="669"/>
      <c r="AG294" s="669"/>
      <c r="AH294" s="669"/>
      <c r="AI294" s="669"/>
      <c r="AJ294" s="669"/>
      <c r="AK294" s="459"/>
      <c r="AL294" s="459"/>
      <c r="AM294" s="459"/>
      <c r="AN294" s="459"/>
      <c r="AO294" s="459"/>
      <c r="AP294" s="459"/>
      <c r="AQ294" s="459"/>
      <c r="AR294" s="459"/>
      <c r="AU294" s="459"/>
      <c r="AV294" s="1107"/>
      <c r="AW294" s="459"/>
    </row>
    <row r="295" spans="1:50" ht="14.5" hidden="1" customHeight="1" outlineLevel="1" x14ac:dyDescent="0.35">
      <c r="A295" s="1000"/>
      <c r="B295" s="976"/>
      <c r="C295" s="457" t="s">
        <v>75</v>
      </c>
      <c r="D295" s="457" t="s">
        <v>77</v>
      </c>
      <c r="E295" s="469"/>
      <c r="F295" s="469"/>
      <c r="G295" s="469"/>
      <c r="H295" s="469"/>
      <c r="I295" s="469"/>
      <c r="J295" s="469"/>
      <c r="K295" s="669">
        <f t="shared" si="91"/>
        <v>0</v>
      </c>
      <c r="L295" s="669">
        <f t="shared" si="92"/>
        <v>0</v>
      </c>
      <c r="M295" s="469"/>
      <c r="N295" s="1108" t="str">
        <f t="shared" si="94"/>
        <v/>
      </c>
      <c r="O295" s="502"/>
      <c r="P295" s="502">
        <f>H295</f>
        <v>0</v>
      </c>
      <c r="Q295" s="502"/>
      <c r="R295" s="502"/>
      <c r="S295" s="502"/>
      <c r="T295" s="469">
        <f>H295</f>
        <v>0</v>
      </c>
      <c r="U295" s="469">
        <f t="shared" si="96"/>
        <v>0</v>
      </c>
      <c r="V295" s="469"/>
      <c r="W295" s="469"/>
      <c r="X295" s="469"/>
      <c r="Y295" s="469"/>
      <c r="Z295" s="469"/>
      <c r="AA295" s="469"/>
      <c r="AB295" s="469"/>
      <c r="AC295" s="469"/>
      <c r="AD295" s="469"/>
      <c r="AE295" s="469"/>
      <c r="AF295" s="469"/>
      <c r="AG295" s="469"/>
      <c r="AH295" s="469"/>
      <c r="AI295" s="469"/>
      <c r="AJ295" s="469"/>
      <c r="AK295" s="457"/>
      <c r="AL295" s="457"/>
      <c r="AM295" s="457"/>
      <c r="AN295" s="457"/>
      <c r="AO295" s="457"/>
      <c r="AP295" s="457"/>
      <c r="AQ295" s="457"/>
      <c r="AR295" s="457"/>
      <c r="AU295" s="457"/>
      <c r="AV295" s="470"/>
      <c r="AW295" s="457"/>
    </row>
    <row r="296" spans="1:50" s="636" customFormat="1" ht="13" hidden="1" customHeight="1" outlineLevel="1" x14ac:dyDescent="0.35">
      <c r="A296" s="1000"/>
      <c r="B296" s="976"/>
      <c r="C296" s="459" t="s">
        <v>73</v>
      </c>
      <c r="D296" s="459" t="s">
        <v>74</v>
      </c>
      <c r="E296" s="669"/>
      <c r="F296" s="669"/>
      <c r="G296" s="669"/>
      <c r="H296" s="669"/>
      <c r="I296" s="669"/>
      <c r="J296" s="669"/>
      <c r="K296" s="669">
        <f t="shared" si="91"/>
        <v>0</v>
      </c>
      <c r="L296" s="669">
        <f t="shared" si="92"/>
        <v>0</v>
      </c>
      <c r="M296" s="1109">
        <f>J296-G296</f>
        <v>0</v>
      </c>
      <c r="N296" s="1106" t="str">
        <f t="shared" si="94"/>
        <v/>
      </c>
      <c r="O296" s="492"/>
      <c r="P296" s="492"/>
      <c r="Q296" s="492"/>
      <c r="R296" s="492"/>
      <c r="S296" s="492"/>
      <c r="T296" s="669"/>
      <c r="U296" s="669">
        <f t="shared" si="96"/>
        <v>0</v>
      </c>
      <c r="V296" s="669"/>
      <c r="W296" s="669"/>
      <c r="X296" s="669"/>
      <c r="Y296" s="669"/>
      <c r="Z296" s="669"/>
      <c r="AA296" s="669"/>
      <c r="AB296" s="669"/>
      <c r="AC296" s="669"/>
      <c r="AD296" s="1130"/>
      <c r="AE296" s="669"/>
      <c r="AF296" s="669"/>
      <c r="AG296" s="669"/>
      <c r="AH296" s="669"/>
      <c r="AI296" s="669"/>
      <c r="AJ296" s="669"/>
      <c r="AK296" s="459"/>
      <c r="AL296" s="459"/>
      <c r="AM296" s="459"/>
      <c r="AN296" s="459"/>
      <c r="AO296" s="459"/>
      <c r="AP296" s="459"/>
      <c r="AQ296" s="459"/>
      <c r="AR296" s="459"/>
      <c r="AU296" s="459"/>
      <c r="AV296" s="1107"/>
      <c r="AW296" s="459" t="e">
        <f>H296-$E$264/$G$264*J296</f>
        <v>#DIV/0!</v>
      </c>
      <c r="AX296" s="636" t="e">
        <f>M296*$E$264/$G$264</f>
        <v>#DIV/0!</v>
      </c>
    </row>
    <row r="297" spans="1:50" s="636" customFormat="1" ht="13" hidden="1" customHeight="1" outlineLevel="1" x14ac:dyDescent="0.35">
      <c r="A297" s="1000"/>
      <c r="B297" s="976"/>
      <c r="C297" s="459" t="s">
        <v>75</v>
      </c>
      <c r="D297" s="459" t="s">
        <v>76</v>
      </c>
      <c r="E297" s="669"/>
      <c r="F297" s="669"/>
      <c r="G297" s="669"/>
      <c r="H297" s="669"/>
      <c r="I297" s="669"/>
      <c r="J297" s="669"/>
      <c r="K297" s="669">
        <f t="shared" si="91"/>
        <v>0</v>
      </c>
      <c r="L297" s="669">
        <f t="shared" si="92"/>
        <v>0</v>
      </c>
      <c r="M297" s="669"/>
      <c r="N297" s="1106" t="str">
        <f t="shared" si="94"/>
        <v/>
      </c>
      <c r="O297" s="492"/>
      <c r="P297" s="492">
        <f>H297</f>
        <v>0</v>
      </c>
      <c r="Q297" s="492"/>
      <c r="R297" s="492"/>
      <c r="S297" s="492"/>
      <c r="T297" s="669">
        <f>H297</f>
        <v>0</v>
      </c>
      <c r="U297" s="669">
        <f t="shared" si="96"/>
        <v>0</v>
      </c>
      <c r="V297" s="669"/>
      <c r="W297" s="669"/>
      <c r="X297" s="669"/>
      <c r="Y297" s="669"/>
      <c r="Z297" s="669"/>
      <c r="AA297" s="669"/>
      <c r="AB297" s="669"/>
      <c r="AC297" s="669"/>
      <c r="AD297" s="669"/>
      <c r="AE297" s="669"/>
      <c r="AF297" s="669"/>
      <c r="AG297" s="669"/>
      <c r="AH297" s="669"/>
      <c r="AI297" s="669"/>
      <c r="AJ297" s="669"/>
      <c r="AK297" s="459"/>
      <c r="AL297" s="459"/>
      <c r="AM297" s="459"/>
      <c r="AN297" s="459"/>
      <c r="AO297" s="459"/>
      <c r="AP297" s="459"/>
      <c r="AQ297" s="459"/>
      <c r="AR297" s="459"/>
      <c r="AU297" s="459"/>
      <c r="AV297" s="1107"/>
      <c r="AW297" s="459"/>
    </row>
    <row r="298" spans="1:50" ht="14.5" hidden="1" customHeight="1" outlineLevel="1" x14ac:dyDescent="0.35">
      <c r="A298" s="1000"/>
      <c r="B298" s="976"/>
      <c r="C298" s="457" t="s">
        <v>75</v>
      </c>
      <c r="D298" s="457" t="s">
        <v>77</v>
      </c>
      <c r="E298" s="469"/>
      <c r="F298" s="469"/>
      <c r="G298" s="469"/>
      <c r="H298" s="469"/>
      <c r="I298" s="469"/>
      <c r="J298" s="469"/>
      <c r="K298" s="669">
        <f t="shared" si="91"/>
        <v>0</v>
      </c>
      <c r="L298" s="669">
        <f t="shared" si="92"/>
        <v>0</v>
      </c>
      <c r="M298" s="469"/>
      <c r="N298" s="1108" t="str">
        <f t="shared" si="94"/>
        <v/>
      </c>
      <c r="O298" s="502"/>
      <c r="P298" s="502">
        <f>H298</f>
        <v>0</v>
      </c>
      <c r="Q298" s="502"/>
      <c r="R298" s="502"/>
      <c r="S298" s="502"/>
      <c r="T298" s="469">
        <f>H298</f>
        <v>0</v>
      </c>
      <c r="U298" s="469">
        <f t="shared" si="96"/>
        <v>0</v>
      </c>
      <c r="V298" s="469"/>
      <c r="W298" s="469"/>
      <c r="X298" s="469"/>
      <c r="Y298" s="469"/>
      <c r="Z298" s="469"/>
      <c r="AA298" s="469"/>
      <c r="AB298" s="469"/>
      <c r="AC298" s="469"/>
      <c r="AD298" s="469"/>
      <c r="AE298" s="469"/>
      <c r="AF298" s="469"/>
      <c r="AG298" s="469"/>
      <c r="AH298" s="469"/>
      <c r="AI298" s="469"/>
      <c r="AJ298" s="469"/>
      <c r="AK298" s="457"/>
      <c r="AL298" s="457"/>
      <c r="AM298" s="457"/>
      <c r="AN298" s="457"/>
      <c r="AO298" s="457"/>
      <c r="AP298" s="457"/>
      <c r="AQ298" s="457"/>
      <c r="AR298" s="457"/>
      <c r="AU298" s="457"/>
      <c r="AV298" s="470"/>
      <c r="AW298" s="457"/>
    </row>
    <row r="299" spans="1:50" s="636" customFormat="1" ht="13" hidden="1" customHeight="1" outlineLevel="1" x14ac:dyDescent="0.35">
      <c r="A299" s="1000"/>
      <c r="B299" s="976"/>
      <c r="C299" s="459" t="s">
        <v>73</v>
      </c>
      <c r="D299" s="459" t="s">
        <v>74</v>
      </c>
      <c r="E299" s="669"/>
      <c r="F299" s="669"/>
      <c r="G299" s="669"/>
      <c r="H299" s="669"/>
      <c r="I299" s="669"/>
      <c r="J299" s="669"/>
      <c r="K299" s="669">
        <f t="shared" si="91"/>
        <v>0</v>
      </c>
      <c r="L299" s="669">
        <f t="shared" si="92"/>
        <v>0</v>
      </c>
      <c r="M299" s="1109">
        <f>J299-G299</f>
        <v>0</v>
      </c>
      <c r="N299" s="1106" t="str">
        <f t="shared" si="94"/>
        <v/>
      </c>
      <c r="O299" s="492"/>
      <c r="P299" s="492"/>
      <c r="Q299" s="492"/>
      <c r="R299" s="492"/>
      <c r="S299" s="492"/>
      <c r="T299" s="669"/>
      <c r="U299" s="669">
        <f t="shared" si="96"/>
        <v>0</v>
      </c>
      <c r="V299" s="669"/>
      <c r="W299" s="669"/>
      <c r="X299" s="669"/>
      <c r="Y299" s="669"/>
      <c r="Z299" s="669"/>
      <c r="AA299" s="669"/>
      <c r="AB299" s="669"/>
      <c r="AC299" s="669"/>
      <c r="AD299" s="1130"/>
      <c r="AE299" s="669"/>
      <c r="AF299" s="669"/>
      <c r="AG299" s="669"/>
      <c r="AH299" s="669"/>
      <c r="AI299" s="669"/>
      <c r="AJ299" s="669"/>
      <c r="AK299" s="459"/>
      <c r="AL299" s="459"/>
      <c r="AM299" s="459"/>
      <c r="AN299" s="459"/>
      <c r="AO299" s="459"/>
      <c r="AP299" s="459"/>
      <c r="AQ299" s="459"/>
      <c r="AR299" s="459"/>
      <c r="AU299" s="459"/>
      <c r="AV299" s="1107"/>
      <c r="AW299" s="459" t="e">
        <f>H299-$E$264/$G$264*J299</f>
        <v>#DIV/0!</v>
      </c>
    </row>
    <row r="300" spans="1:50" s="636" customFormat="1" ht="13" hidden="1" customHeight="1" outlineLevel="1" x14ac:dyDescent="0.35">
      <c r="A300" s="1000"/>
      <c r="B300" s="976"/>
      <c r="C300" s="459" t="s">
        <v>75</v>
      </c>
      <c r="D300" s="459" t="s">
        <v>76</v>
      </c>
      <c r="E300" s="669"/>
      <c r="F300" s="669"/>
      <c r="G300" s="669"/>
      <c r="H300" s="669"/>
      <c r="I300" s="669"/>
      <c r="J300" s="669"/>
      <c r="K300" s="669">
        <f t="shared" si="91"/>
        <v>0</v>
      </c>
      <c r="L300" s="669">
        <f t="shared" si="92"/>
        <v>0</v>
      </c>
      <c r="M300" s="669"/>
      <c r="N300" s="1106" t="str">
        <f t="shared" si="94"/>
        <v/>
      </c>
      <c r="O300" s="492"/>
      <c r="P300" s="492">
        <f>H300</f>
        <v>0</v>
      </c>
      <c r="Q300" s="492"/>
      <c r="R300" s="492"/>
      <c r="S300" s="492"/>
      <c r="T300" s="669">
        <f>H300</f>
        <v>0</v>
      </c>
      <c r="U300" s="669">
        <f t="shared" si="96"/>
        <v>0</v>
      </c>
      <c r="V300" s="669"/>
      <c r="W300" s="669"/>
      <c r="X300" s="669"/>
      <c r="Y300" s="669"/>
      <c r="Z300" s="669"/>
      <c r="AA300" s="669"/>
      <c r="AB300" s="669"/>
      <c r="AC300" s="669"/>
      <c r="AD300" s="669"/>
      <c r="AE300" s="669"/>
      <c r="AF300" s="669"/>
      <c r="AG300" s="669"/>
      <c r="AH300" s="669"/>
      <c r="AI300" s="669"/>
      <c r="AJ300" s="669"/>
      <c r="AK300" s="459"/>
      <c r="AL300" s="459"/>
      <c r="AM300" s="459"/>
      <c r="AN300" s="459"/>
      <c r="AO300" s="459"/>
      <c r="AP300" s="459"/>
      <c r="AQ300" s="459"/>
      <c r="AR300" s="459"/>
      <c r="AU300" s="459"/>
      <c r="AV300" s="1107"/>
      <c r="AW300" s="459"/>
    </row>
    <row r="301" spans="1:50" ht="14.5" hidden="1" customHeight="1" outlineLevel="1" x14ac:dyDescent="0.35">
      <c r="A301" s="1000"/>
      <c r="B301" s="976"/>
      <c r="C301" s="457" t="s">
        <v>75</v>
      </c>
      <c r="D301" s="457" t="s">
        <v>77</v>
      </c>
      <c r="E301" s="469"/>
      <c r="F301" s="469"/>
      <c r="G301" s="469"/>
      <c r="H301" s="469"/>
      <c r="I301" s="469"/>
      <c r="J301" s="469"/>
      <c r="K301" s="669">
        <f t="shared" si="91"/>
        <v>0</v>
      </c>
      <c r="L301" s="669">
        <f t="shared" si="92"/>
        <v>0</v>
      </c>
      <c r="M301" s="469"/>
      <c r="N301" s="1108" t="str">
        <f t="shared" si="94"/>
        <v/>
      </c>
      <c r="O301" s="502"/>
      <c r="P301" s="502">
        <f>H301</f>
        <v>0</v>
      </c>
      <c r="Q301" s="502"/>
      <c r="R301" s="502"/>
      <c r="S301" s="502"/>
      <c r="T301" s="469">
        <f>H301</f>
        <v>0</v>
      </c>
      <c r="U301" s="469">
        <f t="shared" si="96"/>
        <v>0</v>
      </c>
      <c r="V301" s="469"/>
      <c r="W301" s="469"/>
      <c r="X301" s="469"/>
      <c r="Y301" s="469"/>
      <c r="Z301" s="469"/>
      <c r="AA301" s="469"/>
      <c r="AB301" s="469"/>
      <c r="AC301" s="469"/>
      <c r="AD301" s="469"/>
      <c r="AE301" s="469"/>
      <c r="AF301" s="469"/>
      <c r="AG301" s="469"/>
      <c r="AH301" s="469"/>
      <c r="AI301" s="469"/>
      <c r="AJ301" s="469"/>
      <c r="AK301" s="457"/>
      <c r="AL301" s="457"/>
      <c r="AM301" s="457"/>
      <c r="AN301" s="457"/>
      <c r="AO301" s="457"/>
      <c r="AP301" s="457"/>
      <c r="AQ301" s="457"/>
      <c r="AR301" s="457"/>
      <c r="AU301" s="457"/>
      <c r="AV301" s="470"/>
      <c r="AW301" s="457"/>
    </row>
    <row r="302" spans="1:50" s="636" customFormat="1" ht="13" hidden="1" customHeight="1" outlineLevel="1" x14ac:dyDescent="0.35">
      <c r="A302" s="1000"/>
      <c r="B302" s="976"/>
      <c r="C302" s="459" t="s">
        <v>73</v>
      </c>
      <c r="D302" s="459" t="s">
        <v>74</v>
      </c>
      <c r="E302" s="669"/>
      <c r="F302" s="669"/>
      <c r="G302" s="669"/>
      <c r="H302" s="669"/>
      <c r="I302" s="669"/>
      <c r="J302" s="669"/>
      <c r="K302" s="669">
        <f t="shared" si="91"/>
        <v>0</v>
      </c>
      <c r="L302" s="669">
        <f t="shared" si="92"/>
        <v>0</v>
      </c>
      <c r="M302" s="1109">
        <f>J302-G302</f>
        <v>0</v>
      </c>
      <c r="N302" s="1106" t="str">
        <f t="shared" si="94"/>
        <v/>
      </c>
      <c r="O302" s="492"/>
      <c r="P302" s="492"/>
      <c r="Q302" s="492"/>
      <c r="R302" s="492"/>
      <c r="S302" s="492"/>
      <c r="T302" s="669"/>
      <c r="U302" s="669">
        <f t="shared" si="96"/>
        <v>0</v>
      </c>
      <c r="V302" s="669"/>
      <c r="W302" s="669"/>
      <c r="X302" s="669"/>
      <c r="Y302" s="669"/>
      <c r="Z302" s="669"/>
      <c r="AA302" s="669"/>
      <c r="AB302" s="669"/>
      <c r="AC302" s="669"/>
      <c r="AD302" s="1130"/>
      <c r="AE302" s="669"/>
      <c r="AF302" s="669"/>
      <c r="AG302" s="669"/>
      <c r="AH302" s="669"/>
      <c r="AI302" s="669"/>
      <c r="AJ302" s="669"/>
      <c r="AK302" s="459"/>
      <c r="AL302" s="459"/>
      <c r="AM302" s="459"/>
      <c r="AN302" s="459"/>
      <c r="AO302" s="459"/>
      <c r="AP302" s="459"/>
      <c r="AQ302" s="459"/>
      <c r="AR302" s="459"/>
      <c r="AU302" s="459"/>
      <c r="AV302" s="1107"/>
      <c r="AW302" s="459" t="e">
        <f>H302-$E$264/$G$264*J302</f>
        <v>#DIV/0!</v>
      </c>
      <c r="AX302" s="636" t="e">
        <f>M302*$E$264/$G$264</f>
        <v>#DIV/0!</v>
      </c>
    </row>
    <row r="303" spans="1:50" s="636" customFormat="1" ht="13" hidden="1" customHeight="1" outlineLevel="1" x14ac:dyDescent="0.35">
      <c r="A303" s="1000"/>
      <c r="B303" s="976"/>
      <c r="C303" s="459" t="s">
        <v>75</v>
      </c>
      <c r="D303" s="459" t="s">
        <v>76</v>
      </c>
      <c r="E303" s="669"/>
      <c r="F303" s="669"/>
      <c r="G303" s="669"/>
      <c r="H303" s="669"/>
      <c r="I303" s="669"/>
      <c r="J303" s="669"/>
      <c r="K303" s="669">
        <f t="shared" si="91"/>
        <v>0</v>
      </c>
      <c r="L303" s="669">
        <f t="shared" si="92"/>
        <v>0</v>
      </c>
      <c r="M303" s="669"/>
      <c r="N303" s="1106" t="str">
        <f t="shared" si="94"/>
        <v/>
      </c>
      <c r="O303" s="492"/>
      <c r="P303" s="492">
        <f>H303</f>
        <v>0</v>
      </c>
      <c r="Q303" s="492"/>
      <c r="R303" s="492"/>
      <c r="S303" s="492"/>
      <c r="T303" s="669">
        <f>H303</f>
        <v>0</v>
      </c>
      <c r="U303" s="669">
        <f t="shared" si="96"/>
        <v>0</v>
      </c>
      <c r="V303" s="669"/>
      <c r="W303" s="669"/>
      <c r="X303" s="669"/>
      <c r="Y303" s="669"/>
      <c r="Z303" s="669"/>
      <c r="AA303" s="669"/>
      <c r="AB303" s="669"/>
      <c r="AC303" s="669"/>
      <c r="AD303" s="669"/>
      <c r="AE303" s="669"/>
      <c r="AF303" s="669"/>
      <c r="AG303" s="669"/>
      <c r="AH303" s="669"/>
      <c r="AI303" s="669"/>
      <c r="AJ303" s="669"/>
      <c r="AK303" s="459"/>
      <c r="AL303" s="459"/>
      <c r="AM303" s="459"/>
      <c r="AN303" s="459"/>
      <c r="AO303" s="459"/>
      <c r="AP303" s="459"/>
      <c r="AQ303" s="459"/>
      <c r="AR303" s="459"/>
      <c r="AU303" s="459"/>
      <c r="AV303" s="1107"/>
      <c r="AW303" s="459"/>
    </row>
    <row r="304" spans="1:50" ht="14.5" hidden="1" customHeight="1" outlineLevel="1" x14ac:dyDescent="0.35">
      <c r="A304" s="1000"/>
      <c r="B304" s="976"/>
      <c r="C304" s="457" t="s">
        <v>75</v>
      </c>
      <c r="D304" s="457" t="s">
        <v>77</v>
      </c>
      <c r="E304" s="469"/>
      <c r="F304" s="469"/>
      <c r="G304" s="469"/>
      <c r="H304" s="469"/>
      <c r="I304" s="469"/>
      <c r="J304" s="469"/>
      <c r="K304" s="669">
        <f t="shared" si="91"/>
        <v>0</v>
      </c>
      <c r="L304" s="669">
        <f t="shared" si="92"/>
        <v>0</v>
      </c>
      <c r="M304" s="469"/>
      <c r="N304" s="1108" t="str">
        <f t="shared" si="94"/>
        <v/>
      </c>
      <c r="O304" s="502"/>
      <c r="P304" s="502">
        <f>H304</f>
        <v>0</v>
      </c>
      <c r="Q304" s="502"/>
      <c r="R304" s="502"/>
      <c r="S304" s="502"/>
      <c r="T304" s="469">
        <f>H304</f>
        <v>0</v>
      </c>
      <c r="U304" s="469">
        <f t="shared" si="96"/>
        <v>0</v>
      </c>
      <c r="V304" s="469"/>
      <c r="W304" s="469"/>
      <c r="X304" s="469"/>
      <c r="Y304" s="469"/>
      <c r="Z304" s="469"/>
      <c r="AA304" s="469"/>
      <c r="AB304" s="469"/>
      <c r="AC304" s="469"/>
      <c r="AD304" s="469"/>
      <c r="AE304" s="469"/>
      <c r="AF304" s="469"/>
      <c r="AG304" s="469"/>
      <c r="AH304" s="469"/>
      <c r="AI304" s="469"/>
      <c r="AJ304" s="469"/>
      <c r="AK304" s="457"/>
      <c r="AL304" s="457"/>
      <c r="AM304" s="457"/>
      <c r="AN304" s="457"/>
      <c r="AO304" s="457"/>
      <c r="AP304" s="457"/>
      <c r="AQ304" s="457"/>
      <c r="AR304" s="457"/>
      <c r="AU304" s="457"/>
      <c r="AV304" s="470"/>
      <c r="AW304" s="457"/>
    </row>
    <row r="305" spans="1:50" s="636" customFormat="1" ht="13" hidden="1" customHeight="1" outlineLevel="1" x14ac:dyDescent="0.35">
      <c r="A305" s="1000"/>
      <c r="B305" s="976"/>
      <c r="C305" s="459" t="s">
        <v>73</v>
      </c>
      <c r="D305" s="459" t="s">
        <v>74</v>
      </c>
      <c r="E305" s="669"/>
      <c r="F305" s="669"/>
      <c r="G305" s="669"/>
      <c r="H305" s="669"/>
      <c r="I305" s="669"/>
      <c r="J305" s="669"/>
      <c r="K305" s="669">
        <f t="shared" si="91"/>
        <v>0</v>
      </c>
      <c r="L305" s="669">
        <f t="shared" si="92"/>
        <v>0</v>
      </c>
      <c r="M305" s="1109">
        <f>J305-G305</f>
        <v>0</v>
      </c>
      <c r="N305" s="1106" t="str">
        <f t="shared" si="94"/>
        <v/>
      </c>
      <c r="O305" s="492"/>
      <c r="P305" s="492"/>
      <c r="Q305" s="492"/>
      <c r="R305" s="492"/>
      <c r="S305" s="492"/>
      <c r="T305" s="669"/>
      <c r="U305" s="669">
        <f t="shared" si="96"/>
        <v>0</v>
      </c>
      <c r="V305" s="669"/>
      <c r="W305" s="669"/>
      <c r="X305" s="669"/>
      <c r="Y305" s="669"/>
      <c r="Z305" s="669"/>
      <c r="AA305" s="669"/>
      <c r="AB305" s="669"/>
      <c r="AC305" s="669"/>
      <c r="AD305" s="1130"/>
      <c r="AE305" s="669"/>
      <c r="AF305" s="669"/>
      <c r="AG305" s="669"/>
      <c r="AH305" s="669"/>
      <c r="AI305" s="669"/>
      <c r="AJ305" s="669"/>
      <c r="AK305" s="459"/>
      <c r="AL305" s="459"/>
      <c r="AM305" s="459"/>
      <c r="AN305" s="459"/>
      <c r="AO305" s="459"/>
      <c r="AP305" s="459"/>
      <c r="AQ305" s="459"/>
      <c r="AR305" s="459"/>
      <c r="AU305" s="459"/>
      <c r="AV305" s="1107"/>
      <c r="AW305" s="459" t="e">
        <f>H305-$E$264/$G$264*J305</f>
        <v>#DIV/0!</v>
      </c>
      <c r="AX305" s="636" t="e">
        <f>M305*$E$264/$G$264</f>
        <v>#DIV/0!</v>
      </c>
    </row>
    <row r="306" spans="1:50" s="636" customFormat="1" ht="13" hidden="1" customHeight="1" outlineLevel="1" x14ac:dyDescent="0.35">
      <c r="A306" s="1000"/>
      <c r="B306" s="976"/>
      <c r="C306" s="459" t="s">
        <v>75</v>
      </c>
      <c r="D306" s="459" t="s">
        <v>76</v>
      </c>
      <c r="E306" s="669"/>
      <c r="F306" s="669"/>
      <c r="G306" s="669"/>
      <c r="H306" s="669"/>
      <c r="I306" s="669"/>
      <c r="J306" s="669"/>
      <c r="K306" s="669">
        <f t="shared" si="91"/>
        <v>0</v>
      </c>
      <c r="L306" s="669">
        <f t="shared" si="92"/>
        <v>0</v>
      </c>
      <c r="M306" s="669"/>
      <c r="N306" s="1106" t="str">
        <f t="shared" si="94"/>
        <v/>
      </c>
      <c r="O306" s="492"/>
      <c r="P306" s="492">
        <f>H306</f>
        <v>0</v>
      </c>
      <c r="Q306" s="492"/>
      <c r="R306" s="492"/>
      <c r="S306" s="492"/>
      <c r="T306" s="669">
        <f>H306</f>
        <v>0</v>
      </c>
      <c r="U306" s="669">
        <f t="shared" si="96"/>
        <v>0</v>
      </c>
      <c r="V306" s="669"/>
      <c r="W306" s="669"/>
      <c r="X306" s="669"/>
      <c r="Y306" s="669"/>
      <c r="Z306" s="669"/>
      <c r="AA306" s="669"/>
      <c r="AB306" s="669"/>
      <c r="AC306" s="669"/>
      <c r="AD306" s="669"/>
      <c r="AE306" s="669"/>
      <c r="AF306" s="669"/>
      <c r="AG306" s="669"/>
      <c r="AH306" s="669"/>
      <c r="AI306" s="669"/>
      <c r="AJ306" s="669"/>
      <c r="AK306" s="459"/>
      <c r="AL306" s="459"/>
      <c r="AM306" s="459"/>
      <c r="AN306" s="459"/>
      <c r="AO306" s="459"/>
      <c r="AP306" s="459"/>
      <c r="AQ306" s="459"/>
      <c r="AR306" s="459"/>
      <c r="AU306" s="459"/>
      <c r="AV306" s="1107"/>
      <c r="AW306" s="459"/>
    </row>
    <row r="307" spans="1:50" ht="14.5" hidden="1" customHeight="1" outlineLevel="1" x14ac:dyDescent="0.35">
      <c r="A307" s="962"/>
      <c r="B307" s="977"/>
      <c r="C307" s="457" t="s">
        <v>75</v>
      </c>
      <c r="D307" s="457" t="s">
        <v>77</v>
      </c>
      <c r="E307" s="469"/>
      <c r="F307" s="469"/>
      <c r="G307" s="469"/>
      <c r="H307" s="469"/>
      <c r="I307" s="469"/>
      <c r="J307" s="469"/>
      <c r="K307" s="669">
        <f t="shared" si="91"/>
        <v>0</v>
      </c>
      <c r="L307" s="669">
        <f t="shared" si="92"/>
        <v>0</v>
      </c>
      <c r="M307" s="469"/>
      <c r="N307" s="1108" t="str">
        <f t="shared" si="94"/>
        <v/>
      </c>
      <c r="O307" s="502"/>
      <c r="P307" s="502">
        <f>H307</f>
        <v>0</v>
      </c>
      <c r="Q307" s="502"/>
      <c r="R307" s="502"/>
      <c r="S307" s="502"/>
      <c r="T307" s="469">
        <f>H307</f>
        <v>0</v>
      </c>
      <c r="U307" s="469">
        <f t="shared" si="96"/>
        <v>0</v>
      </c>
      <c r="V307" s="469"/>
      <c r="W307" s="469"/>
      <c r="X307" s="469"/>
      <c r="Y307" s="469"/>
      <c r="Z307" s="469"/>
      <c r="AA307" s="469"/>
      <c r="AB307" s="469"/>
      <c r="AC307" s="469"/>
      <c r="AD307" s="469"/>
      <c r="AE307" s="469"/>
      <c r="AF307" s="469"/>
      <c r="AG307" s="469"/>
      <c r="AH307" s="469"/>
      <c r="AI307" s="469"/>
      <c r="AJ307" s="469"/>
      <c r="AK307" s="457"/>
      <c r="AL307" s="457"/>
      <c r="AM307" s="457"/>
      <c r="AN307" s="457"/>
      <c r="AO307" s="457"/>
      <c r="AP307" s="457"/>
      <c r="AQ307" s="457"/>
      <c r="AR307" s="457"/>
      <c r="AU307" s="457"/>
      <c r="AV307" s="470"/>
      <c r="AW307" s="457"/>
    </row>
    <row r="308" spans="1:50" s="636" customFormat="1" ht="13" hidden="1" customHeight="1" collapsed="1" x14ac:dyDescent="0.35">
      <c r="A308" s="961"/>
      <c r="B308" s="975" t="s">
        <v>129</v>
      </c>
      <c r="C308" s="459"/>
      <c r="D308" s="459"/>
      <c r="E308" s="1138">
        <f t="shared" ref="E308:M308" si="97">E310+E313+E328+E316+E319+E322+E325</f>
        <v>0</v>
      </c>
      <c r="F308" s="1138">
        <f t="shared" si="97"/>
        <v>0</v>
      </c>
      <c r="G308" s="1138">
        <f t="shared" si="97"/>
        <v>0</v>
      </c>
      <c r="H308" s="1138"/>
      <c r="I308" s="1138"/>
      <c r="J308" s="1138"/>
      <c r="K308" s="669">
        <f t="shared" si="91"/>
        <v>0</v>
      </c>
      <c r="L308" s="669">
        <f t="shared" si="92"/>
        <v>0</v>
      </c>
      <c r="M308" s="1138">
        <f t="shared" si="97"/>
        <v>0</v>
      </c>
      <c r="N308" s="1106" t="str">
        <f t="shared" si="94"/>
        <v/>
      </c>
      <c r="O308" s="1138">
        <f>O310+O313+O328+O316+O319+O322+O325</f>
        <v>0</v>
      </c>
      <c r="P308" s="1138">
        <f t="shared" ref="P308:AJ309" si="98">P310+P313+P328+P316+P319+P322+P325</f>
        <v>0</v>
      </c>
      <c r="Q308" s="1138">
        <f t="shared" si="98"/>
        <v>0</v>
      </c>
      <c r="R308" s="1138"/>
      <c r="S308" s="1138"/>
      <c r="T308" s="1138">
        <f t="shared" si="98"/>
        <v>0</v>
      </c>
      <c r="U308" s="1138">
        <f t="shared" si="98"/>
        <v>0</v>
      </c>
      <c r="V308" s="1138">
        <f t="shared" si="98"/>
        <v>0</v>
      </c>
      <c r="W308" s="1138">
        <f t="shared" si="98"/>
        <v>0</v>
      </c>
      <c r="X308" s="1138">
        <f t="shared" si="98"/>
        <v>0</v>
      </c>
      <c r="Y308" s="1138">
        <f t="shared" si="98"/>
        <v>0</v>
      </c>
      <c r="Z308" s="1138">
        <f t="shared" si="98"/>
        <v>0</v>
      </c>
      <c r="AA308" s="1138">
        <f t="shared" si="98"/>
        <v>0</v>
      </c>
      <c r="AB308" s="1138">
        <f t="shared" si="98"/>
        <v>0</v>
      </c>
      <c r="AC308" s="1138">
        <f t="shared" si="98"/>
        <v>0</v>
      </c>
      <c r="AD308" s="1138">
        <f t="shared" si="98"/>
        <v>0</v>
      </c>
      <c r="AE308" s="1138">
        <f t="shared" si="98"/>
        <v>0</v>
      </c>
      <c r="AF308" s="1138">
        <f t="shared" si="98"/>
        <v>0</v>
      </c>
      <c r="AG308" s="1138">
        <f t="shared" si="98"/>
        <v>0</v>
      </c>
      <c r="AH308" s="1138">
        <f t="shared" si="98"/>
        <v>0</v>
      </c>
      <c r="AI308" s="1138">
        <f t="shared" si="98"/>
        <v>0</v>
      </c>
      <c r="AJ308" s="1138">
        <f t="shared" si="98"/>
        <v>0</v>
      </c>
      <c r="AK308" s="502" t="s">
        <v>83</v>
      </c>
      <c r="AL308" s="459"/>
      <c r="AM308" s="669">
        <f>AM310+AM313+AM584+AM589+AM593</f>
        <v>0</v>
      </c>
      <c r="AN308" s="669">
        <f>AN310+AN313+AN584+AN589+AN593</f>
        <v>0</v>
      </c>
      <c r="AO308" s="669">
        <f>AO310+AO313+AO584+AO589+AO593</f>
        <v>0</v>
      </c>
      <c r="AP308" s="455"/>
      <c r="AQ308" s="455"/>
      <c r="AR308" s="459"/>
      <c r="AU308" s="459"/>
      <c r="AV308" s="1107"/>
      <c r="AW308" s="459"/>
    </row>
    <row r="309" spans="1:50" s="636" customFormat="1" ht="13" hidden="1" customHeight="1" x14ac:dyDescent="0.35">
      <c r="A309" s="1000"/>
      <c r="B309" s="976"/>
      <c r="C309" s="459"/>
      <c r="D309" s="459"/>
      <c r="E309" s="1138">
        <f>E311+E314+E329+E317+E320+E323+E326</f>
        <v>0</v>
      </c>
      <c r="F309" s="1138">
        <f>F311+F314+F329+F317+F320+F323+F326</f>
        <v>0</v>
      </c>
      <c r="G309" s="669"/>
      <c r="H309" s="1138"/>
      <c r="I309" s="1138"/>
      <c r="J309" s="669"/>
      <c r="K309" s="669">
        <f t="shared" si="91"/>
        <v>0</v>
      </c>
      <c r="L309" s="669">
        <f t="shared" si="92"/>
        <v>0</v>
      </c>
      <c r="M309" s="669"/>
      <c r="N309" s="1106" t="str">
        <f t="shared" si="94"/>
        <v/>
      </c>
      <c r="O309" s="1138">
        <f>O311+O314+O329+O317+O320+O323+O326</f>
        <v>0</v>
      </c>
      <c r="P309" s="1138">
        <f t="shared" si="98"/>
        <v>0</v>
      </c>
      <c r="Q309" s="1138">
        <f t="shared" si="98"/>
        <v>0</v>
      </c>
      <c r="R309" s="1138"/>
      <c r="S309" s="1138"/>
      <c r="T309" s="1138">
        <f t="shared" si="98"/>
        <v>0</v>
      </c>
      <c r="U309" s="1138">
        <f t="shared" si="98"/>
        <v>0</v>
      </c>
      <c r="V309" s="1138">
        <f t="shared" si="98"/>
        <v>0</v>
      </c>
      <c r="W309" s="1138">
        <f t="shared" si="98"/>
        <v>0</v>
      </c>
      <c r="X309" s="1138">
        <f t="shared" si="98"/>
        <v>0</v>
      </c>
      <c r="Y309" s="1138">
        <f t="shared" si="98"/>
        <v>0</v>
      </c>
      <c r="Z309" s="1138">
        <f t="shared" si="98"/>
        <v>0</v>
      </c>
      <c r="AA309" s="1138">
        <f t="shared" si="98"/>
        <v>0</v>
      </c>
      <c r="AB309" s="1138">
        <f t="shared" si="98"/>
        <v>0</v>
      </c>
      <c r="AC309" s="1138">
        <f t="shared" si="98"/>
        <v>0</v>
      </c>
      <c r="AD309" s="1138">
        <f t="shared" si="98"/>
        <v>0</v>
      </c>
      <c r="AE309" s="1138">
        <f t="shared" si="98"/>
        <v>0</v>
      </c>
      <c r="AF309" s="1138">
        <f t="shared" si="98"/>
        <v>0</v>
      </c>
      <c r="AG309" s="1138">
        <f t="shared" si="98"/>
        <v>0</v>
      </c>
      <c r="AH309" s="1138">
        <f t="shared" si="98"/>
        <v>0</v>
      </c>
      <c r="AI309" s="1138">
        <f t="shared" si="98"/>
        <v>0</v>
      </c>
      <c r="AJ309" s="1138">
        <f t="shared" si="98"/>
        <v>0</v>
      </c>
      <c r="AK309" s="459"/>
      <c r="AL309" s="459"/>
      <c r="AM309" s="669">
        <f>AM311+AM314+AM578+AM581+AM584+AM587</f>
        <v>0</v>
      </c>
      <c r="AN309" s="669">
        <f>AN311+AN314+AN578+AN581+AN584+AN587</f>
        <v>0</v>
      </c>
      <c r="AO309" s="669">
        <f>AO311+AO314+AO578+AO581+AO584+AO587</f>
        <v>0</v>
      </c>
      <c r="AP309" s="455"/>
      <c r="AQ309" s="455"/>
      <c r="AR309" s="459"/>
      <c r="AU309" s="459"/>
      <c r="AV309" s="1107"/>
      <c r="AW309" s="459"/>
    </row>
    <row r="310" spans="1:50" s="636" customFormat="1" ht="21" hidden="1" customHeight="1" x14ac:dyDescent="0.35">
      <c r="A310" s="1000"/>
      <c r="B310" s="976"/>
      <c r="C310" s="459" t="s">
        <v>73</v>
      </c>
      <c r="D310" s="459" t="s">
        <v>74</v>
      </c>
      <c r="E310" s="669"/>
      <c r="F310" s="669">
        <f>E310*1.12</f>
        <v>0</v>
      </c>
      <c r="G310" s="669"/>
      <c r="H310" s="669"/>
      <c r="I310" s="669"/>
      <c r="J310" s="669"/>
      <c r="K310" s="669">
        <f t="shared" si="91"/>
        <v>0</v>
      </c>
      <c r="L310" s="669">
        <f t="shared" si="92"/>
        <v>0</v>
      </c>
      <c r="M310" s="1109">
        <f>J310-G310</f>
        <v>0</v>
      </c>
      <c r="N310" s="1106" t="str">
        <f t="shared" si="94"/>
        <v/>
      </c>
      <c r="O310" s="492"/>
      <c r="P310" s="492"/>
      <c r="Q310" s="492"/>
      <c r="R310" s="492"/>
      <c r="S310" s="492"/>
      <c r="T310" s="669"/>
      <c r="U310" s="669">
        <f t="shared" ref="U310:U330" si="99">T310*1.12</f>
        <v>0</v>
      </c>
      <c r="V310" s="669"/>
      <c r="W310" s="1130"/>
      <c r="X310" s="669"/>
      <c r="Y310" s="669"/>
      <c r="Z310" s="669"/>
      <c r="AA310" s="669"/>
      <c r="AB310" s="669"/>
      <c r="AC310" s="669"/>
      <c r="AD310" s="1109"/>
      <c r="AE310" s="669"/>
      <c r="AF310" s="669"/>
      <c r="AG310" s="669"/>
      <c r="AH310" s="669"/>
      <c r="AI310" s="669"/>
      <c r="AJ310" s="1130"/>
      <c r="AK310" s="459"/>
      <c r="AL310" s="459"/>
      <c r="AM310" s="459"/>
      <c r="AN310" s="459"/>
      <c r="AO310" s="459"/>
      <c r="AP310" s="459"/>
      <c r="AQ310" s="459"/>
      <c r="AR310" s="459"/>
      <c r="AU310" s="459"/>
      <c r="AV310" s="1107"/>
      <c r="AW310" s="459"/>
    </row>
    <row r="311" spans="1:50" s="636" customFormat="1" ht="21" hidden="1" customHeight="1" x14ac:dyDescent="0.35">
      <c r="A311" s="1000"/>
      <c r="B311" s="976"/>
      <c r="C311" s="459" t="s">
        <v>75</v>
      </c>
      <c r="D311" s="459" t="s">
        <v>76</v>
      </c>
      <c r="E311" s="669"/>
      <c r="F311" s="669">
        <f>E311*1.12</f>
        <v>0</v>
      </c>
      <c r="G311" s="669"/>
      <c r="H311" s="669"/>
      <c r="I311" s="669"/>
      <c r="J311" s="669"/>
      <c r="K311" s="669">
        <f t="shared" si="91"/>
        <v>0</v>
      </c>
      <c r="L311" s="669">
        <f t="shared" si="92"/>
        <v>0</v>
      </c>
      <c r="M311" s="669"/>
      <c r="N311" s="1106" t="str">
        <f t="shared" si="94"/>
        <v/>
      </c>
      <c r="O311" s="492"/>
      <c r="P311" s="492">
        <f>H311</f>
        <v>0</v>
      </c>
      <c r="Q311" s="492"/>
      <c r="R311" s="492"/>
      <c r="S311" s="492"/>
      <c r="T311" s="669">
        <f>H311</f>
        <v>0</v>
      </c>
      <c r="U311" s="669">
        <f t="shared" si="99"/>
        <v>0</v>
      </c>
      <c r="V311" s="669"/>
      <c r="W311" s="669"/>
      <c r="X311" s="669"/>
      <c r="Y311" s="669"/>
      <c r="Z311" s="669"/>
      <c r="AA311" s="669"/>
      <c r="AB311" s="669"/>
      <c r="AC311" s="669"/>
      <c r="AD311" s="669"/>
      <c r="AE311" s="669"/>
      <c r="AF311" s="669"/>
      <c r="AG311" s="669"/>
      <c r="AH311" s="669"/>
      <c r="AI311" s="669"/>
      <c r="AJ311" s="669"/>
      <c r="AK311" s="459"/>
      <c r="AL311" s="459"/>
      <c r="AM311" s="459"/>
      <c r="AN311" s="459"/>
      <c r="AO311" s="459"/>
      <c r="AP311" s="459"/>
      <c r="AQ311" s="459"/>
      <c r="AR311" s="459"/>
      <c r="AU311" s="459"/>
      <c r="AV311" s="1107"/>
      <c r="AW311" s="459"/>
    </row>
    <row r="312" spans="1:50" ht="21" hidden="1" customHeight="1" x14ac:dyDescent="0.35">
      <c r="A312" s="1000"/>
      <c r="B312" s="976"/>
      <c r="C312" s="457" t="s">
        <v>75</v>
      </c>
      <c r="D312" s="457" t="s">
        <v>77</v>
      </c>
      <c r="E312" s="469">
        <f>E311</f>
        <v>0</v>
      </c>
      <c r="F312" s="469">
        <f>F311</f>
        <v>0</v>
      </c>
      <c r="G312" s="469"/>
      <c r="H312" s="469"/>
      <c r="I312" s="469"/>
      <c r="J312" s="469"/>
      <c r="K312" s="669">
        <f t="shared" si="91"/>
        <v>0</v>
      </c>
      <c r="L312" s="669">
        <f t="shared" si="92"/>
        <v>0</v>
      </c>
      <c r="M312" s="469"/>
      <c r="N312" s="1108" t="str">
        <f t="shared" si="94"/>
        <v/>
      </c>
      <c r="O312" s="502"/>
      <c r="P312" s="502">
        <f>H312</f>
        <v>0</v>
      </c>
      <c r="Q312" s="502"/>
      <c r="R312" s="502"/>
      <c r="S312" s="502"/>
      <c r="T312" s="469">
        <f>H312</f>
        <v>0</v>
      </c>
      <c r="U312" s="469">
        <f t="shared" si="99"/>
        <v>0</v>
      </c>
      <c r="V312" s="469"/>
      <c r="W312" s="469"/>
      <c r="X312" s="469"/>
      <c r="Y312" s="469"/>
      <c r="Z312" s="469"/>
      <c r="AA312" s="469"/>
      <c r="AB312" s="469"/>
      <c r="AC312" s="469"/>
      <c r="AD312" s="469"/>
      <c r="AE312" s="469"/>
      <c r="AF312" s="469"/>
      <c r="AG312" s="469"/>
      <c r="AH312" s="469"/>
      <c r="AI312" s="469"/>
      <c r="AJ312" s="469"/>
      <c r="AK312" s="457"/>
      <c r="AL312" s="457"/>
      <c r="AM312" s="457"/>
      <c r="AN312" s="457"/>
      <c r="AO312" s="457"/>
      <c r="AP312" s="457"/>
      <c r="AQ312" s="457"/>
      <c r="AR312" s="457"/>
      <c r="AU312" s="457"/>
      <c r="AV312" s="470"/>
      <c r="AW312" s="457"/>
    </row>
    <row r="313" spans="1:50" s="636" customFormat="1" ht="13" hidden="1" customHeight="1" outlineLevel="1" x14ac:dyDescent="0.35">
      <c r="A313" s="1000"/>
      <c r="B313" s="976"/>
      <c r="C313" s="459" t="s">
        <v>73</v>
      </c>
      <c r="D313" s="459" t="s">
        <v>74</v>
      </c>
      <c r="E313" s="669"/>
      <c r="F313" s="669"/>
      <c r="G313" s="669"/>
      <c r="H313" s="669"/>
      <c r="I313" s="669"/>
      <c r="J313" s="669"/>
      <c r="K313" s="669">
        <f t="shared" si="91"/>
        <v>0</v>
      </c>
      <c r="L313" s="669">
        <f t="shared" si="92"/>
        <v>0</v>
      </c>
      <c r="M313" s="1109">
        <f>J313-G313</f>
        <v>0</v>
      </c>
      <c r="N313" s="1106" t="str">
        <f t="shared" si="94"/>
        <v/>
      </c>
      <c r="O313" s="492"/>
      <c r="P313" s="492"/>
      <c r="Q313" s="492"/>
      <c r="R313" s="492"/>
      <c r="S313" s="492"/>
      <c r="T313" s="669"/>
      <c r="U313" s="669">
        <f t="shared" si="99"/>
        <v>0</v>
      </c>
      <c r="V313" s="669"/>
      <c r="W313" s="669"/>
      <c r="X313" s="669"/>
      <c r="Y313" s="669"/>
      <c r="Z313" s="669"/>
      <c r="AA313" s="669"/>
      <c r="AB313" s="669"/>
      <c r="AC313" s="669"/>
      <c r="AD313" s="1130"/>
      <c r="AE313" s="669"/>
      <c r="AF313" s="669"/>
      <c r="AG313" s="669"/>
      <c r="AH313" s="669"/>
      <c r="AI313" s="669"/>
      <c r="AJ313" s="669"/>
      <c r="AK313" s="459"/>
      <c r="AL313" s="459"/>
      <c r="AM313" s="459"/>
      <c r="AN313" s="459"/>
      <c r="AO313" s="459"/>
      <c r="AP313" s="459"/>
      <c r="AQ313" s="459"/>
      <c r="AR313" s="459"/>
      <c r="AU313" s="459"/>
      <c r="AV313" s="1107"/>
      <c r="AW313" s="459"/>
    </row>
    <row r="314" spans="1:50" s="636" customFormat="1" ht="13" hidden="1" customHeight="1" outlineLevel="1" x14ac:dyDescent="0.35">
      <c r="A314" s="1000"/>
      <c r="B314" s="976"/>
      <c r="C314" s="459" t="s">
        <v>75</v>
      </c>
      <c r="D314" s="459" t="s">
        <v>76</v>
      </c>
      <c r="E314" s="669"/>
      <c r="F314" s="669"/>
      <c r="G314" s="669"/>
      <c r="H314" s="669"/>
      <c r="I314" s="669"/>
      <c r="J314" s="669"/>
      <c r="K314" s="669">
        <f t="shared" si="91"/>
        <v>0</v>
      </c>
      <c r="L314" s="669">
        <f t="shared" si="92"/>
        <v>0</v>
      </c>
      <c r="M314" s="669"/>
      <c r="N314" s="1106" t="str">
        <f t="shared" si="94"/>
        <v/>
      </c>
      <c r="O314" s="492"/>
      <c r="P314" s="492">
        <f>H314</f>
        <v>0</v>
      </c>
      <c r="Q314" s="492"/>
      <c r="R314" s="492"/>
      <c r="S314" s="492"/>
      <c r="T314" s="669">
        <f>H314</f>
        <v>0</v>
      </c>
      <c r="U314" s="669">
        <f t="shared" si="99"/>
        <v>0</v>
      </c>
      <c r="V314" s="669"/>
      <c r="W314" s="669"/>
      <c r="X314" s="669"/>
      <c r="Y314" s="669"/>
      <c r="Z314" s="669"/>
      <c r="AA314" s="669"/>
      <c r="AB314" s="669"/>
      <c r="AC314" s="669"/>
      <c r="AD314" s="669"/>
      <c r="AE314" s="669"/>
      <c r="AF314" s="669"/>
      <c r="AG314" s="669"/>
      <c r="AH314" s="669"/>
      <c r="AI314" s="669"/>
      <c r="AJ314" s="669"/>
      <c r="AK314" s="459"/>
      <c r="AL314" s="459"/>
      <c r="AM314" s="459"/>
      <c r="AN314" s="459"/>
      <c r="AO314" s="459"/>
      <c r="AP314" s="459"/>
      <c r="AQ314" s="459"/>
      <c r="AR314" s="459"/>
      <c r="AU314" s="459"/>
      <c r="AV314" s="1107"/>
      <c r="AW314" s="459"/>
    </row>
    <row r="315" spans="1:50" ht="14.5" hidden="1" customHeight="1" outlineLevel="1" x14ac:dyDescent="0.35">
      <c r="A315" s="1000"/>
      <c r="B315" s="976"/>
      <c r="C315" s="457" t="s">
        <v>75</v>
      </c>
      <c r="D315" s="457" t="s">
        <v>77</v>
      </c>
      <c r="E315" s="469"/>
      <c r="F315" s="469"/>
      <c r="G315" s="469"/>
      <c r="H315" s="469"/>
      <c r="I315" s="469"/>
      <c r="J315" s="469"/>
      <c r="K315" s="669">
        <f t="shared" si="91"/>
        <v>0</v>
      </c>
      <c r="L315" s="669">
        <f t="shared" si="92"/>
        <v>0</v>
      </c>
      <c r="M315" s="469"/>
      <c r="N315" s="1108" t="str">
        <f t="shared" si="94"/>
        <v/>
      </c>
      <c r="O315" s="502"/>
      <c r="P315" s="502">
        <f>H315</f>
        <v>0</v>
      </c>
      <c r="Q315" s="502"/>
      <c r="R315" s="502"/>
      <c r="S315" s="502"/>
      <c r="T315" s="469">
        <f>H315</f>
        <v>0</v>
      </c>
      <c r="U315" s="469">
        <f t="shared" si="99"/>
        <v>0</v>
      </c>
      <c r="V315" s="469"/>
      <c r="W315" s="469"/>
      <c r="X315" s="469"/>
      <c r="Y315" s="469"/>
      <c r="Z315" s="469"/>
      <c r="AA315" s="469"/>
      <c r="AB315" s="469"/>
      <c r="AC315" s="469"/>
      <c r="AD315" s="469"/>
      <c r="AE315" s="469"/>
      <c r="AF315" s="469"/>
      <c r="AG315" s="469"/>
      <c r="AH315" s="469"/>
      <c r="AI315" s="469"/>
      <c r="AJ315" s="469"/>
      <c r="AK315" s="457"/>
      <c r="AL315" s="457"/>
      <c r="AM315" s="457"/>
      <c r="AN315" s="457"/>
      <c r="AO315" s="457"/>
      <c r="AP315" s="457"/>
      <c r="AQ315" s="457"/>
      <c r="AR315" s="457"/>
      <c r="AU315" s="457"/>
      <c r="AV315" s="470"/>
      <c r="AW315" s="457"/>
    </row>
    <row r="316" spans="1:50" s="636" customFormat="1" ht="13" hidden="1" customHeight="1" outlineLevel="1" x14ac:dyDescent="0.35">
      <c r="A316" s="1000"/>
      <c r="B316" s="976"/>
      <c r="C316" s="459" t="s">
        <v>73</v>
      </c>
      <c r="D316" s="459" t="s">
        <v>74</v>
      </c>
      <c r="E316" s="669"/>
      <c r="F316" s="669"/>
      <c r="G316" s="669"/>
      <c r="H316" s="669"/>
      <c r="I316" s="669"/>
      <c r="J316" s="669"/>
      <c r="K316" s="669">
        <f t="shared" si="91"/>
        <v>0</v>
      </c>
      <c r="L316" s="669">
        <f t="shared" si="92"/>
        <v>0</v>
      </c>
      <c r="M316" s="1109">
        <f>J316-G316</f>
        <v>0</v>
      </c>
      <c r="N316" s="1106" t="str">
        <f t="shared" si="94"/>
        <v/>
      </c>
      <c r="O316" s="492"/>
      <c r="P316" s="492"/>
      <c r="Q316" s="492"/>
      <c r="R316" s="492"/>
      <c r="S316" s="492"/>
      <c r="T316" s="669"/>
      <c r="U316" s="669">
        <f t="shared" si="99"/>
        <v>0</v>
      </c>
      <c r="V316" s="669"/>
      <c r="W316" s="669"/>
      <c r="X316" s="669"/>
      <c r="Y316" s="669"/>
      <c r="Z316" s="669"/>
      <c r="AA316" s="669"/>
      <c r="AB316" s="669"/>
      <c r="AC316" s="669"/>
      <c r="AD316" s="1109"/>
      <c r="AE316" s="669"/>
      <c r="AF316" s="669"/>
      <c r="AG316" s="669"/>
      <c r="AH316" s="669"/>
      <c r="AI316" s="669"/>
      <c r="AJ316" s="669"/>
      <c r="AK316" s="459"/>
      <c r="AL316" s="459"/>
      <c r="AM316" s="459"/>
      <c r="AN316" s="459"/>
      <c r="AO316" s="459"/>
      <c r="AP316" s="459"/>
      <c r="AQ316" s="459"/>
      <c r="AR316" s="459"/>
      <c r="AU316" s="459"/>
      <c r="AV316" s="1107"/>
      <c r="AW316" s="459"/>
    </row>
    <row r="317" spans="1:50" s="636" customFormat="1" ht="13" hidden="1" customHeight="1" outlineLevel="1" x14ac:dyDescent="0.35">
      <c r="A317" s="1000"/>
      <c r="B317" s="976"/>
      <c r="C317" s="459" t="s">
        <v>75</v>
      </c>
      <c r="D317" s="459" t="s">
        <v>76</v>
      </c>
      <c r="E317" s="669"/>
      <c r="F317" s="669"/>
      <c r="G317" s="669"/>
      <c r="H317" s="669"/>
      <c r="I317" s="669"/>
      <c r="J317" s="669"/>
      <c r="K317" s="669">
        <f t="shared" si="91"/>
        <v>0</v>
      </c>
      <c r="L317" s="669">
        <f t="shared" si="92"/>
        <v>0</v>
      </c>
      <c r="M317" s="669"/>
      <c r="N317" s="1106" t="str">
        <f t="shared" si="94"/>
        <v/>
      </c>
      <c r="O317" s="492"/>
      <c r="P317" s="492">
        <f>H317</f>
        <v>0</v>
      </c>
      <c r="Q317" s="492"/>
      <c r="R317" s="492"/>
      <c r="S317" s="492"/>
      <c r="T317" s="669">
        <f>H317</f>
        <v>0</v>
      </c>
      <c r="U317" s="669">
        <f t="shared" si="99"/>
        <v>0</v>
      </c>
      <c r="V317" s="669"/>
      <c r="W317" s="669"/>
      <c r="X317" s="669"/>
      <c r="Y317" s="669"/>
      <c r="Z317" s="669"/>
      <c r="AA317" s="669"/>
      <c r="AB317" s="669"/>
      <c r="AC317" s="669"/>
      <c r="AD317" s="669"/>
      <c r="AE317" s="669"/>
      <c r="AF317" s="669"/>
      <c r="AG317" s="669"/>
      <c r="AH317" s="669"/>
      <c r="AI317" s="669"/>
      <c r="AJ317" s="669"/>
      <c r="AK317" s="459"/>
      <c r="AL317" s="459"/>
      <c r="AM317" s="459"/>
      <c r="AN317" s="459"/>
      <c r="AO317" s="459"/>
      <c r="AP317" s="459"/>
      <c r="AQ317" s="459"/>
      <c r="AR317" s="459"/>
      <c r="AU317" s="459"/>
      <c r="AV317" s="1107"/>
      <c r="AW317" s="459"/>
    </row>
    <row r="318" spans="1:50" ht="14.5" hidden="1" customHeight="1" outlineLevel="1" x14ac:dyDescent="0.35">
      <c r="A318" s="1000"/>
      <c r="B318" s="976"/>
      <c r="C318" s="457" t="s">
        <v>75</v>
      </c>
      <c r="D318" s="457" t="s">
        <v>77</v>
      </c>
      <c r="E318" s="469"/>
      <c r="F318" s="469"/>
      <c r="G318" s="469"/>
      <c r="H318" s="469"/>
      <c r="I318" s="469"/>
      <c r="J318" s="469"/>
      <c r="K318" s="669">
        <f t="shared" si="91"/>
        <v>0</v>
      </c>
      <c r="L318" s="669">
        <f t="shared" si="92"/>
        <v>0</v>
      </c>
      <c r="M318" s="469"/>
      <c r="N318" s="1108" t="str">
        <f t="shared" si="94"/>
        <v/>
      </c>
      <c r="O318" s="502"/>
      <c r="P318" s="502">
        <f>H318</f>
        <v>0</v>
      </c>
      <c r="Q318" s="502"/>
      <c r="R318" s="502"/>
      <c r="S318" s="502"/>
      <c r="T318" s="469">
        <f>H318</f>
        <v>0</v>
      </c>
      <c r="U318" s="469">
        <f t="shared" si="99"/>
        <v>0</v>
      </c>
      <c r="V318" s="469"/>
      <c r="W318" s="469"/>
      <c r="X318" s="469"/>
      <c r="Y318" s="469"/>
      <c r="Z318" s="469"/>
      <c r="AA318" s="469"/>
      <c r="AB318" s="469"/>
      <c r="AC318" s="469"/>
      <c r="AD318" s="469"/>
      <c r="AE318" s="469"/>
      <c r="AF318" s="469"/>
      <c r="AG318" s="469"/>
      <c r="AH318" s="469"/>
      <c r="AI318" s="469"/>
      <c r="AJ318" s="469"/>
      <c r="AK318" s="457"/>
      <c r="AL318" s="457"/>
      <c r="AM318" s="457"/>
      <c r="AN318" s="457"/>
      <c r="AO318" s="457"/>
      <c r="AP318" s="457"/>
      <c r="AQ318" s="457"/>
      <c r="AR318" s="457"/>
      <c r="AU318" s="457"/>
      <c r="AV318" s="470"/>
      <c r="AW318" s="457"/>
    </row>
    <row r="319" spans="1:50" s="636" customFormat="1" ht="13" hidden="1" customHeight="1" outlineLevel="1" x14ac:dyDescent="0.35">
      <c r="A319" s="1000"/>
      <c r="B319" s="976"/>
      <c r="C319" s="459" t="s">
        <v>73</v>
      </c>
      <c r="D319" s="459" t="s">
        <v>74</v>
      </c>
      <c r="E319" s="669"/>
      <c r="F319" s="669"/>
      <c r="G319" s="669"/>
      <c r="H319" s="669"/>
      <c r="I319" s="669"/>
      <c r="J319" s="669"/>
      <c r="K319" s="669">
        <f t="shared" si="91"/>
        <v>0</v>
      </c>
      <c r="L319" s="669">
        <f t="shared" si="92"/>
        <v>0</v>
      </c>
      <c r="M319" s="1109">
        <f>J319-G319</f>
        <v>0</v>
      </c>
      <c r="N319" s="1106" t="str">
        <f t="shared" si="94"/>
        <v/>
      </c>
      <c r="O319" s="492"/>
      <c r="P319" s="492"/>
      <c r="Q319" s="492"/>
      <c r="R319" s="492"/>
      <c r="S319" s="492"/>
      <c r="T319" s="669"/>
      <c r="U319" s="669">
        <f t="shared" si="99"/>
        <v>0</v>
      </c>
      <c r="V319" s="669"/>
      <c r="W319" s="669"/>
      <c r="X319" s="669"/>
      <c r="Y319" s="669"/>
      <c r="Z319" s="669"/>
      <c r="AA319" s="669"/>
      <c r="AB319" s="669"/>
      <c r="AC319" s="669"/>
      <c r="AD319" s="1130"/>
      <c r="AE319" s="669"/>
      <c r="AF319" s="669"/>
      <c r="AG319" s="669"/>
      <c r="AH319" s="669"/>
      <c r="AI319" s="669"/>
      <c r="AJ319" s="669"/>
      <c r="AK319" s="459"/>
      <c r="AL319" s="459"/>
      <c r="AM319" s="459"/>
      <c r="AN319" s="459"/>
      <c r="AO319" s="459"/>
      <c r="AP319" s="459"/>
      <c r="AQ319" s="459"/>
      <c r="AR319" s="459"/>
      <c r="AU319" s="459"/>
      <c r="AV319" s="1107"/>
      <c r="AW319" s="459"/>
    </row>
    <row r="320" spans="1:50" s="636" customFormat="1" ht="13" hidden="1" customHeight="1" outlineLevel="1" x14ac:dyDescent="0.35">
      <c r="A320" s="1000"/>
      <c r="B320" s="976"/>
      <c r="C320" s="459" t="s">
        <v>75</v>
      </c>
      <c r="D320" s="459" t="s">
        <v>76</v>
      </c>
      <c r="E320" s="669"/>
      <c r="F320" s="669"/>
      <c r="G320" s="669"/>
      <c r="H320" s="669"/>
      <c r="I320" s="669"/>
      <c r="J320" s="669"/>
      <c r="K320" s="669">
        <f t="shared" si="91"/>
        <v>0</v>
      </c>
      <c r="L320" s="669">
        <f t="shared" si="92"/>
        <v>0</v>
      </c>
      <c r="M320" s="669"/>
      <c r="N320" s="1106" t="str">
        <f t="shared" si="94"/>
        <v/>
      </c>
      <c r="O320" s="492"/>
      <c r="P320" s="492">
        <f>H320</f>
        <v>0</v>
      </c>
      <c r="Q320" s="492"/>
      <c r="R320" s="492"/>
      <c r="S320" s="492"/>
      <c r="T320" s="669">
        <f>H320</f>
        <v>0</v>
      </c>
      <c r="U320" s="669">
        <f t="shared" si="99"/>
        <v>0</v>
      </c>
      <c r="V320" s="669"/>
      <c r="W320" s="669"/>
      <c r="X320" s="669"/>
      <c r="Y320" s="669"/>
      <c r="Z320" s="669"/>
      <c r="AA320" s="669"/>
      <c r="AB320" s="669"/>
      <c r="AC320" s="669"/>
      <c r="AD320" s="669"/>
      <c r="AE320" s="669"/>
      <c r="AF320" s="669"/>
      <c r="AG320" s="669"/>
      <c r="AH320" s="669"/>
      <c r="AI320" s="669"/>
      <c r="AJ320" s="669"/>
      <c r="AK320" s="459"/>
      <c r="AL320" s="459"/>
      <c r="AM320" s="459"/>
      <c r="AN320" s="459"/>
      <c r="AO320" s="459"/>
      <c r="AP320" s="459"/>
      <c r="AQ320" s="459"/>
      <c r="AR320" s="459"/>
      <c r="AU320" s="459"/>
      <c r="AV320" s="1107"/>
      <c r="AW320" s="459"/>
    </row>
    <row r="321" spans="1:49" ht="14.5" hidden="1" customHeight="1" outlineLevel="1" x14ac:dyDescent="0.35">
      <c r="A321" s="1000"/>
      <c r="B321" s="976"/>
      <c r="C321" s="457" t="s">
        <v>75</v>
      </c>
      <c r="D321" s="457" t="s">
        <v>77</v>
      </c>
      <c r="E321" s="469"/>
      <c r="F321" s="469"/>
      <c r="G321" s="469"/>
      <c r="H321" s="469"/>
      <c r="I321" s="469"/>
      <c r="J321" s="469"/>
      <c r="K321" s="669">
        <f t="shared" si="91"/>
        <v>0</v>
      </c>
      <c r="L321" s="669">
        <f t="shared" si="92"/>
        <v>0</v>
      </c>
      <c r="M321" s="469"/>
      <c r="N321" s="1108" t="str">
        <f t="shared" si="94"/>
        <v/>
      </c>
      <c r="O321" s="502"/>
      <c r="P321" s="502">
        <f>H321</f>
        <v>0</v>
      </c>
      <c r="Q321" s="502"/>
      <c r="R321" s="502"/>
      <c r="S321" s="502"/>
      <c r="T321" s="469">
        <f>H321</f>
        <v>0</v>
      </c>
      <c r="U321" s="469">
        <f t="shared" si="99"/>
        <v>0</v>
      </c>
      <c r="V321" s="469"/>
      <c r="W321" s="469"/>
      <c r="X321" s="469"/>
      <c r="Y321" s="469"/>
      <c r="Z321" s="469"/>
      <c r="AA321" s="469"/>
      <c r="AB321" s="469"/>
      <c r="AC321" s="469"/>
      <c r="AD321" s="469"/>
      <c r="AE321" s="469"/>
      <c r="AF321" s="469"/>
      <c r="AG321" s="469"/>
      <c r="AH321" s="469"/>
      <c r="AI321" s="469"/>
      <c r="AJ321" s="469"/>
      <c r="AK321" s="457"/>
      <c r="AL321" s="457"/>
      <c r="AM321" s="457"/>
      <c r="AN321" s="457"/>
      <c r="AO321" s="457"/>
      <c r="AP321" s="457"/>
      <c r="AQ321" s="457"/>
      <c r="AR321" s="457"/>
      <c r="AU321" s="457"/>
      <c r="AV321" s="470"/>
      <c r="AW321" s="457"/>
    </row>
    <row r="322" spans="1:49" s="636" customFormat="1" ht="13" hidden="1" customHeight="1" outlineLevel="1" x14ac:dyDescent="0.35">
      <c r="A322" s="1000"/>
      <c r="B322" s="976"/>
      <c r="C322" s="459" t="s">
        <v>73</v>
      </c>
      <c r="D322" s="459" t="s">
        <v>74</v>
      </c>
      <c r="E322" s="669"/>
      <c r="F322" s="669"/>
      <c r="G322" s="669"/>
      <c r="H322" s="669"/>
      <c r="I322" s="669"/>
      <c r="J322" s="669"/>
      <c r="K322" s="669">
        <f t="shared" si="91"/>
        <v>0</v>
      </c>
      <c r="L322" s="669">
        <f t="shared" si="92"/>
        <v>0</v>
      </c>
      <c r="M322" s="1109">
        <f>J322-G322</f>
        <v>0</v>
      </c>
      <c r="N322" s="1106" t="str">
        <f t="shared" si="94"/>
        <v/>
      </c>
      <c r="O322" s="492"/>
      <c r="P322" s="492"/>
      <c r="Q322" s="492"/>
      <c r="R322" s="492"/>
      <c r="S322" s="492"/>
      <c r="T322" s="669"/>
      <c r="U322" s="669">
        <f t="shared" si="99"/>
        <v>0</v>
      </c>
      <c r="V322" s="669"/>
      <c r="W322" s="669"/>
      <c r="X322" s="669"/>
      <c r="Y322" s="669"/>
      <c r="Z322" s="669"/>
      <c r="AA322" s="669"/>
      <c r="AB322" s="669"/>
      <c r="AC322" s="669"/>
      <c r="AD322" s="1130"/>
      <c r="AE322" s="669"/>
      <c r="AF322" s="669"/>
      <c r="AG322" s="669"/>
      <c r="AH322" s="669"/>
      <c r="AI322" s="669"/>
      <c r="AJ322" s="669"/>
      <c r="AK322" s="459"/>
      <c r="AL322" s="459"/>
      <c r="AM322" s="459"/>
      <c r="AN322" s="459"/>
      <c r="AO322" s="459"/>
      <c r="AP322" s="459"/>
      <c r="AQ322" s="459"/>
      <c r="AR322" s="459"/>
      <c r="AU322" s="459"/>
      <c r="AV322" s="1107"/>
      <c r="AW322" s="459"/>
    </row>
    <row r="323" spans="1:49" s="636" customFormat="1" ht="13" hidden="1" customHeight="1" outlineLevel="1" x14ac:dyDescent="0.35">
      <c r="A323" s="1000"/>
      <c r="B323" s="976"/>
      <c r="C323" s="459" t="s">
        <v>75</v>
      </c>
      <c r="D323" s="459" t="s">
        <v>76</v>
      </c>
      <c r="E323" s="669"/>
      <c r="F323" s="669"/>
      <c r="G323" s="669"/>
      <c r="H323" s="669"/>
      <c r="I323" s="669"/>
      <c r="J323" s="669"/>
      <c r="K323" s="669">
        <f t="shared" si="91"/>
        <v>0</v>
      </c>
      <c r="L323" s="669">
        <f t="shared" si="92"/>
        <v>0</v>
      </c>
      <c r="M323" s="669"/>
      <c r="N323" s="1106" t="str">
        <f t="shared" si="94"/>
        <v/>
      </c>
      <c r="O323" s="492"/>
      <c r="P323" s="492">
        <f>H323</f>
        <v>0</v>
      </c>
      <c r="Q323" s="492"/>
      <c r="R323" s="492"/>
      <c r="S323" s="492"/>
      <c r="T323" s="669">
        <f>H323</f>
        <v>0</v>
      </c>
      <c r="U323" s="669">
        <f t="shared" si="99"/>
        <v>0</v>
      </c>
      <c r="V323" s="669"/>
      <c r="W323" s="669"/>
      <c r="X323" s="669"/>
      <c r="Y323" s="669"/>
      <c r="Z323" s="669"/>
      <c r="AA323" s="669"/>
      <c r="AB323" s="669"/>
      <c r="AC323" s="669"/>
      <c r="AD323" s="669"/>
      <c r="AE323" s="669"/>
      <c r="AF323" s="669"/>
      <c r="AG323" s="669"/>
      <c r="AH323" s="669"/>
      <c r="AI323" s="669"/>
      <c r="AJ323" s="669"/>
      <c r="AK323" s="459"/>
      <c r="AL323" s="459"/>
      <c r="AM323" s="459"/>
      <c r="AN323" s="459"/>
      <c r="AO323" s="459"/>
      <c r="AP323" s="459"/>
      <c r="AQ323" s="459"/>
      <c r="AR323" s="459"/>
      <c r="AU323" s="459"/>
      <c r="AV323" s="1107"/>
      <c r="AW323" s="459"/>
    </row>
    <row r="324" spans="1:49" ht="14.5" hidden="1" customHeight="1" outlineLevel="1" x14ac:dyDescent="0.35">
      <c r="A324" s="1000"/>
      <c r="B324" s="976"/>
      <c r="C324" s="457" t="s">
        <v>75</v>
      </c>
      <c r="D324" s="457" t="s">
        <v>77</v>
      </c>
      <c r="E324" s="469"/>
      <c r="F324" s="469"/>
      <c r="G324" s="469"/>
      <c r="H324" s="469"/>
      <c r="I324" s="469"/>
      <c r="J324" s="469"/>
      <c r="K324" s="669">
        <f t="shared" si="91"/>
        <v>0</v>
      </c>
      <c r="L324" s="669">
        <f t="shared" si="92"/>
        <v>0</v>
      </c>
      <c r="M324" s="469"/>
      <c r="N324" s="1108" t="str">
        <f t="shared" si="94"/>
        <v/>
      </c>
      <c r="O324" s="502"/>
      <c r="P324" s="502">
        <f>H324</f>
        <v>0</v>
      </c>
      <c r="Q324" s="502"/>
      <c r="R324" s="502"/>
      <c r="S324" s="502"/>
      <c r="T324" s="469">
        <f>H324</f>
        <v>0</v>
      </c>
      <c r="U324" s="469">
        <f t="shared" si="99"/>
        <v>0</v>
      </c>
      <c r="V324" s="469"/>
      <c r="W324" s="469"/>
      <c r="X324" s="469"/>
      <c r="Y324" s="469"/>
      <c r="Z324" s="469"/>
      <c r="AA324" s="469"/>
      <c r="AB324" s="469"/>
      <c r="AC324" s="469"/>
      <c r="AD324" s="469"/>
      <c r="AE324" s="469"/>
      <c r="AF324" s="469"/>
      <c r="AG324" s="469"/>
      <c r="AH324" s="469"/>
      <c r="AI324" s="469"/>
      <c r="AJ324" s="469"/>
      <c r="AK324" s="457"/>
      <c r="AL324" s="457"/>
      <c r="AM324" s="457"/>
      <c r="AN324" s="457"/>
      <c r="AO324" s="457"/>
      <c r="AP324" s="457"/>
      <c r="AQ324" s="457"/>
      <c r="AR324" s="457"/>
      <c r="AU324" s="457"/>
      <c r="AV324" s="470"/>
      <c r="AW324" s="457"/>
    </row>
    <row r="325" spans="1:49" s="636" customFormat="1" ht="13" hidden="1" customHeight="1" outlineLevel="1" x14ac:dyDescent="0.35">
      <c r="A325" s="1000"/>
      <c r="B325" s="976"/>
      <c r="C325" s="459" t="s">
        <v>73</v>
      </c>
      <c r="D325" s="459" t="s">
        <v>74</v>
      </c>
      <c r="E325" s="669"/>
      <c r="F325" s="669"/>
      <c r="G325" s="669"/>
      <c r="H325" s="669"/>
      <c r="I325" s="669"/>
      <c r="J325" s="669"/>
      <c r="K325" s="669">
        <f t="shared" si="91"/>
        <v>0</v>
      </c>
      <c r="L325" s="669">
        <f t="shared" si="92"/>
        <v>0</v>
      </c>
      <c r="M325" s="1109">
        <f>J325-G325</f>
        <v>0</v>
      </c>
      <c r="N325" s="1106" t="str">
        <f t="shared" si="94"/>
        <v/>
      </c>
      <c r="O325" s="492"/>
      <c r="P325" s="492"/>
      <c r="Q325" s="492"/>
      <c r="R325" s="492"/>
      <c r="S325" s="492"/>
      <c r="T325" s="669"/>
      <c r="U325" s="669">
        <f t="shared" si="99"/>
        <v>0</v>
      </c>
      <c r="V325" s="669"/>
      <c r="W325" s="669"/>
      <c r="X325" s="669"/>
      <c r="Y325" s="669"/>
      <c r="Z325" s="669"/>
      <c r="AA325" s="669"/>
      <c r="AB325" s="669"/>
      <c r="AC325" s="669"/>
      <c r="AD325" s="1130"/>
      <c r="AE325" s="669"/>
      <c r="AF325" s="669"/>
      <c r="AG325" s="669"/>
      <c r="AH325" s="669"/>
      <c r="AI325" s="669"/>
      <c r="AJ325" s="669"/>
      <c r="AK325" s="459"/>
      <c r="AL325" s="459"/>
      <c r="AM325" s="459"/>
      <c r="AN325" s="459"/>
      <c r="AO325" s="459"/>
      <c r="AP325" s="459"/>
      <c r="AQ325" s="459"/>
      <c r="AR325" s="459"/>
      <c r="AU325" s="459"/>
      <c r="AV325" s="1107"/>
      <c r="AW325" s="459"/>
    </row>
    <row r="326" spans="1:49" s="636" customFormat="1" ht="13" hidden="1" customHeight="1" outlineLevel="1" x14ac:dyDescent="0.35">
      <c r="A326" s="1000"/>
      <c r="B326" s="976"/>
      <c r="C326" s="459" t="s">
        <v>75</v>
      </c>
      <c r="D326" s="459" t="s">
        <v>76</v>
      </c>
      <c r="E326" s="669"/>
      <c r="F326" s="669"/>
      <c r="G326" s="669"/>
      <c r="H326" s="669"/>
      <c r="I326" s="669"/>
      <c r="J326" s="669"/>
      <c r="K326" s="669">
        <f t="shared" si="91"/>
        <v>0</v>
      </c>
      <c r="L326" s="669">
        <f t="shared" si="92"/>
        <v>0</v>
      </c>
      <c r="M326" s="669"/>
      <c r="N326" s="1106" t="str">
        <f t="shared" si="94"/>
        <v/>
      </c>
      <c r="O326" s="492"/>
      <c r="P326" s="492">
        <f>H326</f>
        <v>0</v>
      </c>
      <c r="Q326" s="492"/>
      <c r="R326" s="492"/>
      <c r="S326" s="492"/>
      <c r="T326" s="669">
        <f>H326</f>
        <v>0</v>
      </c>
      <c r="U326" s="669">
        <f t="shared" si="99"/>
        <v>0</v>
      </c>
      <c r="V326" s="669"/>
      <c r="W326" s="669"/>
      <c r="X326" s="669"/>
      <c r="Y326" s="669"/>
      <c r="Z326" s="669"/>
      <c r="AA326" s="669"/>
      <c r="AB326" s="669"/>
      <c r="AC326" s="669"/>
      <c r="AD326" s="669"/>
      <c r="AE326" s="669"/>
      <c r="AF326" s="669"/>
      <c r="AG326" s="669"/>
      <c r="AH326" s="669"/>
      <c r="AI326" s="669"/>
      <c r="AJ326" s="669"/>
      <c r="AK326" s="459"/>
      <c r="AL326" s="459"/>
      <c r="AM326" s="459"/>
      <c r="AN326" s="459"/>
      <c r="AO326" s="459"/>
      <c r="AP326" s="459"/>
      <c r="AQ326" s="459"/>
      <c r="AR326" s="459"/>
      <c r="AU326" s="459"/>
      <c r="AV326" s="1107"/>
      <c r="AW326" s="459"/>
    </row>
    <row r="327" spans="1:49" ht="14.5" hidden="1" customHeight="1" outlineLevel="1" x14ac:dyDescent="0.35">
      <c r="A327" s="1000"/>
      <c r="B327" s="976"/>
      <c r="C327" s="457" t="s">
        <v>75</v>
      </c>
      <c r="D327" s="457" t="s">
        <v>77</v>
      </c>
      <c r="E327" s="469"/>
      <c r="F327" s="469"/>
      <c r="G327" s="469"/>
      <c r="H327" s="469"/>
      <c r="I327" s="469"/>
      <c r="J327" s="469"/>
      <c r="K327" s="669">
        <f t="shared" si="91"/>
        <v>0</v>
      </c>
      <c r="L327" s="669">
        <f t="shared" si="92"/>
        <v>0</v>
      </c>
      <c r="M327" s="469"/>
      <c r="N327" s="1108" t="str">
        <f t="shared" si="94"/>
        <v/>
      </c>
      <c r="O327" s="502"/>
      <c r="P327" s="502">
        <f>H327</f>
        <v>0</v>
      </c>
      <c r="Q327" s="502"/>
      <c r="R327" s="502"/>
      <c r="S327" s="502"/>
      <c r="T327" s="469">
        <f>H327</f>
        <v>0</v>
      </c>
      <c r="U327" s="469">
        <f t="shared" si="99"/>
        <v>0</v>
      </c>
      <c r="V327" s="469"/>
      <c r="W327" s="469"/>
      <c r="X327" s="469"/>
      <c r="Y327" s="469"/>
      <c r="Z327" s="469"/>
      <c r="AA327" s="469"/>
      <c r="AB327" s="469"/>
      <c r="AC327" s="469"/>
      <c r="AD327" s="469"/>
      <c r="AE327" s="469"/>
      <c r="AF327" s="469"/>
      <c r="AG327" s="469"/>
      <c r="AH327" s="469"/>
      <c r="AI327" s="469"/>
      <c r="AJ327" s="469"/>
      <c r="AK327" s="457"/>
      <c r="AL327" s="457"/>
      <c r="AM327" s="457"/>
      <c r="AN327" s="457"/>
      <c r="AO327" s="457"/>
      <c r="AP327" s="457"/>
      <c r="AQ327" s="457"/>
      <c r="AR327" s="457"/>
      <c r="AU327" s="457"/>
      <c r="AV327" s="470"/>
      <c r="AW327" s="457"/>
    </row>
    <row r="328" spans="1:49" s="636" customFormat="1" ht="13" hidden="1" customHeight="1" outlineLevel="1" x14ac:dyDescent="0.35">
      <c r="A328" s="1000"/>
      <c r="B328" s="976"/>
      <c r="C328" s="459" t="s">
        <v>73</v>
      </c>
      <c r="D328" s="459" t="s">
        <v>74</v>
      </c>
      <c r="E328" s="669"/>
      <c r="F328" s="669"/>
      <c r="G328" s="669"/>
      <c r="H328" s="669"/>
      <c r="I328" s="669"/>
      <c r="J328" s="669"/>
      <c r="K328" s="669">
        <f t="shared" si="91"/>
        <v>0</v>
      </c>
      <c r="L328" s="669">
        <f t="shared" si="92"/>
        <v>0</v>
      </c>
      <c r="M328" s="1109">
        <f>J328-G328</f>
        <v>0</v>
      </c>
      <c r="N328" s="1106" t="str">
        <f t="shared" si="94"/>
        <v/>
      </c>
      <c r="O328" s="492"/>
      <c r="P328" s="492"/>
      <c r="Q328" s="492"/>
      <c r="R328" s="492"/>
      <c r="S328" s="492"/>
      <c r="T328" s="669"/>
      <c r="U328" s="669">
        <f t="shared" si="99"/>
        <v>0</v>
      </c>
      <c r="V328" s="669"/>
      <c r="W328" s="669"/>
      <c r="X328" s="669"/>
      <c r="Y328" s="669"/>
      <c r="Z328" s="669"/>
      <c r="AA328" s="669"/>
      <c r="AB328" s="669"/>
      <c r="AC328" s="669"/>
      <c r="AD328" s="1130"/>
      <c r="AE328" s="669"/>
      <c r="AF328" s="669"/>
      <c r="AG328" s="669"/>
      <c r="AH328" s="669"/>
      <c r="AI328" s="669"/>
      <c r="AJ328" s="669"/>
      <c r="AK328" s="459"/>
      <c r="AL328" s="459"/>
      <c r="AM328" s="459"/>
      <c r="AN328" s="459"/>
      <c r="AO328" s="459"/>
      <c r="AP328" s="459"/>
      <c r="AQ328" s="459"/>
      <c r="AR328" s="459"/>
      <c r="AU328" s="459"/>
      <c r="AV328" s="1107"/>
      <c r="AW328" s="459"/>
    </row>
    <row r="329" spans="1:49" s="636" customFormat="1" ht="13" hidden="1" customHeight="1" outlineLevel="1" x14ac:dyDescent="0.35">
      <c r="A329" s="1000"/>
      <c r="B329" s="976"/>
      <c r="C329" s="459" t="s">
        <v>75</v>
      </c>
      <c r="D329" s="459" t="s">
        <v>76</v>
      </c>
      <c r="E329" s="669"/>
      <c r="F329" s="669"/>
      <c r="G329" s="669"/>
      <c r="H329" s="669"/>
      <c r="I329" s="669"/>
      <c r="J329" s="669"/>
      <c r="K329" s="669">
        <f t="shared" si="91"/>
        <v>0</v>
      </c>
      <c r="L329" s="669">
        <f t="shared" si="92"/>
        <v>0</v>
      </c>
      <c r="M329" s="669"/>
      <c r="N329" s="1106" t="str">
        <f t="shared" si="94"/>
        <v/>
      </c>
      <c r="O329" s="492"/>
      <c r="P329" s="492">
        <f>H329</f>
        <v>0</v>
      </c>
      <c r="Q329" s="492"/>
      <c r="R329" s="492"/>
      <c r="S329" s="492"/>
      <c r="T329" s="669">
        <f>H329</f>
        <v>0</v>
      </c>
      <c r="U329" s="669">
        <f t="shared" si="99"/>
        <v>0</v>
      </c>
      <c r="V329" s="669"/>
      <c r="W329" s="669"/>
      <c r="X329" s="669"/>
      <c r="Y329" s="669"/>
      <c r="Z329" s="669"/>
      <c r="AA329" s="669"/>
      <c r="AB329" s="669"/>
      <c r="AC329" s="669"/>
      <c r="AD329" s="669"/>
      <c r="AE329" s="669"/>
      <c r="AF329" s="669"/>
      <c r="AG329" s="669"/>
      <c r="AH329" s="669"/>
      <c r="AI329" s="669"/>
      <c r="AJ329" s="669"/>
      <c r="AK329" s="459"/>
      <c r="AL329" s="459"/>
      <c r="AM329" s="459"/>
      <c r="AN329" s="459"/>
      <c r="AO329" s="459"/>
      <c r="AP329" s="459"/>
      <c r="AQ329" s="459"/>
      <c r="AR329" s="459"/>
      <c r="AU329" s="459"/>
      <c r="AV329" s="1107"/>
      <c r="AW329" s="459"/>
    </row>
    <row r="330" spans="1:49" ht="14.5" hidden="1" customHeight="1" outlineLevel="1" x14ac:dyDescent="0.35">
      <c r="A330" s="962"/>
      <c r="B330" s="977"/>
      <c r="C330" s="457" t="s">
        <v>75</v>
      </c>
      <c r="D330" s="457" t="s">
        <v>77</v>
      </c>
      <c r="E330" s="469"/>
      <c r="F330" s="469"/>
      <c r="G330" s="469"/>
      <c r="H330" s="469"/>
      <c r="I330" s="469"/>
      <c r="J330" s="469"/>
      <c r="K330" s="669">
        <f t="shared" ref="K330:K393" si="100">H330-E330</f>
        <v>0</v>
      </c>
      <c r="L330" s="669">
        <f t="shared" ref="L330:L393" si="101">I330-F330</f>
        <v>0</v>
      </c>
      <c r="M330" s="469"/>
      <c r="N330" s="1108" t="str">
        <f t="shared" si="94"/>
        <v/>
      </c>
      <c r="O330" s="502"/>
      <c r="P330" s="502">
        <f>H330</f>
        <v>0</v>
      </c>
      <c r="Q330" s="502"/>
      <c r="R330" s="502"/>
      <c r="S330" s="502"/>
      <c r="T330" s="469">
        <f>H330</f>
        <v>0</v>
      </c>
      <c r="U330" s="469">
        <f t="shared" si="99"/>
        <v>0</v>
      </c>
      <c r="V330" s="469"/>
      <c r="W330" s="469"/>
      <c r="X330" s="469"/>
      <c r="Y330" s="469"/>
      <c r="Z330" s="469"/>
      <c r="AA330" s="469"/>
      <c r="AB330" s="469"/>
      <c r="AC330" s="469"/>
      <c r="AD330" s="469"/>
      <c r="AE330" s="469"/>
      <c r="AF330" s="469"/>
      <c r="AG330" s="469"/>
      <c r="AH330" s="469"/>
      <c r="AI330" s="469"/>
      <c r="AJ330" s="469"/>
      <c r="AK330" s="457"/>
      <c r="AL330" s="457"/>
      <c r="AM330" s="457"/>
      <c r="AN330" s="457"/>
      <c r="AO330" s="457"/>
      <c r="AP330" s="457"/>
      <c r="AQ330" s="457"/>
      <c r="AR330" s="457"/>
      <c r="AU330" s="457"/>
      <c r="AV330" s="470"/>
      <c r="AW330" s="457"/>
    </row>
    <row r="331" spans="1:49" s="636" customFormat="1" ht="13" customHeight="1" collapsed="1" x14ac:dyDescent="0.35">
      <c r="A331" s="961"/>
      <c r="B331" s="975" t="s">
        <v>133</v>
      </c>
      <c r="C331" s="459"/>
      <c r="D331" s="459"/>
      <c r="E331" s="1138">
        <f>E333+E336+E351+E339+E342+E345+E348</f>
        <v>16727345</v>
      </c>
      <c r="F331" s="669">
        <f>E331*1.12</f>
        <v>18734626.400000002</v>
      </c>
      <c r="G331" s="1138">
        <f t="shared" ref="G331:M331" si="102">G333+G336+G351+G339+G342+G345+G348</f>
        <v>1469</v>
      </c>
      <c r="H331" s="1138">
        <f>H333+H336+H351+H339+H342+H345+H348</f>
        <v>14508577</v>
      </c>
      <c r="I331" s="1138">
        <f t="shared" ref="I331" si="103">I333+I336+I351+I339+I342+I345+I348</f>
        <v>16249606.240000002</v>
      </c>
      <c r="J331" s="1138"/>
      <c r="K331" s="669">
        <f t="shared" si="100"/>
        <v>-2218768</v>
      </c>
      <c r="L331" s="669">
        <f t="shared" si="101"/>
        <v>-2485020.16</v>
      </c>
      <c r="M331" s="1138">
        <f t="shared" si="102"/>
        <v>178</v>
      </c>
      <c r="N331" s="1106">
        <f t="shared" si="94"/>
        <v>0.86735683397454888</v>
      </c>
      <c r="O331" s="1138">
        <f>O333+O336+O351+O339+O342+O345+O348</f>
        <v>0</v>
      </c>
      <c r="P331" s="1138">
        <f t="shared" ref="P331:AJ332" si="104">P333+P336+P351+P339+P342+P345+P348</f>
        <v>0</v>
      </c>
      <c r="Q331" s="1138">
        <f t="shared" si="104"/>
        <v>0</v>
      </c>
      <c r="R331" s="1138"/>
      <c r="S331" s="901"/>
      <c r="T331" s="1138">
        <f t="shared" si="104"/>
        <v>73296</v>
      </c>
      <c r="U331" s="1138">
        <f t="shared" si="104"/>
        <v>82091.520000000004</v>
      </c>
      <c r="V331" s="1138">
        <f t="shared" si="104"/>
        <v>22</v>
      </c>
      <c r="W331" s="1138">
        <f t="shared" si="104"/>
        <v>0</v>
      </c>
      <c r="X331" s="1138">
        <f t="shared" si="104"/>
        <v>0</v>
      </c>
      <c r="Y331" s="1138">
        <f t="shared" si="104"/>
        <v>0</v>
      </c>
      <c r="Z331" s="1138">
        <f t="shared" si="104"/>
        <v>0</v>
      </c>
      <c r="AA331" s="1138">
        <f t="shared" si="104"/>
        <v>0</v>
      </c>
      <c r="AB331" s="1138">
        <f t="shared" si="104"/>
        <v>0</v>
      </c>
      <c r="AC331" s="1138">
        <f t="shared" si="104"/>
        <v>0</v>
      </c>
      <c r="AD331" s="1138">
        <f t="shared" si="104"/>
        <v>0</v>
      </c>
      <c r="AE331" s="1138">
        <f t="shared" si="104"/>
        <v>0</v>
      </c>
      <c r="AF331" s="1138">
        <f t="shared" si="104"/>
        <v>0</v>
      </c>
      <c r="AG331" s="1138">
        <f t="shared" si="104"/>
        <v>0</v>
      </c>
      <c r="AH331" s="1138">
        <f t="shared" si="104"/>
        <v>0</v>
      </c>
      <c r="AI331" s="1138">
        <f t="shared" si="104"/>
        <v>0</v>
      </c>
      <c r="AJ331" s="1138">
        <f t="shared" si="104"/>
        <v>0</v>
      </c>
      <c r="AK331" s="502" t="s">
        <v>83</v>
      </c>
      <c r="AL331" s="459"/>
      <c r="AM331" s="669">
        <f>AM333+AM336+AM607+AM612+AM616</f>
        <v>0</v>
      </c>
      <c r="AN331" s="669">
        <f>AN333+AN336+AN607+AN612+AN616</f>
        <v>0</v>
      </c>
      <c r="AO331" s="669">
        <f>AO333+AO336+AO607+AO612+AO616</f>
        <v>0</v>
      </c>
      <c r="AP331" s="455"/>
      <c r="AQ331" s="455"/>
      <c r="AR331" s="459"/>
      <c r="AU331" s="459"/>
      <c r="AV331" s="1107"/>
      <c r="AW331" s="459"/>
    </row>
    <row r="332" spans="1:49" s="636" customFormat="1" x14ac:dyDescent="0.35">
      <c r="A332" s="1000"/>
      <c r="B332" s="976"/>
      <c r="C332" s="459"/>
      <c r="D332" s="459"/>
      <c r="E332" s="1138">
        <f>E334+E337+E352+E340+E343+E346+E349</f>
        <v>16044202</v>
      </c>
      <c r="F332" s="669">
        <f>E332*1.12</f>
        <v>17969506.240000002</v>
      </c>
      <c r="G332" s="669"/>
      <c r="H332" s="1138">
        <f>H334+H337+H352+H340+H343+H346+H349</f>
        <v>12457134</v>
      </c>
      <c r="I332" s="1138">
        <f>I334+I337+I352+I340+I343+I346+I349</f>
        <v>13951990.080000002</v>
      </c>
      <c r="J332" s="669"/>
      <c r="K332" s="669">
        <f t="shared" si="100"/>
        <v>-3587068</v>
      </c>
      <c r="L332" s="669">
        <f t="shared" si="101"/>
        <v>-4017516.16</v>
      </c>
      <c r="M332" s="669"/>
      <c r="N332" s="1106">
        <f t="shared" si="94"/>
        <v>0.77642590139416101</v>
      </c>
      <c r="O332" s="1138">
        <f>O334+O337+O352+O340+O343+O346+O349</f>
        <v>0</v>
      </c>
      <c r="P332" s="1138">
        <f t="shared" si="104"/>
        <v>12457134</v>
      </c>
      <c r="Q332" s="1138">
        <f t="shared" si="104"/>
        <v>0</v>
      </c>
      <c r="R332" s="1138"/>
      <c r="S332" s="902"/>
      <c r="T332" s="1138">
        <f t="shared" si="104"/>
        <v>73296</v>
      </c>
      <c r="U332" s="1138">
        <f t="shared" si="104"/>
        <v>82091.520000000004</v>
      </c>
      <c r="V332" s="1138">
        <f t="shared" si="104"/>
        <v>22</v>
      </c>
      <c r="W332" s="1138">
        <f t="shared" si="104"/>
        <v>0</v>
      </c>
      <c r="X332" s="1138">
        <f t="shared" si="104"/>
        <v>0</v>
      </c>
      <c r="Y332" s="1138">
        <f t="shared" si="104"/>
        <v>0</v>
      </c>
      <c r="Z332" s="1138">
        <f t="shared" si="104"/>
        <v>0</v>
      </c>
      <c r="AA332" s="1138">
        <f t="shared" si="104"/>
        <v>0</v>
      </c>
      <c r="AB332" s="1138">
        <f t="shared" si="104"/>
        <v>0</v>
      </c>
      <c r="AC332" s="1138">
        <f t="shared" si="104"/>
        <v>0</v>
      </c>
      <c r="AD332" s="1138">
        <f t="shared" si="104"/>
        <v>0</v>
      </c>
      <c r="AE332" s="1138">
        <f t="shared" si="104"/>
        <v>0</v>
      </c>
      <c r="AF332" s="1138">
        <f t="shared" si="104"/>
        <v>0</v>
      </c>
      <c r="AG332" s="1138">
        <f t="shared" si="104"/>
        <v>0</v>
      </c>
      <c r="AH332" s="1138">
        <f t="shared" si="104"/>
        <v>0</v>
      </c>
      <c r="AI332" s="1138">
        <f t="shared" si="104"/>
        <v>0</v>
      </c>
      <c r="AJ332" s="1138">
        <f t="shared" si="104"/>
        <v>0</v>
      </c>
      <c r="AK332" s="459"/>
      <c r="AL332" s="459"/>
      <c r="AM332" s="669">
        <f>AM334+AM337+AM601+AM604+AM607+AM610</f>
        <v>0</v>
      </c>
      <c r="AN332" s="669">
        <f>AN334+AN337+AN601+AN604+AN607+AN610</f>
        <v>0</v>
      </c>
      <c r="AO332" s="669">
        <f>AO334+AO337+AO601+AO604+AO607+AO610</f>
        <v>0</v>
      </c>
      <c r="AP332" s="455"/>
      <c r="AQ332" s="455"/>
      <c r="AR332" s="459"/>
      <c r="AU332" s="459"/>
      <c r="AV332" s="1107"/>
      <c r="AW332" s="459"/>
    </row>
    <row r="333" spans="1:49" s="636" customFormat="1" ht="21.75" customHeight="1" x14ac:dyDescent="0.35">
      <c r="A333" s="1000"/>
      <c r="B333" s="976"/>
      <c r="C333" s="459" t="s">
        <v>73</v>
      </c>
      <c r="D333" s="459" t="s">
        <v>74</v>
      </c>
      <c r="E333" s="1133">
        <v>16727345</v>
      </c>
      <c r="F333" s="469">
        <f>E333*1.12</f>
        <v>18734626.400000002</v>
      </c>
      <c r="G333" s="669">
        <v>1469</v>
      </c>
      <c r="H333" s="669">
        <v>14508577</v>
      </c>
      <c r="I333" s="669">
        <f>H333*1.12</f>
        <v>16249606.240000002</v>
      </c>
      <c r="J333" s="669">
        <v>1647</v>
      </c>
      <c r="K333" s="669">
        <f t="shared" si="100"/>
        <v>-2218768</v>
      </c>
      <c r="L333" s="669">
        <f t="shared" si="101"/>
        <v>-2485020.16</v>
      </c>
      <c r="M333" s="1109">
        <f>J333-G333</f>
        <v>178</v>
      </c>
      <c r="N333" s="1106">
        <f t="shared" si="94"/>
        <v>0.86735683397454888</v>
      </c>
      <c r="O333" s="492"/>
      <c r="P333" s="492"/>
      <c r="Q333" s="492"/>
      <c r="R333" s="492"/>
      <c r="S333" s="902"/>
      <c r="T333" s="669">
        <v>73296</v>
      </c>
      <c r="U333" s="669">
        <f t="shared" ref="U333:U353" si="105">T333*1.12</f>
        <v>82091.520000000004</v>
      </c>
      <c r="V333" s="669">
        <v>22</v>
      </c>
      <c r="W333" s="1130"/>
      <c r="X333" s="669"/>
      <c r="Y333" s="669"/>
      <c r="Z333" s="669"/>
      <c r="AA333" s="669"/>
      <c r="AB333" s="669"/>
      <c r="AC333" s="669"/>
      <c r="AD333" s="1109"/>
      <c r="AE333" s="669"/>
      <c r="AF333" s="669"/>
      <c r="AG333" s="669"/>
      <c r="AH333" s="669"/>
      <c r="AI333" s="669"/>
      <c r="AJ333" s="1130"/>
      <c r="AK333" s="459"/>
      <c r="AL333" s="459"/>
      <c r="AM333" s="459"/>
      <c r="AN333" s="459"/>
      <c r="AO333" s="459"/>
      <c r="AP333" s="459"/>
      <c r="AQ333" s="459"/>
      <c r="AR333" s="459"/>
      <c r="AU333" s="459"/>
      <c r="AV333" s="1107"/>
      <c r="AW333" s="459"/>
    </row>
    <row r="334" spans="1:49" s="636" customFormat="1" ht="21.75" customHeight="1" x14ac:dyDescent="0.35">
      <c r="A334" s="1000"/>
      <c r="B334" s="976"/>
      <c r="C334" s="459" t="s">
        <v>75</v>
      </c>
      <c r="D334" s="459" t="s">
        <v>76</v>
      </c>
      <c r="E334" s="669">
        <f>E335</f>
        <v>16044202</v>
      </c>
      <c r="F334" s="469">
        <f>E334*1.12</f>
        <v>17969506.240000002</v>
      </c>
      <c r="G334" s="669"/>
      <c r="H334" s="669">
        <v>12457134</v>
      </c>
      <c r="I334" s="669">
        <f>H334*1.12</f>
        <v>13951990.080000002</v>
      </c>
      <c r="J334" s="669"/>
      <c r="K334" s="669">
        <f t="shared" si="100"/>
        <v>-3587068</v>
      </c>
      <c r="L334" s="669">
        <f t="shared" si="101"/>
        <v>-4017516.16</v>
      </c>
      <c r="M334" s="669"/>
      <c r="N334" s="1106">
        <f>IF(E334=0,"",H334/E334)</f>
        <v>0.77642590139416101</v>
      </c>
      <c r="O334" s="492"/>
      <c r="P334" s="502">
        <f>H334</f>
        <v>12457134</v>
      </c>
      <c r="Q334" s="492"/>
      <c r="R334" s="492"/>
      <c r="S334" s="902"/>
      <c r="T334" s="669">
        <v>73296</v>
      </c>
      <c r="U334" s="669">
        <f t="shared" si="105"/>
        <v>82091.520000000004</v>
      </c>
      <c r="V334" s="669">
        <v>22</v>
      </c>
      <c r="W334" s="669"/>
      <c r="X334" s="669"/>
      <c r="Y334" s="669"/>
      <c r="Z334" s="669"/>
      <c r="AA334" s="669"/>
      <c r="AB334" s="669"/>
      <c r="AC334" s="669"/>
      <c r="AD334" s="669"/>
      <c r="AE334" s="669"/>
      <c r="AF334" s="669"/>
      <c r="AG334" s="669"/>
      <c r="AH334" s="669"/>
      <c r="AI334" s="669"/>
      <c r="AJ334" s="669"/>
      <c r="AK334" s="459"/>
      <c r="AL334" s="459"/>
      <c r="AM334" s="459"/>
      <c r="AN334" s="459"/>
      <c r="AO334" s="459"/>
      <c r="AP334" s="459"/>
      <c r="AQ334" s="459"/>
      <c r="AR334" s="459"/>
      <c r="AU334" s="459"/>
      <c r="AV334" s="1107"/>
      <c r="AW334" s="459"/>
    </row>
    <row r="335" spans="1:49" ht="21.75" customHeight="1" x14ac:dyDescent="0.35">
      <c r="A335" s="1000"/>
      <c r="B335" s="976"/>
      <c r="C335" s="457" t="s">
        <v>75</v>
      </c>
      <c r="D335" s="457" t="s">
        <v>77</v>
      </c>
      <c r="E335" s="1133">
        <v>16044202</v>
      </c>
      <c r="F335" s="469">
        <f>E335*1.12</f>
        <v>17969506.240000002</v>
      </c>
      <c r="G335" s="469"/>
      <c r="H335" s="669">
        <v>12457134</v>
      </c>
      <c r="I335" s="669">
        <f>H335*1.12</f>
        <v>13951990.080000002</v>
      </c>
      <c r="J335" s="469"/>
      <c r="K335" s="669">
        <f t="shared" si="100"/>
        <v>-3587068</v>
      </c>
      <c r="L335" s="669">
        <f t="shared" si="101"/>
        <v>-4017516.16</v>
      </c>
      <c r="M335" s="469"/>
      <c r="N335" s="1108">
        <f>IF(E335=0,"",H335/E335)</f>
        <v>0.77642590139416101</v>
      </c>
      <c r="O335" s="492"/>
      <c r="P335" s="502">
        <f>H335</f>
        <v>12457134</v>
      </c>
      <c r="Q335" s="502"/>
      <c r="R335" s="502"/>
      <c r="S335" s="902"/>
      <c r="T335" s="469">
        <v>73296</v>
      </c>
      <c r="U335" s="469">
        <f t="shared" si="105"/>
        <v>82091.520000000004</v>
      </c>
      <c r="V335" s="469"/>
      <c r="W335" s="469"/>
      <c r="X335" s="469"/>
      <c r="Y335" s="469"/>
      <c r="Z335" s="469"/>
      <c r="AA335" s="469"/>
      <c r="AB335" s="469"/>
      <c r="AC335" s="469"/>
      <c r="AD335" s="469"/>
      <c r="AE335" s="469"/>
      <c r="AF335" s="469"/>
      <c r="AG335" s="469"/>
      <c r="AH335" s="469"/>
      <c r="AI335" s="469"/>
      <c r="AJ335" s="469"/>
      <c r="AK335" s="457"/>
      <c r="AL335" s="457"/>
      <c r="AM335" s="457"/>
      <c r="AN335" s="457"/>
      <c r="AO335" s="457"/>
      <c r="AP335" s="457"/>
      <c r="AQ335" s="457"/>
      <c r="AR335" s="457"/>
      <c r="AU335" s="457"/>
      <c r="AV335" s="470"/>
      <c r="AW335" s="457"/>
    </row>
    <row r="336" spans="1:49" s="636" customFormat="1" ht="13" hidden="1" customHeight="1" outlineLevel="1" x14ac:dyDescent="0.35">
      <c r="A336" s="1000"/>
      <c r="B336" s="976"/>
      <c r="C336" s="459" t="s">
        <v>73</v>
      </c>
      <c r="D336" s="459" t="s">
        <v>74</v>
      </c>
      <c r="E336" s="669"/>
      <c r="F336" s="669"/>
      <c r="G336" s="669"/>
      <c r="H336" s="669"/>
      <c r="I336" s="669"/>
      <c r="J336" s="669"/>
      <c r="K336" s="669">
        <f t="shared" si="100"/>
        <v>0</v>
      </c>
      <c r="L336" s="669">
        <f t="shared" si="101"/>
        <v>0</v>
      </c>
      <c r="M336" s="1109">
        <f>J336-G336</f>
        <v>0</v>
      </c>
      <c r="N336" s="1106" t="str">
        <f t="shared" si="94"/>
        <v/>
      </c>
      <c r="O336" s="492"/>
      <c r="P336" s="492"/>
      <c r="Q336" s="492"/>
      <c r="R336" s="492"/>
      <c r="S336" s="902"/>
      <c r="T336" s="669"/>
      <c r="U336" s="669">
        <f t="shared" si="105"/>
        <v>0</v>
      </c>
      <c r="V336" s="669"/>
      <c r="W336" s="669"/>
      <c r="X336" s="669"/>
      <c r="Y336" s="669"/>
      <c r="Z336" s="669"/>
      <c r="AA336" s="669"/>
      <c r="AB336" s="669"/>
      <c r="AC336" s="669"/>
      <c r="AD336" s="1130"/>
      <c r="AE336" s="669"/>
      <c r="AF336" s="669"/>
      <c r="AG336" s="669"/>
      <c r="AH336" s="669"/>
      <c r="AI336" s="669"/>
      <c r="AJ336" s="669"/>
      <c r="AK336" s="459"/>
      <c r="AL336" s="459"/>
      <c r="AM336" s="459"/>
      <c r="AN336" s="459"/>
      <c r="AO336" s="459"/>
      <c r="AP336" s="459"/>
      <c r="AQ336" s="459"/>
      <c r="AR336" s="459"/>
      <c r="AU336" s="459"/>
      <c r="AV336" s="1107"/>
      <c r="AW336" s="459"/>
    </row>
    <row r="337" spans="1:49" s="636" customFormat="1" ht="13" hidden="1" customHeight="1" outlineLevel="1" x14ac:dyDescent="0.35">
      <c r="A337" s="1000"/>
      <c r="B337" s="976"/>
      <c r="C337" s="459" t="s">
        <v>75</v>
      </c>
      <c r="D337" s="459" t="s">
        <v>76</v>
      </c>
      <c r="E337" s="669"/>
      <c r="F337" s="669"/>
      <c r="G337" s="669"/>
      <c r="H337" s="669"/>
      <c r="I337" s="669"/>
      <c r="J337" s="669"/>
      <c r="K337" s="669">
        <f t="shared" si="100"/>
        <v>0</v>
      </c>
      <c r="L337" s="669">
        <f t="shared" si="101"/>
        <v>0</v>
      </c>
      <c r="M337" s="669"/>
      <c r="N337" s="1106" t="str">
        <f t="shared" si="94"/>
        <v/>
      </c>
      <c r="O337" s="492"/>
      <c r="P337" s="492">
        <f>H337</f>
        <v>0</v>
      </c>
      <c r="Q337" s="492"/>
      <c r="R337" s="492"/>
      <c r="S337" s="902"/>
      <c r="T337" s="669">
        <f>H337</f>
        <v>0</v>
      </c>
      <c r="U337" s="669">
        <f t="shared" si="105"/>
        <v>0</v>
      </c>
      <c r="V337" s="669"/>
      <c r="W337" s="669"/>
      <c r="X337" s="669"/>
      <c r="Y337" s="669"/>
      <c r="Z337" s="669"/>
      <c r="AA337" s="669"/>
      <c r="AB337" s="669"/>
      <c r="AC337" s="669"/>
      <c r="AD337" s="669"/>
      <c r="AE337" s="669"/>
      <c r="AF337" s="669"/>
      <c r="AG337" s="669"/>
      <c r="AH337" s="669"/>
      <c r="AI337" s="669"/>
      <c r="AJ337" s="669"/>
      <c r="AK337" s="459"/>
      <c r="AL337" s="459"/>
      <c r="AM337" s="459"/>
      <c r="AN337" s="459"/>
      <c r="AO337" s="459"/>
      <c r="AP337" s="459"/>
      <c r="AQ337" s="459"/>
      <c r="AR337" s="459"/>
      <c r="AU337" s="459"/>
      <c r="AV337" s="1107"/>
      <c r="AW337" s="459"/>
    </row>
    <row r="338" spans="1:49" ht="14.5" hidden="1" customHeight="1" outlineLevel="1" x14ac:dyDescent="0.35">
      <c r="A338" s="1000"/>
      <c r="B338" s="976"/>
      <c r="C338" s="457" t="s">
        <v>75</v>
      </c>
      <c r="D338" s="457" t="s">
        <v>77</v>
      </c>
      <c r="E338" s="469"/>
      <c r="F338" s="469"/>
      <c r="G338" s="469"/>
      <c r="H338" s="469"/>
      <c r="I338" s="469"/>
      <c r="J338" s="469"/>
      <c r="K338" s="669">
        <f t="shared" si="100"/>
        <v>0</v>
      </c>
      <c r="L338" s="669">
        <f t="shared" si="101"/>
        <v>0</v>
      </c>
      <c r="M338" s="469"/>
      <c r="N338" s="1108" t="str">
        <f t="shared" si="94"/>
        <v/>
      </c>
      <c r="O338" s="502"/>
      <c r="P338" s="502">
        <f>H338</f>
        <v>0</v>
      </c>
      <c r="Q338" s="502"/>
      <c r="R338" s="502"/>
      <c r="S338" s="902"/>
      <c r="T338" s="469">
        <f>H338</f>
        <v>0</v>
      </c>
      <c r="U338" s="469">
        <f t="shared" si="105"/>
        <v>0</v>
      </c>
      <c r="V338" s="469"/>
      <c r="W338" s="469"/>
      <c r="X338" s="469"/>
      <c r="Y338" s="469"/>
      <c r="Z338" s="469"/>
      <c r="AA338" s="469"/>
      <c r="AB338" s="469"/>
      <c r="AC338" s="469"/>
      <c r="AD338" s="469"/>
      <c r="AE338" s="469"/>
      <c r="AF338" s="469"/>
      <c r="AG338" s="469"/>
      <c r="AH338" s="469"/>
      <c r="AI338" s="469"/>
      <c r="AJ338" s="469"/>
      <c r="AK338" s="457"/>
      <c r="AL338" s="457"/>
      <c r="AM338" s="457"/>
      <c r="AN338" s="457"/>
      <c r="AO338" s="457"/>
      <c r="AP338" s="457"/>
      <c r="AQ338" s="457"/>
      <c r="AR338" s="457"/>
      <c r="AU338" s="457"/>
      <c r="AV338" s="470"/>
      <c r="AW338" s="457"/>
    </row>
    <row r="339" spans="1:49" s="636" customFormat="1" ht="13" hidden="1" customHeight="1" outlineLevel="1" x14ac:dyDescent="0.35">
      <c r="A339" s="1000"/>
      <c r="B339" s="976"/>
      <c r="C339" s="459" t="s">
        <v>73</v>
      </c>
      <c r="D339" s="459" t="s">
        <v>74</v>
      </c>
      <c r="E339" s="669"/>
      <c r="F339" s="669"/>
      <c r="G339" s="669"/>
      <c r="H339" s="669"/>
      <c r="I339" s="669"/>
      <c r="J339" s="669"/>
      <c r="K339" s="669">
        <f t="shared" si="100"/>
        <v>0</v>
      </c>
      <c r="L339" s="669">
        <f t="shared" si="101"/>
        <v>0</v>
      </c>
      <c r="M339" s="1109">
        <f>J339-G339</f>
        <v>0</v>
      </c>
      <c r="N339" s="1106" t="str">
        <f t="shared" si="94"/>
        <v/>
      </c>
      <c r="O339" s="492"/>
      <c r="P339" s="492"/>
      <c r="Q339" s="492"/>
      <c r="R339" s="492"/>
      <c r="S339" s="902"/>
      <c r="T339" s="669"/>
      <c r="U339" s="669">
        <f t="shared" si="105"/>
        <v>0</v>
      </c>
      <c r="V339" s="669"/>
      <c r="W339" s="669"/>
      <c r="X339" s="669"/>
      <c r="Y339" s="669"/>
      <c r="Z339" s="669"/>
      <c r="AA339" s="669"/>
      <c r="AB339" s="669"/>
      <c r="AC339" s="669"/>
      <c r="AD339" s="1109"/>
      <c r="AE339" s="669"/>
      <c r="AF339" s="669"/>
      <c r="AG339" s="669"/>
      <c r="AH339" s="669"/>
      <c r="AI339" s="669"/>
      <c r="AJ339" s="669"/>
      <c r="AK339" s="459"/>
      <c r="AL339" s="459"/>
      <c r="AM339" s="459"/>
      <c r="AN339" s="459"/>
      <c r="AO339" s="459"/>
      <c r="AP339" s="459"/>
      <c r="AQ339" s="459"/>
      <c r="AR339" s="459"/>
      <c r="AU339" s="459"/>
      <c r="AV339" s="1107"/>
      <c r="AW339" s="459"/>
    </row>
    <row r="340" spans="1:49" s="636" customFormat="1" ht="13" hidden="1" customHeight="1" outlineLevel="1" x14ac:dyDescent="0.35">
      <c r="A340" s="1000"/>
      <c r="B340" s="976"/>
      <c r="C340" s="459" t="s">
        <v>75</v>
      </c>
      <c r="D340" s="459" t="s">
        <v>76</v>
      </c>
      <c r="E340" s="669"/>
      <c r="F340" s="669"/>
      <c r="G340" s="669"/>
      <c r="H340" s="669"/>
      <c r="I340" s="669"/>
      <c r="J340" s="669"/>
      <c r="K340" s="669">
        <f t="shared" si="100"/>
        <v>0</v>
      </c>
      <c r="L340" s="669">
        <f t="shared" si="101"/>
        <v>0</v>
      </c>
      <c r="M340" s="669"/>
      <c r="N340" s="1106" t="str">
        <f t="shared" si="94"/>
        <v/>
      </c>
      <c r="O340" s="492"/>
      <c r="P340" s="492">
        <f>H340</f>
        <v>0</v>
      </c>
      <c r="Q340" s="492"/>
      <c r="R340" s="492"/>
      <c r="S340" s="902"/>
      <c r="T340" s="669">
        <f>H340</f>
        <v>0</v>
      </c>
      <c r="U340" s="669">
        <f t="shared" si="105"/>
        <v>0</v>
      </c>
      <c r="V340" s="669"/>
      <c r="W340" s="669"/>
      <c r="X340" s="669"/>
      <c r="Y340" s="669"/>
      <c r="Z340" s="669"/>
      <c r="AA340" s="669"/>
      <c r="AB340" s="669"/>
      <c r="AC340" s="669"/>
      <c r="AD340" s="669"/>
      <c r="AE340" s="669"/>
      <c r="AF340" s="669"/>
      <c r="AG340" s="669"/>
      <c r="AH340" s="669"/>
      <c r="AI340" s="669"/>
      <c r="AJ340" s="669"/>
      <c r="AK340" s="459"/>
      <c r="AL340" s="459"/>
      <c r="AM340" s="459"/>
      <c r="AN340" s="459"/>
      <c r="AO340" s="459"/>
      <c r="AP340" s="459"/>
      <c r="AQ340" s="459"/>
      <c r="AR340" s="459"/>
      <c r="AU340" s="459"/>
      <c r="AV340" s="1107"/>
      <c r="AW340" s="459"/>
    </row>
    <row r="341" spans="1:49" ht="14.5" hidden="1" customHeight="1" outlineLevel="1" x14ac:dyDescent="0.35">
      <c r="A341" s="1000"/>
      <c r="B341" s="976"/>
      <c r="C341" s="457" t="s">
        <v>75</v>
      </c>
      <c r="D341" s="457" t="s">
        <v>77</v>
      </c>
      <c r="E341" s="469"/>
      <c r="F341" s="469"/>
      <c r="G341" s="469"/>
      <c r="H341" s="469"/>
      <c r="I341" s="469"/>
      <c r="J341" s="469"/>
      <c r="K341" s="669">
        <f t="shared" si="100"/>
        <v>0</v>
      </c>
      <c r="L341" s="669">
        <f t="shared" si="101"/>
        <v>0</v>
      </c>
      <c r="M341" s="469"/>
      <c r="N341" s="1108" t="str">
        <f t="shared" si="94"/>
        <v/>
      </c>
      <c r="O341" s="502"/>
      <c r="P341" s="502">
        <f>H341</f>
        <v>0</v>
      </c>
      <c r="Q341" s="502"/>
      <c r="R341" s="502"/>
      <c r="S341" s="902"/>
      <c r="T341" s="469">
        <f>H341</f>
        <v>0</v>
      </c>
      <c r="U341" s="469">
        <f t="shared" si="105"/>
        <v>0</v>
      </c>
      <c r="V341" s="469"/>
      <c r="W341" s="469"/>
      <c r="X341" s="469"/>
      <c r="Y341" s="469"/>
      <c r="Z341" s="469"/>
      <c r="AA341" s="469"/>
      <c r="AB341" s="469"/>
      <c r="AC341" s="469"/>
      <c r="AD341" s="469"/>
      <c r="AE341" s="469"/>
      <c r="AF341" s="469"/>
      <c r="AG341" s="469"/>
      <c r="AH341" s="469"/>
      <c r="AI341" s="469"/>
      <c r="AJ341" s="469"/>
      <c r="AK341" s="457"/>
      <c r="AL341" s="457"/>
      <c r="AM341" s="457"/>
      <c r="AN341" s="457"/>
      <c r="AO341" s="457"/>
      <c r="AP341" s="457"/>
      <c r="AQ341" s="457"/>
      <c r="AR341" s="457"/>
      <c r="AU341" s="457"/>
      <c r="AV341" s="470"/>
      <c r="AW341" s="457"/>
    </row>
    <row r="342" spans="1:49" s="636" customFormat="1" ht="13" hidden="1" customHeight="1" outlineLevel="1" x14ac:dyDescent="0.35">
      <c r="A342" s="1000"/>
      <c r="B342" s="976"/>
      <c r="C342" s="459" t="s">
        <v>73</v>
      </c>
      <c r="D342" s="459" t="s">
        <v>74</v>
      </c>
      <c r="E342" s="669"/>
      <c r="F342" s="669"/>
      <c r="G342" s="669"/>
      <c r="H342" s="669"/>
      <c r="I342" s="669"/>
      <c r="J342" s="669"/>
      <c r="K342" s="669">
        <f t="shared" si="100"/>
        <v>0</v>
      </c>
      <c r="L342" s="669">
        <f t="shared" si="101"/>
        <v>0</v>
      </c>
      <c r="M342" s="1109">
        <f>J342-G342</f>
        <v>0</v>
      </c>
      <c r="N342" s="1106" t="str">
        <f t="shared" si="94"/>
        <v/>
      </c>
      <c r="O342" s="492"/>
      <c r="P342" s="492"/>
      <c r="Q342" s="492"/>
      <c r="R342" s="492"/>
      <c r="S342" s="902"/>
      <c r="T342" s="669"/>
      <c r="U342" s="669">
        <f t="shared" si="105"/>
        <v>0</v>
      </c>
      <c r="V342" s="669"/>
      <c r="W342" s="669"/>
      <c r="X342" s="669"/>
      <c r="Y342" s="669"/>
      <c r="Z342" s="669"/>
      <c r="AA342" s="669"/>
      <c r="AB342" s="669"/>
      <c r="AC342" s="669"/>
      <c r="AD342" s="1130"/>
      <c r="AE342" s="669"/>
      <c r="AF342" s="669"/>
      <c r="AG342" s="669"/>
      <c r="AH342" s="669"/>
      <c r="AI342" s="669"/>
      <c r="AJ342" s="669"/>
      <c r="AK342" s="459"/>
      <c r="AL342" s="459"/>
      <c r="AM342" s="459"/>
      <c r="AN342" s="459"/>
      <c r="AO342" s="459"/>
      <c r="AP342" s="459"/>
      <c r="AQ342" s="459"/>
      <c r="AR342" s="459"/>
      <c r="AU342" s="459"/>
      <c r="AV342" s="1107"/>
      <c r="AW342" s="459"/>
    </row>
    <row r="343" spans="1:49" s="636" customFormat="1" ht="13" hidden="1" customHeight="1" outlineLevel="1" x14ac:dyDescent="0.35">
      <c r="A343" s="1000"/>
      <c r="B343" s="976"/>
      <c r="C343" s="459" t="s">
        <v>75</v>
      </c>
      <c r="D343" s="459" t="s">
        <v>76</v>
      </c>
      <c r="E343" s="669"/>
      <c r="F343" s="669"/>
      <c r="G343" s="669"/>
      <c r="H343" s="669"/>
      <c r="I343" s="669"/>
      <c r="J343" s="669"/>
      <c r="K343" s="669">
        <f t="shared" si="100"/>
        <v>0</v>
      </c>
      <c r="L343" s="669">
        <f t="shared" si="101"/>
        <v>0</v>
      </c>
      <c r="M343" s="669"/>
      <c r="N343" s="1106" t="str">
        <f t="shared" si="94"/>
        <v/>
      </c>
      <c r="O343" s="492"/>
      <c r="P343" s="492">
        <f>H343</f>
        <v>0</v>
      </c>
      <c r="Q343" s="492"/>
      <c r="R343" s="492"/>
      <c r="S343" s="902"/>
      <c r="T343" s="669">
        <f>H343</f>
        <v>0</v>
      </c>
      <c r="U343" s="669">
        <f t="shared" si="105"/>
        <v>0</v>
      </c>
      <c r="V343" s="669"/>
      <c r="W343" s="669"/>
      <c r="X343" s="669"/>
      <c r="Y343" s="669"/>
      <c r="Z343" s="669"/>
      <c r="AA343" s="669"/>
      <c r="AB343" s="669"/>
      <c r="AC343" s="669"/>
      <c r="AD343" s="669"/>
      <c r="AE343" s="669"/>
      <c r="AF343" s="669"/>
      <c r="AG343" s="669"/>
      <c r="AH343" s="669"/>
      <c r="AI343" s="669"/>
      <c r="AJ343" s="669"/>
      <c r="AK343" s="459"/>
      <c r="AL343" s="459"/>
      <c r="AM343" s="459"/>
      <c r="AN343" s="459"/>
      <c r="AO343" s="459"/>
      <c r="AP343" s="459"/>
      <c r="AQ343" s="459"/>
      <c r="AR343" s="459"/>
      <c r="AU343" s="459"/>
      <c r="AV343" s="1107"/>
      <c r="AW343" s="459"/>
    </row>
    <row r="344" spans="1:49" ht="14.5" hidden="1" customHeight="1" outlineLevel="1" x14ac:dyDescent="0.35">
      <c r="A344" s="1000"/>
      <c r="B344" s="976"/>
      <c r="C344" s="457" t="s">
        <v>75</v>
      </c>
      <c r="D344" s="457" t="s">
        <v>77</v>
      </c>
      <c r="E344" s="469"/>
      <c r="F344" s="469"/>
      <c r="G344" s="469"/>
      <c r="H344" s="469"/>
      <c r="I344" s="469"/>
      <c r="J344" s="469"/>
      <c r="K344" s="669">
        <f t="shared" si="100"/>
        <v>0</v>
      </c>
      <c r="L344" s="669">
        <f t="shared" si="101"/>
        <v>0</v>
      </c>
      <c r="M344" s="469"/>
      <c r="N344" s="1108" t="str">
        <f t="shared" si="94"/>
        <v/>
      </c>
      <c r="O344" s="502"/>
      <c r="P344" s="502">
        <f>H344</f>
        <v>0</v>
      </c>
      <c r="Q344" s="502"/>
      <c r="R344" s="502"/>
      <c r="S344" s="902"/>
      <c r="T344" s="469">
        <f>H344</f>
        <v>0</v>
      </c>
      <c r="U344" s="469">
        <f t="shared" si="105"/>
        <v>0</v>
      </c>
      <c r="V344" s="469"/>
      <c r="W344" s="469"/>
      <c r="X344" s="469"/>
      <c r="Y344" s="469"/>
      <c r="Z344" s="469"/>
      <c r="AA344" s="469"/>
      <c r="AB344" s="469"/>
      <c r="AC344" s="469"/>
      <c r="AD344" s="469"/>
      <c r="AE344" s="469"/>
      <c r="AF344" s="469"/>
      <c r="AG344" s="469"/>
      <c r="AH344" s="469"/>
      <c r="AI344" s="469"/>
      <c r="AJ344" s="469"/>
      <c r="AK344" s="457"/>
      <c r="AL344" s="457"/>
      <c r="AM344" s="457"/>
      <c r="AN344" s="457"/>
      <c r="AO344" s="457"/>
      <c r="AP344" s="457"/>
      <c r="AQ344" s="457"/>
      <c r="AR344" s="457"/>
      <c r="AU344" s="457"/>
      <c r="AV344" s="470"/>
      <c r="AW344" s="457"/>
    </row>
    <row r="345" spans="1:49" s="636" customFormat="1" ht="13" hidden="1" customHeight="1" outlineLevel="1" x14ac:dyDescent="0.35">
      <c r="A345" s="1000"/>
      <c r="B345" s="976"/>
      <c r="C345" s="459" t="s">
        <v>73</v>
      </c>
      <c r="D345" s="459" t="s">
        <v>74</v>
      </c>
      <c r="E345" s="669"/>
      <c r="F345" s="669"/>
      <c r="G345" s="669"/>
      <c r="H345" s="669"/>
      <c r="I345" s="669"/>
      <c r="J345" s="669"/>
      <c r="K345" s="669">
        <f t="shared" si="100"/>
        <v>0</v>
      </c>
      <c r="L345" s="669">
        <f t="shared" si="101"/>
        <v>0</v>
      </c>
      <c r="M345" s="1109">
        <f>J345-G345</f>
        <v>0</v>
      </c>
      <c r="N345" s="1106" t="str">
        <f t="shared" si="94"/>
        <v/>
      </c>
      <c r="O345" s="492"/>
      <c r="P345" s="492"/>
      <c r="Q345" s="492"/>
      <c r="R345" s="492"/>
      <c r="S345" s="902"/>
      <c r="T345" s="669"/>
      <c r="U345" s="669">
        <f t="shared" si="105"/>
        <v>0</v>
      </c>
      <c r="V345" s="669"/>
      <c r="W345" s="669"/>
      <c r="X345" s="669"/>
      <c r="Y345" s="669"/>
      <c r="Z345" s="669"/>
      <c r="AA345" s="669"/>
      <c r="AB345" s="669"/>
      <c r="AC345" s="669"/>
      <c r="AD345" s="1130"/>
      <c r="AE345" s="669"/>
      <c r="AF345" s="669"/>
      <c r="AG345" s="669"/>
      <c r="AH345" s="669"/>
      <c r="AI345" s="669"/>
      <c r="AJ345" s="669"/>
      <c r="AK345" s="459"/>
      <c r="AL345" s="459"/>
      <c r="AM345" s="459"/>
      <c r="AN345" s="459"/>
      <c r="AO345" s="459"/>
      <c r="AP345" s="459"/>
      <c r="AQ345" s="459"/>
      <c r="AR345" s="459"/>
      <c r="AU345" s="459"/>
      <c r="AV345" s="1107"/>
      <c r="AW345" s="459"/>
    </row>
    <row r="346" spans="1:49" s="636" customFormat="1" ht="13" hidden="1" customHeight="1" outlineLevel="1" x14ac:dyDescent="0.35">
      <c r="A346" s="1000"/>
      <c r="B346" s="976"/>
      <c r="C346" s="459" t="s">
        <v>75</v>
      </c>
      <c r="D346" s="459" t="s">
        <v>76</v>
      </c>
      <c r="E346" s="669"/>
      <c r="F346" s="669"/>
      <c r="G346" s="669"/>
      <c r="H346" s="669"/>
      <c r="I346" s="669"/>
      <c r="J346" s="669"/>
      <c r="K346" s="669">
        <f t="shared" si="100"/>
        <v>0</v>
      </c>
      <c r="L346" s="669">
        <f t="shared" si="101"/>
        <v>0</v>
      </c>
      <c r="M346" s="669"/>
      <c r="N346" s="1106" t="str">
        <f t="shared" si="94"/>
        <v/>
      </c>
      <c r="O346" s="492"/>
      <c r="P346" s="492">
        <f>H346</f>
        <v>0</v>
      </c>
      <c r="Q346" s="492"/>
      <c r="R346" s="492"/>
      <c r="S346" s="902"/>
      <c r="T346" s="669">
        <f>H346</f>
        <v>0</v>
      </c>
      <c r="U346" s="669">
        <f t="shared" si="105"/>
        <v>0</v>
      </c>
      <c r="V346" s="669"/>
      <c r="W346" s="669"/>
      <c r="X346" s="669"/>
      <c r="Y346" s="669"/>
      <c r="Z346" s="669"/>
      <c r="AA346" s="669"/>
      <c r="AB346" s="669"/>
      <c r="AC346" s="669"/>
      <c r="AD346" s="669"/>
      <c r="AE346" s="669"/>
      <c r="AF346" s="669"/>
      <c r="AG346" s="669"/>
      <c r="AH346" s="669"/>
      <c r="AI346" s="669"/>
      <c r="AJ346" s="669"/>
      <c r="AK346" s="459"/>
      <c r="AL346" s="459"/>
      <c r="AM346" s="459"/>
      <c r="AN346" s="459"/>
      <c r="AO346" s="459"/>
      <c r="AP346" s="459"/>
      <c r="AQ346" s="459"/>
      <c r="AR346" s="459"/>
      <c r="AU346" s="459"/>
      <c r="AV346" s="1107"/>
      <c r="AW346" s="459"/>
    </row>
    <row r="347" spans="1:49" ht="14.5" hidden="1" customHeight="1" outlineLevel="1" x14ac:dyDescent="0.35">
      <c r="A347" s="1000"/>
      <c r="B347" s="976"/>
      <c r="C347" s="457" t="s">
        <v>75</v>
      </c>
      <c r="D347" s="457" t="s">
        <v>77</v>
      </c>
      <c r="E347" s="469"/>
      <c r="F347" s="469"/>
      <c r="G347" s="469"/>
      <c r="H347" s="469"/>
      <c r="I347" s="469"/>
      <c r="J347" s="469"/>
      <c r="K347" s="669">
        <f t="shared" si="100"/>
        <v>0</v>
      </c>
      <c r="L347" s="669">
        <f t="shared" si="101"/>
        <v>0</v>
      </c>
      <c r="M347" s="469"/>
      <c r="N347" s="1108" t="str">
        <f t="shared" si="94"/>
        <v/>
      </c>
      <c r="O347" s="502"/>
      <c r="P347" s="502">
        <f>H347</f>
        <v>0</v>
      </c>
      <c r="Q347" s="502"/>
      <c r="R347" s="502"/>
      <c r="S347" s="902"/>
      <c r="T347" s="469">
        <f>H347</f>
        <v>0</v>
      </c>
      <c r="U347" s="469">
        <f t="shared" si="105"/>
        <v>0</v>
      </c>
      <c r="V347" s="469"/>
      <c r="W347" s="469"/>
      <c r="X347" s="469"/>
      <c r="Y347" s="469"/>
      <c r="Z347" s="469"/>
      <c r="AA347" s="469"/>
      <c r="AB347" s="469"/>
      <c r="AC347" s="469"/>
      <c r="AD347" s="469"/>
      <c r="AE347" s="469"/>
      <c r="AF347" s="469"/>
      <c r="AG347" s="469"/>
      <c r="AH347" s="469"/>
      <c r="AI347" s="469"/>
      <c r="AJ347" s="469"/>
      <c r="AK347" s="457"/>
      <c r="AL347" s="457"/>
      <c r="AM347" s="457"/>
      <c r="AN347" s="457"/>
      <c r="AO347" s="457"/>
      <c r="AP347" s="457"/>
      <c r="AQ347" s="457"/>
      <c r="AR347" s="457"/>
      <c r="AU347" s="457"/>
      <c r="AV347" s="470"/>
      <c r="AW347" s="457"/>
    </row>
    <row r="348" spans="1:49" s="636" customFormat="1" ht="13" hidden="1" customHeight="1" outlineLevel="1" x14ac:dyDescent="0.35">
      <c r="A348" s="1000"/>
      <c r="B348" s="976"/>
      <c r="C348" s="459" t="s">
        <v>73</v>
      </c>
      <c r="D348" s="459" t="s">
        <v>74</v>
      </c>
      <c r="E348" s="669"/>
      <c r="F348" s="669"/>
      <c r="G348" s="669"/>
      <c r="H348" s="669"/>
      <c r="I348" s="669"/>
      <c r="J348" s="669"/>
      <c r="K348" s="669">
        <f t="shared" si="100"/>
        <v>0</v>
      </c>
      <c r="L348" s="669">
        <f t="shared" si="101"/>
        <v>0</v>
      </c>
      <c r="M348" s="1109">
        <f>J348-G348</f>
        <v>0</v>
      </c>
      <c r="N348" s="1106" t="str">
        <f t="shared" si="94"/>
        <v/>
      </c>
      <c r="O348" s="492"/>
      <c r="P348" s="492"/>
      <c r="Q348" s="492"/>
      <c r="R348" s="492"/>
      <c r="S348" s="902"/>
      <c r="T348" s="669"/>
      <c r="U348" s="669">
        <f t="shared" si="105"/>
        <v>0</v>
      </c>
      <c r="V348" s="669"/>
      <c r="W348" s="669"/>
      <c r="X348" s="669"/>
      <c r="Y348" s="669"/>
      <c r="Z348" s="669"/>
      <c r="AA348" s="669"/>
      <c r="AB348" s="669"/>
      <c r="AC348" s="669"/>
      <c r="AD348" s="1130"/>
      <c r="AE348" s="669"/>
      <c r="AF348" s="669"/>
      <c r="AG348" s="669"/>
      <c r="AH348" s="669"/>
      <c r="AI348" s="669"/>
      <c r="AJ348" s="669"/>
      <c r="AK348" s="459"/>
      <c r="AL348" s="459"/>
      <c r="AM348" s="459"/>
      <c r="AN348" s="459"/>
      <c r="AO348" s="459"/>
      <c r="AP348" s="459"/>
      <c r="AQ348" s="459"/>
      <c r="AR348" s="459"/>
      <c r="AU348" s="459"/>
      <c r="AV348" s="1107"/>
      <c r="AW348" s="459"/>
    </row>
    <row r="349" spans="1:49" s="636" customFormat="1" ht="13" hidden="1" customHeight="1" outlineLevel="1" x14ac:dyDescent="0.35">
      <c r="A349" s="1000"/>
      <c r="B349" s="976"/>
      <c r="C349" s="459" t="s">
        <v>75</v>
      </c>
      <c r="D349" s="459" t="s">
        <v>76</v>
      </c>
      <c r="E349" s="669"/>
      <c r="F349" s="669"/>
      <c r="G349" s="669"/>
      <c r="H349" s="669"/>
      <c r="I349" s="669"/>
      <c r="J349" s="669"/>
      <c r="K349" s="669">
        <f t="shared" si="100"/>
        <v>0</v>
      </c>
      <c r="L349" s="669">
        <f t="shared" si="101"/>
        <v>0</v>
      </c>
      <c r="M349" s="669"/>
      <c r="N349" s="1106" t="str">
        <f t="shared" ref="N349:N414" si="106">IF(E349=0,"",H349/E349)</f>
        <v/>
      </c>
      <c r="O349" s="492"/>
      <c r="P349" s="492">
        <f>H349</f>
        <v>0</v>
      </c>
      <c r="Q349" s="492"/>
      <c r="R349" s="492"/>
      <c r="S349" s="902"/>
      <c r="T349" s="669">
        <f>H349</f>
        <v>0</v>
      </c>
      <c r="U349" s="669">
        <f t="shared" si="105"/>
        <v>0</v>
      </c>
      <c r="V349" s="669"/>
      <c r="W349" s="669"/>
      <c r="X349" s="669"/>
      <c r="Y349" s="669"/>
      <c r="Z349" s="669"/>
      <c r="AA349" s="669"/>
      <c r="AB349" s="669"/>
      <c r="AC349" s="669"/>
      <c r="AD349" s="669"/>
      <c r="AE349" s="669"/>
      <c r="AF349" s="669"/>
      <c r="AG349" s="669"/>
      <c r="AH349" s="669"/>
      <c r="AI349" s="669"/>
      <c r="AJ349" s="669"/>
      <c r="AK349" s="459"/>
      <c r="AL349" s="459"/>
      <c r="AM349" s="459"/>
      <c r="AN349" s="459"/>
      <c r="AO349" s="459"/>
      <c r="AP349" s="459"/>
      <c r="AQ349" s="459"/>
      <c r="AR349" s="459"/>
      <c r="AU349" s="459"/>
      <c r="AV349" s="1107"/>
      <c r="AW349" s="459"/>
    </row>
    <row r="350" spans="1:49" ht="14.5" hidden="1" customHeight="1" outlineLevel="1" x14ac:dyDescent="0.35">
      <c r="A350" s="1000"/>
      <c r="B350" s="976"/>
      <c r="C350" s="457" t="s">
        <v>75</v>
      </c>
      <c r="D350" s="457" t="s">
        <v>77</v>
      </c>
      <c r="E350" s="469"/>
      <c r="F350" s="469"/>
      <c r="G350" s="469"/>
      <c r="H350" s="469"/>
      <c r="I350" s="469"/>
      <c r="J350" s="469"/>
      <c r="K350" s="669">
        <f t="shared" si="100"/>
        <v>0</v>
      </c>
      <c r="L350" s="669">
        <f t="shared" si="101"/>
        <v>0</v>
      </c>
      <c r="M350" s="469"/>
      <c r="N350" s="1108" t="str">
        <f t="shared" si="106"/>
        <v/>
      </c>
      <c r="O350" s="502"/>
      <c r="P350" s="502">
        <f>H350</f>
        <v>0</v>
      </c>
      <c r="Q350" s="502"/>
      <c r="R350" s="502"/>
      <c r="S350" s="902"/>
      <c r="T350" s="469">
        <f>H350</f>
        <v>0</v>
      </c>
      <c r="U350" s="469">
        <f t="shared" si="105"/>
        <v>0</v>
      </c>
      <c r="V350" s="469"/>
      <c r="W350" s="469"/>
      <c r="X350" s="469"/>
      <c r="Y350" s="469"/>
      <c r="Z350" s="469"/>
      <c r="AA350" s="469"/>
      <c r="AB350" s="469"/>
      <c r="AC350" s="469"/>
      <c r="AD350" s="469"/>
      <c r="AE350" s="469"/>
      <c r="AF350" s="469"/>
      <c r="AG350" s="469"/>
      <c r="AH350" s="469"/>
      <c r="AI350" s="469"/>
      <c r="AJ350" s="469"/>
      <c r="AK350" s="457"/>
      <c r="AL350" s="457"/>
      <c r="AM350" s="457"/>
      <c r="AN350" s="457"/>
      <c r="AO350" s="457"/>
      <c r="AP350" s="457"/>
      <c r="AQ350" s="457"/>
      <c r="AR350" s="457"/>
      <c r="AU350" s="457"/>
      <c r="AV350" s="470"/>
      <c r="AW350" s="457"/>
    </row>
    <row r="351" spans="1:49" s="636" customFormat="1" ht="13" hidden="1" customHeight="1" outlineLevel="1" x14ac:dyDescent="0.35">
      <c r="A351" s="1000"/>
      <c r="B351" s="976"/>
      <c r="C351" s="459" t="s">
        <v>73</v>
      </c>
      <c r="D351" s="459" t="s">
        <v>74</v>
      </c>
      <c r="E351" s="669"/>
      <c r="F351" s="669"/>
      <c r="G351" s="669"/>
      <c r="H351" s="669"/>
      <c r="I351" s="669"/>
      <c r="J351" s="669"/>
      <c r="K351" s="669">
        <f t="shared" si="100"/>
        <v>0</v>
      </c>
      <c r="L351" s="669">
        <f t="shared" si="101"/>
        <v>0</v>
      </c>
      <c r="M351" s="1109">
        <f>J351-G351</f>
        <v>0</v>
      </c>
      <c r="N351" s="1106" t="str">
        <f t="shared" si="106"/>
        <v/>
      </c>
      <c r="O351" s="492"/>
      <c r="P351" s="492"/>
      <c r="Q351" s="492"/>
      <c r="R351" s="492"/>
      <c r="S351" s="902"/>
      <c r="T351" s="669"/>
      <c r="U351" s="669">
        <f t="shared" si="105"/>
        <v>0</v>
      </c>
      <c r="V351" s="669"/>
      <c r="W351" s="669"/>
      <c r="X351" s="669"/>
      <c r="Y351" s="669"/>
      <c r="Z351" s="669"/>
      <c r="AA351" s="669"/>
      <c r="AB351" s="669"/>
      <c r="AC351" s="669"/>
      <c r="AD351" s="1130"/>
      <c r="AE351" s="669"/>
      <c r="AF351" s="669"/>
      <c r="AG351" s="669"/>
      <c r="AH351" s="669"/>
      <c r="AI351" s="669"/>
      <c r="AJ351" s="669"/>
      <c r="AK351" s="459"/>
      <c r="AL351" s="459"/>
      <c r="AM351" s="459"/>
      <c r="AN351" s="459"/>
      <c r="AO351" s="459"/>
      <c r="AP351" s="459"/>
      <c r="AQ351" s="459"/>
      <c r="AR351" s="459"/>
      <c r="AU351" s="459"/>
      <c r="AV351" s="1107"/>
      <c r="AW351" s="459"/>
    </row>
    <row r="352" spans="1:49" s="636" customFormat="1" ht="13" hidden="1" customHeight="1" outlineLevel="1" x14ac:dyDescent="0.35">
      <c r="A352" s="1000"/>
      <c r="B352" s="976"/>
      <c r="C352" s="459" t="s">
        <v>75</v>
      </c>
      <c r="D352" s="459" t="s">
        <v>76</v>
      </c>
      <c r="E352" s="669"/>
      <c r="F352" s="669"/>
      <c r="G352" s="669"/>
      <c r="H352" s="669"/>
      <c r="I352" s="669"/>
      <c r="J352" s="669"/>
      <c r="K352" s="669">
        <f t="shared" si="100"/>
        <v>0</v>
      </c>
      <c r="L352" s="669">
        <f t="shared" si="101"/>
        <v>0</v>
      </c>
      <c r="M352" s="669"/>
      <c r="N352" s="1106" t="str">
        <f t="shared" si="106"/>
        <v/>
      </c>
      <c r="O352" s="492"/>
      <c r="P352" s="492">
        <f>H352</f>
        <v>0</v>
      </c>
      <c r="Q352" s="492"/>
      <c r="R352" s="492"/>
      <c r="S352" s="902"/>
      <c r="T352" s="669">
        <f>H352</f>
        <v>0</v>
      </c>
      <c r="U352" s="669">
        <f t="shared" si="105"/>
        <v>0</v>
      </c>
      <c r="V352" s="669"/>
      <c r="W352" s="669"/>
      <c r="X352" s="669"/>
      <c r="Y352" s="669"/>
      <c r="Z352" s="669"/>
      <c r="AA352" s="669"/>
      <c r="AB352" s="669"/>
      <c r="AC352" s="669"/>
      <c r="AD352" s="669"/>
      <c r="AE352" s="669"/>
      <c r="AF352" s="669"/>
      <c r="AG352" s="669"/>
      <c r="AH352" s="669"/>
      <c r="AI352" s="669"/>
      <c r="AJ352" s="669"/>
      <c r="AK352" s="459"/>
      <c r="AL352" s="459"/>
      <c r="AM352" s="459"/>
      <c r="AN352" s="459"/>
      <c r="AO352" s="459"/>
      <c r="AP352" s="459"/>
      <c r="AQ352" s="459"/>
      <c r="AR352" s="459"/>
      <c r="AU352" s="459"/>
      <c r="AV352" s="1107"/>
      <c r="AW352" s="459"/>
    </row>
    <row r="353" spans="1:49" ht="14.5" hidden="1" customHeight="1" outlineLevel="1" x14ac:dyDescent="0.35">
      <c r="A353" s="962"/>
      <c r="B353" s="977"/>
      <c r="C353" s="457" t="s">
        <v>75</v>
      </c>
      <c r="D353" s="457" t="s">
        <v>77</v>
      </c>
      <c r="E353" s="469"/>
      <c r="F353" s="469"/>
      <c r="G353" s="469"/>
      <c r="H353" s="469"/>
      <c r="I353" s="469"/>
      <c r="J353" s="469"/>
      <c r="K353" s="669">
        <f t="shared" si="100"/>
        <v>0</v>
      </c>
      <c r="L353" s="669">
        <f t="shared" si="101"/>
        <v>0</v>
      </c>
      <c r="M353" s="469"/>
      <c r="N353" s="1108" t="str">
        <f t="shared" si="106"/>
        <v/>
      </c>
      <c r="O353" s="502"/>
      <c r="P353" s="502">
        <f>H353</f>
        <v>0</v>
      </c>
      <c r="Q353" s="502"/>
      <c r="R353" s="502"/>
      <c r="S353" s="902"/>
      <c r="T353" s="469">
        <f>H353</f>
        <v>0</v>
      </c>
      <c r="U353" s="469">
        <f t="shared" si="105"/>
        <v>0</v>
      </c>
      <c r="V353" s="469"/>
      <c r="W353" s="469"/>
      <c r="X353" s="469"/>
      <c r="Y353" s="469"/>
      <c r="Z353" s="469"/>
      <c r="AA353" s="469"/>
      <c r="AB353" s="469"/>
      <c r="AC353" s="469"/>
      <c r="AD353" s="469"/>
      <c r="AE353" s="469"/>
      <c r="AF353" s="469"/>
      <c r="AG353" s="469"/>
      <c r="AH353" s="469"/>
      <c r="AI353" s="469"/>
      <c r="AJ353" s="469"/>
      <c r="AK353" s="457"/>
      <c r="AL353" s="457"/>
      <c r="AM353" s="457"/>
      <c r="AN353" s="457"/>
      <c r="AO353" s="457"/>
      <c r="AP353" s="457"/>
      <c r="AQ353" s="457"/>
      <c r="AR353" s="457"/>
      <c r="AU353" s="457"/>
      <c r="AV353" s="470"/>
      <c r="AW353" s="457"/>
    </row>
    <row r="354" spans="1:49" s="636" customFormat="1" ht="13" customHeight="1" collapsed="1" x14ac:dyDescent="0.35">
      <c r="A354" s="961"/>
      <c r="B354" s="975" t="s">
        <v>136</v>
      </c>
      <c r="C354" s="459"/>
      <c r="D354" s="459"/>
      <c r="E354" s="1138">
        <f t="shared" ref="E354:M354" si="107">E356+E359+E374+E362+E365+E368+E371</f>
        <v>0</v>
      </c>
      <c r="F354" s="1138">
        <f t="shared" si="107"/>
        <v>0</v>
      </c>
      <c r="G354" s="1138">
        <v>0</v>
      </c>
      <c r="H354" s="1138"/>
      <c r="I354" s="1138"/>
      <c r="J354" s="1138"/>
      <c r="K354" s="669">
        <f t="shared" si="100"/>
        <v>0</v>
      </c>
      <c r="L354" s="669">
        <f t="shared" si="101"/>
        <v>0</v>
      </c>
      <c r="M354" s="1138">
        <f t="shared" si="107"/>
        <v>0</v>
      </c>
      <c r="N354" s="1106" t="str">
        <f t="shared" si="106"/>
        <v/>
      </c>
      <c r="O354" s="1138">
        <f>O356+O359+O374+O362+O365+O368+O371</f>
        <v>0</v>
      </c>
      <c r="P354" s="1138">
        <f t="shared" ref="P354:AJ355" si="108">P356+P359+P374+P362+P365+P368+P371</f>
        <v>0</v>
      </c>
      <c r="Q354" s="1138">
        <f t="shared" si="108"/>
        <v>0</v>
      </c>
      <c r="R354" s="1138"/>
      <c r="S354" s="902"/>
      <c r="T354" s="1138">
        <f t="shared" si="108"/>
        <v>31986</v>
      </c>
      <c r="U354" s="1138">
        <f t="shared" si="108"/>
        <v>35824.320000000007</v>
      </c>
      <c r="V354" s="1138">
        <f t="shared" si="108"/>
        <v>18</v>
      </c>
      <c r="W354" s="1138">
        <f t="shared" si="108"/>
        <v>0</v>
      </c>
      <c r="X354" s="1138">
        <f t="shared" si="108"/>
        <v>0</v>
      </c>
      <c r="Y354" s="1138">
        <f t="shared" si="108"/>
        <v>0</v>
      </c>
      <c r="Z354" s="1138">
        <f t="shared" si="108"/>
        <v>0</v>
      </c>
      <c r="AA354" s="1138">
        <f t="shared" si="108"/>
        <v>0</v>
      </c>
      <c r="AB354" s="1138">
        <f t="shared" si="108"/>
        <v>0</v>
      </c>
      <c r="AC354" s="1138">
        <f t="shared" si="108"/>
        <v>0</v>
      </c>
      <c r="AD354" s="1138">
        <f t="shared" si="108"/>
        <v>0</v>
      </c>
      <c r="AE354" s="1138">
        <f t="shared" si="108"/>
        <v>0</v>
      </c>
      <c r="AF354" s="1138">
        <f t="shared" si="108"/>
        <v>0</v>
      </c>
      <c r="AG354" s="1138">
        <f t="shared" si="108"/>
        <v>0</v>
      </c>
      <c r="AH354" s="1138">
        <f t="shared" si="108"/>
        <v>0</v>
      </c>
      <c r="AI354" s="1138">
        <f t="shared" si="108"/>
        <v>0</v>
      </c>
      <c r="AJ354" s="1138">
        <f t="shared" si="108"/>
        <v>0</v>
      </c>
      <c r="AK354" s="502" t="s">
        <v>83</v>
      </c>
      <c r="AL354" s="459"/>
      <c r="AM354" s="669">
        <f>AM356+AM359+AM630+AM635+AM639</f>
        <v>0</v>
      </c>
      <c r="AN354" s="669">
        <f>AN356+AN359+AN630+AN635+AN639</f>
        <v>0</v>
      </c>
      <c r="AO354" s="669">
        <f>AO356+AO359+AO630+AO635+AO639</f>
        <v>0</v>
      </c>
      <c r="AP354" s="455"/>
      <c r="AQ354" s="455"/>
      <c r="AR354" s="459"/>
      <c r="AU354" s="459"/>
      <c r="AV354" s="1107"/>
      <c r="AW354" s="459"/>
    </row>
    <row r="355" spans="1:49" s="636" customFormat="1" x14ac:dyDescent="0.35">
      <c r="A355" s="1000"/>
      <c r="B355" s="976"/>
      <c r="C355" s="459"/>
      <c r="D355" s="459"/>
      <c r="E355" s="1138">
        <f>E357+E360+E375+E363+E366+E369+E372</f>
        <v>2051512</v>
      </c>
      <c r="F355" s="669">
        <f>E355*1.12</f>
        <v>2297693.4400000004</v>
      </c>
      <c r="G355" s="1138">
        <v>0</v>
      </c>
      <c r="H355" s="1138">
        <f>H357</f>
        <v>2051511.5342857139</v>
      </c>
      <c r="I355" s="1138">
        <f>I357</f>
        <v>2297692.9183999998</v>
      </c>
      <c r="J355" s="669"/>
      <c r="K355" s="669">
        <f t="shared" si="100"/>
        <v>-0.4657142860814929</v>
      </c>
      <c r="L355" s="669">
        <f t="shared" si="101"/>
        <v>-0.52160000056028366</v>
      </c>
      <c r="M355" s="669"/>
      <c r="N355" s="1106">
        <f t="shared" si="106"/>
        <v>0.99999977298973342</v>
      </c>
      <c r="O355" s="1138">
        <f>O357+O360+O375+O363+O366+O369+O372</f>
        <v>0</v>
      </c>
      <c r="P355" s="1138">
        <f t="shared" si="108"/>
        <v>2051511.5342857139</v>
      </c>
      <c r="Q355" s="1138">
        <f t="shared" si="108"/>
        <v>0</v>
      </c>
      <c r="R355" s="1138"/>
      <c r="S355" s="902"/>
      <c r="T355" s="1138">
        <f t="shared" si="108"/>
        <v>31986</v>
      </c>
      <c r="U355" s="1138">
        <f t="shared" si="108"/>
        <v>35824.320000000007</v>
      </c>
      <c r="V355" s="1138">
        <f t="shared" si="108"/>
        <v>18</v>
      </c>
      <c r="W355" s="1138">
        <f t="shared" si="108"/>
        <v>0</v>
      </c>
      <c r="X355" s="1138">
        <f t="shared" si="108"/>
        <v>0</v>
      </c>
      <c r="Y355" s="1138">
        <f t="shared" si="108"/>
        <v>0</v>
      </c>
      <c r="Z355" s="1138">
        <f t="shared" si="108"/>
        <v>0</v>
      </c>
      <c r="AA355" s="1138">
        <f t="shared" si="108"/>
        <v>0</v>
      </c>
      <c r="AB355" s="1138">
        <f t="shared" si="108"/>
        <v>0</v>
      </c>
      <c r="AC355" s="1138">
        <f t="shared" si="108"/>
        <v>0</v>
      </c>
      <c r="AD355" s="1138">
        <f t="shared" si="108"/>
        <v>0</v>
      </c>
      <c r="AE355" s="1138">
        <f t="shared" si="108"/>
        <v>0</v>
      </c>
      <c r="AF355" s="1138">
        <f t="shared" si="108"/>
        <v>0</v>
      </c>
      <c r="AG355" s="1138">
        <f t="shared" si="108"/>
        <v>0</v>
      </c>
      <c r="AH355" s="1138">
        <f t="shared" si="108"/>
        <v>0</v>
      </c>
      <c r="AI355" s="1138">
        <f t="shared" si="108"/>
        <v>0</v>
      </c>
      <c r="AJ355" s="1138">
        <f t="shared" si="108"/>
        <v>0</v>
      </c>
      <c r="AK355" s="459"/>
      <c r="AL355" s="459"/>
      <c r="AM355" s="669">
        <f>AM357+AM360+AM624+AM627+AM630+AM633</f>
        <v>0</v>
      </c>
      <c r="AN355" s="669">
        <f>AN357+AN360+AN624+AN627+AN630+AN633</f>
        <v>0</v>
      </c>
      <c r="AO355" s="669">
        <f>AO357+AO360+AO624+AO627+AO630+AO633</f>
        <v>0</v>
      </c>
      <c r="AP355" s="455"/>
      <c r="AQ355" s="455"/>
      <c r="AR355" s="459"/>
      <c r="AU355" s="459"/>
      <c r="AV355" s="1107"/>
      <c r="AW355" s="459"/>
    </row>
    <row r="356" spans="1:49" s="636" customFormat="1" ht="21.75" customHeight="1" x14ac:dyDescent="0.35">
      <c r="A356" s="1000"/>
      <c r="B356" s="976"/>
      <c r="C356" s="459" t="s">
        <v>73</v>
      </c>
      <c r="D356" s="459" t="s">
        <v>74</v>
      </c>
      <c r="E356" s="669">
        <v>0</v>
      </c>
      <c r="F356" s="669">
        <f>E356*1.12</f>
        <v>0</v>
      </c>
      <c r="G356" s="669">
        <v>0</v>
      </c>
      <c r="H356" s="669"/>
      <c r="I356" s="669"/>
      <c r="J356" s="669"/>
      <c r="K356" s="669">
        <f t="shared" si="100"/>
        <v>0</v>
      </c>
      <c r="L356" s="669">
        <f t="shared" si="101"/>
        <v>0</v>
      </c>
      <c r="M356" s="1109">
        <f>J356-G356</f>
        <v>0</v>
      </c>
      <c r="N356" s="1106" t="str">
        <f t="shared" si="106"/>
        <v/>
      </c>
      <c r="O356" s="492"/>
      <c r="P356" s="492"/>
      <c r="Q356" s="492"/>
      <c r="R356" s="492"/>
      <c r="S356" s="902"/>
      <c r="T356" s="669">
        <v>31986</v>
      </c>
      <c r="U356" s="669">
        <f t="shared" ref="U356:U376" si="109">T356*1.12</f>
        <v>35824.320000000007</v>
      </c>
      <c r="V356" s="669">
        <v>18</v>
      </c>
      <c r="W356" s="1130"/>
      <c r="X356" s="669"/>
      <c r="Y356" s="669"/>
      <c r="Z356" s="669"/>
      <c r="AA356" s="669"/>
      <c r="AB356" s="669"/>
      <c r="AC356" s="669"/>
      <c r="AD356" s="1109"/>
      <c r="AE356" s="669"/>
      <c r="AF356" s="669"/>
      <c r="AG356" s="669"/>
      <c r="AH356" s="669"/>
      <c r="AI356" s="669"/>
      <c r="AJ356" s="1130"/>
      <c r="AK356" s="459"/>
      <c r="AL356" s="459"/>
      <c r="AM356" s="459"/>
      <c r="AN356" s="459"/>
      <c r="AO356" s="459"/>
      <c r="AP356" s="459"/>
      <c r="AQ356" s="459"/>
      <c r="AR356" s="459"/>
      <c r="AU356" s="459"/>
      <c r="AV356" s="1107"/>
      <c r="AW356" s="459"/>
    </row>
    <row r="357" spans="1:49" s="636" customFormat="1" ht="21.75" customHeight="1" x14ac:dyDescent="0.35">
      <c r="A357" s="1000"/>
      <c r="B357" s="976"/>
      <c r="C357" s="459" t="s">
        <v>75</v>
      </c>
      <c r="D357" s="459" t="s">
        <v>76</v>
      </c>
      <c r="E357" s="469">
        <v>2051512</v>
      </c>
      <c r="F357" s="469">
        <f>E357*1.12</f>
        <v>2297693.4400000004</v>
      </c>
      <c r="G357" s="669"/>
      <c r="H357" s="669">
        <f>H358</f>
        <v>2051511.5342857139</v>
      </c>
      <c r="I357" s="669">
        <f>I358</f>
        <v>2297692.9183999998</v>
      </c>
      <c r="J357" s="669"/>
      <c r="K357" s="669">
        <f t="shared" si="100"/>
        <v>-0.4657142860814929</v>
      </c>
      <c r="L357" s="669">
        <f t="shared" si="101"/>
        <v>-0.52160000056028366</v>
      </c>
      <c r="M357" s="669"/>
      <c r="N357" s="1106">
        <f t="shared" si="106"/>
        <v>0.99999977298973342</v>
      </c>
      <c r="O357" s="492"/>
      <c r="P357" s="492">
        <f>H357</f>
        <v>2051511.5342857139</v>
      </c>
      <c r="Q357" s="492"/>
      <c r="R357" s="492"/>
      <c r="S357" s="902"/>
      <c r="T357" s="669">
        <v>31986</v>
      </c>
      <c r="U357" s="669">
        <f t="shared" si="109"/>
        <v>35824.320000000007</v>
      </c>
      <c r="V357" s="669">
        <v>18</v>
      </c>
      <c r="W357" s="669"/>
      <c r="X357" s="669"/>
      <c r="Y357" s="669"/>
      <c r="Z357" s="669"/>
      <c r="AA357" s="669"/>
      <c r="AB357" s="669"/>
      <c r="AC357" s="669"/>
      <c r="AD357" s="669"/>
      <c r="AE357" s="669"/>
      <c r="AF357" s="669"/>
      <c r="AG357" s="669"/>
      <c r="AH357" s="669"/>
      <c r="AI357" s="669"/>
      <c r="AJ357" s="669"/>
      <c r="AK357" s="459"/>
      <c r="AL357" s="459"/>
      <c r="AM357" s="459"/>
      <c r="AN357" s="459"/>
      <c r="AO357" s="459"/>
      <c r="AP357" s="459"/>
      <c r="AQ357" s="459"/>
      <c r="AR357" s="459"/>
      <c r="AU357" s="459"/>
      <c r="AV357" s="1107"/>
      <c r="AW357" s="459"/>
    </row>
    <row r="358" spans="1:49" ht="49" customHeight="1" x14ac:dyDescent="0.35">
      <c r="A358" s="1000"/>
      <c r="B358" s="976"/>
      <c r="C358" s="457" t="s">
        <v>75</v>
      </c>
      <c r="D358" s="457" t="s">
        <v>77</v>
      </c>
      <c r="E358" s="469">
        <v>2051512</v>
      </c>
      <c r="F358" s="469">
        <f>E358*1.12</f>
        <v>2297693.4400000004</v>
      </c>
      <c r="G358" s="469"/>
      <c r="H358" s="469">
        <f>I358/1.12</f>
        <v>2051511.5342857139</v>
      </c>
      <c r="I358" s="469">
        <f>319382.36407+886295.77344+1092014.78089</f>
        <v>2297692.9183999998</v>
      </c>
      <c r="J358" s="469"/>
      <c r="K358" s="669">
        <f t="shared" si="100"/>
        <v>-0.4657142860814929</v>
      </c>
      <c r="L358" s="669">
        <f t="shared" si="101"/>
        <v>-0.52160000056028366</v>
      </c>
      <c r="M358" s="469"/>
      <c r="N358" s="1108">
        <f t="shared" si="106"/>
        <v>0.99999977298973342</v>
      </c>
      <c r="O358" s="492"/>
      <c r="P358" s="502">
        <f>H358</f>
        <v>2051511.5342857139</v>
      </c>
      <c r="Q358" s="502"/>
      <c r="R358" s="502"/>
      <c r="S358" s="903"/>
      <c r="T358" s="469">
        <v>31986</v>
      </c>
      <c r="U358" s="469">
        <f t="shared" si="109"/>
        <v>35824.320000000007</v>
      </c>
      <c r="V358" s="469"/>
      <c r="W358" s="469"/>
      <c r="X358" s="469"/>
      <c r="Y358" s="469"/>
      <c r="Z358" s="469"/>
      <c r="AA358" s="469"/>
      <c r="AB358" s="469"/>
      <c r="AC358" s="469"/>
      <c r="AD358" s="469"/>
      <c r="AE358" s="469"/>
      <c r="AF358" s="469"/>
      <c r="AG358" s="469"/>
      <c r="AH358" s="469"/>
      <c r="AI358" s="469"/>
      <c r="AJ358" s="469"/>
      <c r="AK358" s="457"/>
      <c r="AL358" s="457"/>
      <c r="AM358" s="457"/>
      <c r="AN358" s="457"/>
      <c r="AO358" s="457"/>
      <c r="AP358" s="457"/>
      <c r="AQ358" s="457"/>
      <c r="AR358" s="457"/>
      <c r="AU358" s="457"/>
      <c r="AV358" s="470"/>
      <c r="AW358" s="457"/>
    </row>
    <row r="359" spans="1:49" s="636" customFormat="1" ht="13" hidden="1" customHeight="1" outlineLevel="1" x14ac:dyDescent="0.35">
      <c r="A359" s="1000"/>
      <c r="B359" s="976"/>
      <c r="C359" s="459" t="s">
        <v>73</v>
      </c>
      <c r="D359" s="459" t="s">
        <v>74</v>
      </c>
      <c r="E359" s="669"/>
      <c r="F359" s="669"/>
      <c r="G359" s="669"/>
      <c r="H359" s="669"/>
      <c r="I359" s="669"/>
      <c r="J359" s="669"/>
      <c r="K359" s="669">
        <f t="shared" si="100"/>
        <v>0</v>
      </c>
      <c r="L359" s="669">
        <f t="shared" si="101"/>
        <v>0</v>
      </c>
      <c r="M359" s="1109">
        <f>J359-G359</f>
        <v>0</v>
      </c>
      <c r="N359" s="1106" t="str">
        <f t="shared" si="106"/>
        <v/>
      </c>
      <c r="O359" s="492"/>
      <c r="P359" s="492"/>
      <c r="Q359" s="492"/>
      <c r="R359" s="492"/>
      <c r="S359" s="492"/>
      <c r="T359" s="669"/>
      <c r="U359" s="669">
        <f t="shared" si="109"/>
        <v>0</v>
      </c>
      <c r="V359" s="669"/>
      <c r="W359" s="669"/>
      <c r="X359" s="669"/>
      <c r="Y359" s="669"/>
      <c r="Z359" s="669"/>
      <c r="AA359" s="669"/>
      <c r="AB359" s="669"/>
      <c r="AC359" s="669"/>
      <c r="AD359" s="1130"/>
      <c r="AE359" s="669"/>
      <c r="AF359" s="669"/>
      <c r="AG359" s="669"/>
      <c r="AH359" s="669"/>
      <c r="AI359" s="669"/>
      <c r="AJ359" s="669"/>
      <c r="AK359" s="459"/>
      <c r="AL359" s="459"/>
      <c r="AM359" s="459"/>
      <c r="AN359" s="459"/>
      <c r="AO359" s="459"/>
      <c r="AP359" s="459"/>
      <c r="AQ359" s="459"/>
      <c r="AR359" s="459"/>
      <c r="AU359" s="459"/>
      <c r="AV359" s="1107"/>
      <c r="AW359" s="459"/>
    </row>
    <row r="360" spans="1:49" s="636" customFormat="1" ht="13" hidden="1" customHeight="1" outlineLevel="1" x14ac:dyDescent="0.35">
      <c r="A360" s="1000"/>
      <c r="B360" s="976"/>
      <c r="C360" s="459" t="s">
        <v>75</v>
      </c>
      <c r="D360" s="459" t="s">
        <v>76</v>
      </c>
      <c r="E360" s="669"/>
      <c r="F360" s="669"/>
      <c r="G360" s="669"/>
      <c r="H360" s="669"/>
      <c r="I360" s="669"/>
      <c r="J360" s="669"/>
      <c r="K360" s="669">
        <f t="shared" si="100"/>
        <v>0</v>
      </c>
      <c r="L360" s="669">
        <f t="shared" si="101"/>
        <v>0</v>
      </c>
      <c r="M360" s="669"/>
      <c r="N360" s="1106" t="str">
        <f t="shared" si="106"/>
        <v/>
      </c>
      <c r="O360" s="492"/>
      <c r="P360" s="492">
        <f>H360</f>
        <v>0</v>
      </c>
      <c r="Q360" s="492"/>
      <c r="R360" s="492"/>
      <c r="S360" s="492"/>
      <c r="T360" s="669">
        <f>H360</f>
        <v>0</v>
      </c>
      <c r="U360" s="669">
        <f t="shared" si="109"/>
        <v>0</v>
      </c>
      <c r="V360" s="669"/>
      <c r="W360" s="669"/>
      <c r="X360" s="669"/>
      <c r="Y360" s="669"/>
      <c r="Z360" s="669"/>
      <c r="AA360" s="669"/>
      <c r="AB360" s="669"/>
      <c r="AC360" s="669"/>
      <c r="AD360" s="669"/>
      <c r="AE360" s="669"/>
      <c r="AF360" s="669"/>
      <c r="AG360" s="669"/>
      <c r="AH360" s="669"/>
      <c r="AI360" s="669"/>
      <c r="AJ360" s="669"/>
      <c r="AK360" s="459"/>
      <c r="AL360" s="459"/>
      <c r="AM360" s="459"/>
      <c r="AN360" s="459"/>
      <c r="AO360" s="459"/>
      <c r="AP360" s="459"/>
      <c r="AQ360" s="459"/>
      <c r="AR360" s="459"/>
      <c r="AU360" s="459"/>
      <c r="AV360" s="1107"/>
      <c r="AW360" s="459"/>
    </row>
    <row r="361" spans="1:49" ht="14.5" hidden="1" customHeight="1" outlineLevel="1" x14ac:dyDescent="0.35">
      <c r="A361" s="1000"/>
      <c r="B361" s="976"/>
      <c r="C361" s="457" t="s">
        <v>75</v>
      </c>
      <c r="D361" s="457" t="s">
        <v>77</v>
      </c>
      <c r="E361" s="469"/>
      <c r="F361" s="469"/>
      <c r="G361" s="469"/>
      <c r="H361" s="469"/>
      <c r="I361" s="469"/>
      <c r="J361" s="469"/>
      <c r="K361" s="669">
        <f t="shared" si="100"/>
        <v>0</v>
      </c>
      <c r="L361" s="669">
        <f t="shared" si="101"/>
        <v>0</v>
      </c>
      <c r="M361" s="469"/>
      <c r="N361" s="1108" t="str">
        <f t="shared" si="106"/>
        <v/>
      </c>
      <c r="O361" s="502"/>
      <c r="P361" s="502">
        <f>H361</f>
        <v>0</v>
      </c>
      <c r="Q361" s="502"/>
      <c r="R361" s="502"/>
      <c r="S361" s="502"/>
      <c r="T361" s="469">
        <f>H361</f>
        <v>0</v>
      </c>
      <c r="U361" s="469">
        <f t="shared" si="109"/>
        <v>0</v>
      </c>
      <c r="V361" s="469"/>
      <c r="W361" s="469"/>
      <c r="X361" s="469"/>
      <c r="Y361" s="469"/>
      <c r="Z361" s="469"/>
      <c r="AA361" s="469"/>
      <c r="AB361" s="469"/>
      <c r="AC361" s="469"/>
      <c r="AD361" s="469"/>
      <c r="AE361" s="469"/>
      <c r="AF361" s="469"/>
      <c r="AG361" s="469"/>
      <c r="AH361" s="469"/>
      <c r="AI361" s="469"/>
      <c r="AJ361" s="469"/>
      <c r="AK361" s="457"/>
      <c r="AL361" s="457"/>
      <c r="AM361" s="457"/>
      <c r="AN361" s="457"/>
      <c r="AO361" s="457"/>
      <c r="AP361" s="457"/>
      <c r="AQ361" s="457"/>
      <c r="AR361" s="457"/>
      <c r="AU361" s="457"/>
      <c r="AV361" s="470"/>
      <c r="AW361" s="457"/>
    </row>
    <row r="362" spans="1:49" s="636" customFormat="1" ht="13" hidden="1" customHeight="1" outlineLevel="1" x14ac:dyDescent="0.35">
      <c r="A362" s="1000"/>
      <c r="B362" s="976"/>
      <c r="C362" s="459" t="s">
        <v>73</v>
      </c>
      <c r="D362" s="459" t="s">
        <v>74</v>
      </c>
      <c r="E362" s="669"/>
      <c r="F362" s="669"/>
      <c r="G362" s="669"/>
      <c r="H362" s="669"/>
      <c r="I362" s="669"/>
      <c r="J362" s="669"/>
      <c r="K362" s="669">
        <f t="shared" si="100"/>
        <v>0</v>
      </c>
      <c r="L362" s="669">
        <f t="shared" si="101"/>
        <v>0</v>
      </c>
      <c r="M362" s="1109">
        <f>J362-G362</f>
        <v>0</v>
      </c>
      <c r="N362" s="1106" t="str">
        <f t="shared" si="106"/>
        <v/>
      </c>
      <c r="O362" s="492"/>
      <c r="P362" s="492"/>
      <c r="Q362" s="492"/>
      <c r="R362" s="492"/>
      <c r="S362" s="492"/>
      <c r="T362" s="669"/>
      <c r="U362" s="669">
        <f t="shared" si="109"/>
        <v>0</v>
      </c>
      <c r="V362" s="669"/>
      <c r="W362" s="669"/>
      <c r="X362" s="669"/>
      <c r="Y362" s="669"/>
      <c r="Z362" s="669"/>
      <c r="AA362" s="669"/>
      <c r="AB362" s="669"/>
      <c r="AC362" s="669"/>
      <c r="AD362" s="1109"/>
      <c r="AE362" s="669"/>
      <c r="AF362" s="669"/>
      <c r="AG362" s="669"/>
      <c r="AH362" s="669"/>
      <c r="AI362" s="669"/>
      <c r="AJ362" s="669"/>
      <c r="AK362" s="459"/>
      <c r="AL362" s="459"/>
      <c r="AM362" s="459"/>
      <c r="AN362" s="459"/>
      <c r="AO362" s="459"/>
      <c r="AP362" s="459"/>
      <c r="AQ362" s="459"/>
      <c r="AR362" s="459"/>
      <c r="AU362" s="459"/>
      <c r="AV362" s="1107"/>
      <c r="AW362" s="459"/>
    </row>
    <row r="363" spans="1:49" s="636" customFormat="1" ht="13" hidden="1" customHeight="1" outlineLevel="1" x14ac:dyDescent="0.35">
      <c r="A363" s="1000"/>
      <c r="B363" s="976"/>
      <c r="C363" s="459" t="s">
        <v>75</v>
      </c>
      <c r="D363" s="459" t="s">
        <v>76</v>
      </c>
      <c r="E363" s="669"/>
      <c r="F363" s="669"/>
      <c r="G363" s="669"/>
      <c r="H363" s="669"/>
      <c r="I363" s="669"/>
      <c r="J363" s="669"/>
      <c r="K363" s="669">
        <f t="shared" si="100"/>
        <v>0</v>
      </c>
      <c r="L363" s="669">
        <f t="shared" si="101"/>
        <v>0</v>
      </c>
      <c r="M363" s="669"/>
      <c r="N363" s="1106" t="str">
        <f t="shared" si="106"/>
        <v/>
      </c>
      <c r="O363" s="492"/>
      <c r="P363" s="492">
        <f>H363</f>
        <v>0</v>
      </c>
      <c r="Q363" s="492"/>
      <c r="R363" s="492"/>
      <c r="S363" s="492"/>
      <c r="T363" s="669">
        <f>H363</f>
        <v>0</v>
      </c>
      <c r="U363" s="669">
        <f t="shared" si="109"/>
        <v>0</v>
      </c>
      <c r="V363" s="669"/>
      <c r="W363" s="669"/>
      <c r="X363" s="669"/>
      <c r="Y363" s="669"/>
      <c r="Z363" s="669"/>
      <c r="AA363" s="669"/>
      <c r="AB363" s="669"/>
      <c r="AC363" s="669"/>
      <c r="AD363" s="669"/>
      <c r="AE363" s="669"/>
      <c r="AF363" s="669"/>
      <c r="AG363" s="669"/>
      <c r="AH363" s="669"/>
      <c r="AI363" s="669"/>
      <c r="AJ363" s="669"/>
      <c r="AK363" s="459"/>
      <c r="AL363" s="459"/>
      <c r="AM363" s="459"/>
      <c r="AN363" s="459"/>
      <c r="AO363" s="459"/>
      <c r="AP363" s="459"/>
      <c r="AQ363" s="459"/>
      <c r="AR363" s="459"/>
      <c r="AU363" s="459"/>
      <c r="AV363" s="1107"/>
      <c r="AW363" s="459"/>
    </row>
    <row r="364" spans="1:49" ht="14.5" hidden="1" customHeight="1" outlineLevel="1" x14ac:dyDescent="0.35">
      <c r="A364" s="1000"/>
      <c r="B364" s="976"/>
      <c r="C364" s="457" t="s">
        <v>75</v>
      </c>
      <c r="D364" s="457" t="s">
        <v>77</v>
      </c>
      <c r="E364" s="469"/>
      <c r="F364" s="469"/>
      <c r="G364" s="469"/>
      <c r="H364" s="469"/>
      <c r="I364" s="469"/>
      <c r="J364" s="469"/>
      <c r="K364" s="669">
        <f t="shared" si="100"/>
        <v>0</v>
      </c>
      <c r="L364" s="669">
        <f t="shared" si="101"/>
        <v>0</v>
      </c>
      <c r="M364" s="469"/>
      <c r="N364" s="1108" t="str">
        <f t="shared" si="106"/>
        <v/>
      </c>
      <c r="O364" s="502"/>
      <c r="P364" s="502">
        <f>H364</f>
        <v>0</v>
      </c>
      <c r="Q364" s="502"/>
      <c r="R364" s="502"/>
      <c r="S364" s="502"/>
      <c r="T364" s="469">
        <f>H364</f>
        <v>0</v>
      </c>
      <c r="U364" s="469">
        <f t="shared" si="109"/>
        <v>0</v>
      </c>
      <c r="V364" s="469"/>
      <c r="W364" s="469"/>
      <c r="X364" s="469"/>
      <c r="Y364" s="469"/>
      <c r="Z364" s="469"/>
      <c r="AA364" s="469"/>
      <c r="AB364" s="469"/>
      <c r="AC364" s="469"/>
      <c r="AD364" s="469"/>
      <c r="AE364" s="469"/>
      <c r="AF364" s="469"/>
      <c r="AG364" s="469"/>
      <c r="AH364" s="469"/>
      <c r="AI364" s="469"/>
      <c r="AJ364" s="469"/>
      <c r="AK364" s="457"/>
      <c r="AL364" s="457"/>
      <c r="AM364" s="457"/>
      <c r="AN364" s="457"/>
      <c r="AO364" s="457"/>
      <c r="AP364" s="457"/>
      <c r="AQ364" s="457"/>
      <c r="AR364" s="457"/>
      <c r="AU364" s="457"/>
      <c r="AV364" s="470"/>
      <c r="AW364" s="457"/>
    </row>
    <row r="365" spans="1:49" s="636" customFormat="1" ht="13" hidden="1" customHeight="1" outlineLevel="1" x14ac:dyDescent="0.35">
      <c r="A365" s="1000"/>
      <c r="B365" s="976"/>
      <c r="C365" s="459" t="s">
        <v>73</v>
      </c>
      <c r="D365" s="459" t="s">
        <v>74</v>
      </c>
      <c r="E365" s="669"/>
      <c r="F365" s="669"/>
      <c r="G365" s="669"/>
      <c r="H365" s="669"/>
      <c r="I365" s="669"/>
      <c r="J365" s="669"/>
      <c r="K365" s="669">
        <f t="shared" si="100"/>
        <v>0</v>
      </c>
      <c r="L365" s="669">
        <f t="shared" si="101"/>
        <v>0</v>
      </c>
      <c r="M365" s="1109">
        <f>J365-G365</f>
        <v>0</v>
      </c>
      <c r="N365" s="1106" t="str">
        <f t="shared" si="106"/>
        <v/>
      </c>
      <c r="O365" s="492"/>
      <c r="P365" s="492"/>
      <c r="Q365" s="492"/>
      <c r="R365" s="492"/>
      <c r="S365" s="492"/>
      <c r="T365" s="669"/>
      <c r="U365" s="669">
        <f t="shared" si="109"/>
        <v>0</v>
      </c>
      <c r="V365" s="669"/>
      <c r="W365" s="669"/>
      <c r="X365" s="669"/>
      <c r="Y365" s="669"/>
      <c r="Z365" s="669"/>
      <c r="AA365" s="669"/>
      <c r="AB365" s="669"/>
      <c r="AC365" s="669"/>
      <c r="AD365" s="1130"/>
      <c r="AE365" s="669"/>
      <c r="AF365" s="669"/>
      <c r="AG365" s="669"/>
      <c r="AH365" s="669"/>
      <c r="AI365" s="669"/>
      <c r="AJ365" s="669"/>
      <c r="AK365" s="459"/>
      <c r="AL365" s="459"/>
      <c r="AM365" s="459"/>
      <c r="AN365" s="459"/>
      <c r="AO365" s="459"/>
      <c r="AP365" s="459"/>
      <c r="AQ365" s="459"/>
      <c r="AR365" s="459"/>
      <c r="AU365" s="459"/>
      <c r="AV365" s="1107"/>
      <c r="AW365" s="459"/>
    </row>
    <row r="366" spans="1:49" s="636" customFormat="1" ht="13" hidden="1" customHeight="1" outlineLevel="1" x14ac:dyDescent="0.35">
      <c r="A366" s="1000"/>
      <c r="B366" s="976"/>
      <c r="C366" s="459" t="s">
        <v>75</v>
      </c>
      <c r="D366" s="459" t="s">
        <v>76</v>
      </c>
      <c r="E366" s="669"/>
      <c r="F366" s="669"/>
      <c r="G366" s="669"/>
      <c r="H366" s="669"/>
      <c r="I366" s="669"/>
      <c r="J366" s="669"/>
      <c r="K366" s="669">
        <f t="shared" si="100"/>
        <v>0</v>
      </c>
      <c r="L366" s="669">
        <f t="shared" si="101"/>
        <v>0</v>
      </c>
      <c r="M366" s="669"/>
      <c r="N366" s="1106" t="str">
        <f t="shared" si="106"/>
        <v/>
      </c>
      <c r="O366" s="492"/>
      <c r="P366" s="492">
        <f>H366</f>
        <v>0</v>
      </c>
      <c r="Q366" s="492"/>
      <c r="R366" s="492"/>
      <c r="S366" s="492"/>
      <c r="T366" s="669">
        <f>H366</f>
        <v>0</v>
      </c>
      <c r="U366" s="669">
        <f t="shared" si="109"/>
        <v>0</v>
      </c>
      <c r="V366" s="669"/>
      <c r="W366" s="669"/>
      <c r="X366" s="669"/>
      <c r="Y366" s="669"/>
      <c r="Z366" s="669"/>
      <c r="AA366" s="669"/>
      <c r="AB366" s="669"/>
      <c r="AC366" s="669"/>
      <c r="AD366" s="669"/>
      <c r="AE366" s="669"/>
      <c r="AF366" s="669"/>
      <c r="AG366" s="669"/>
      <c r="AH366" s="669"/>
      <c r="AI366" s="669"/>
      <c r="AJ366" s="669"/>
      <c r="AK366" s="459"/>
      <c r="AL366" s="459"/>
      <c r="AM366" s="459"/>
      <c r="AN366" s="459"/>
      <c r="AO366" s="459"/>
      <c r="AP366" s="459"/>
      <c r="AQ366" s="459"/>
      <c r="AR366" s="459"/>
      <c r="AU366" s="459"/>
      <c r="AV366" s="1107"/>
      <c r="AW366" s="459"/>
    </row>
    <row r="367" spans="1:49" ht="14.5" hidden="1" customHeight="1" outlineLevel="1" x14ac:dyDescent="0.35">
      <c r="A367" s="1000"/>
      <c r="B367" s="976"/>
      <c r="C367" s="457" t="s">
        <v>75</v>
      </c>
      <c r="D367" s="457" t="s">
        <v>77</v>
      </c>
      <c r="E367" s="469"/>
      <c r="F367" s="469"/>
      <c r="G367" s="469"/>
      <c r="H367" s="469"/>
      <c r="I367" s="469"/>
      <c r="J367" s="469"/>
      <c r="K367" s="669">
        <f t="shared" si="100"/>
        <v>0</v>
      </c>
      <c r="L367" s="669">
        <f t="shared" si="101"/>
        <v>0</v>
      </c>
      <c r="M367" s="469"/>
      <c r="N367" s="1108" t="str">
        <f t="shared" si="106"/>
        <v/>
      </c>
      <c r="O367" s="502"/>
      <c r="P367" s="502">
        <f>H367</f>
        <v>0</v>
      </c>
      <c r="Q367" s="502"/>
      <c r="R367" s="502"/>
      <c r="S367" s="502"/>
      <c r="T367" s="469">
        <f>H367</f>
        <v>0</v>
      </c>
      <c r="U367" s="469">
        <f t="shared" si="109"/>
        <v>0</v>
      </c>
      <c r="V367" s="469"/>
      <c r="W367" s="469"/>
      <c r="X367" s="469"/>
      <c r="Y367" s="469"/>
      <c r="Z367" s="469"/>
      <c r="AA367" s="469"/>
      <c r="AB367" s="469"/>
      <c r="AC367" s="469"/>
      <c r="AD367" s="469"/>
      <c r="AE367" s="469"/>
      <c r="AF367" s="469"/>
      <c r="AG367" s="469"/>
      <c r="AH367" s="469"/>
      <c r="AI367" s="469"/>
      <c r="AJ367" s="469"/>
      <c r="AK367" s="457"/>
      <c r="AL367" s="457"/>
      <c r="AM367" s="457"/>
      <c r="AN367" s="457"/>
      <c r="AO367" s="457"/>
      <c r="AP367" s="457"/>
      <c r="AQ367" s="457"/>
      <c r="AR367" s="457"/>
      <c r="AU367" s="457"/>
      <c r="AV367" s="470"/>
      <c r="AW367" s="457"/>
    </row>
    <row r="368" spans="1:49" s="636" customFormat="1" ht="13" hidden="1" customHeight="1" outlineLevel="1" x14ac:dyDescent="0.35">
      <c r="A368" s="1000"/>
      <c r="B368" s="976"/>
      <c r="C368" s="459" t="s">
        <v>73</v>
      </c>
      <c r="D368" s="459" t="s">
        <v>74</v>
      </c>
      <c r="E368" s="669"/>
      <c r="F368" s="669"/>
      <c r="G368" s="669"/>
      <c r="H368" s="669"/>
      <c r="I368" s="669"/>
      <c r="J368" s="669"/>
      <c r="K368" s="669">
        <f t="shared" si="100"/>
        <v>0</v>
      </c>
      <c r="L368" s="669">
        <f t="shared" si="101"/>
        <v>0</v>
      </c>
      <c r="M368" s="1109">
        <f>J368-G368</f>
        <v>0</v>
      </c>
      <c r="N368" s="1106" t="str">
        <f t="shared" si="106"/>
        <v/>
      </c>
      <c r="O368" s="492"/>
      <c r="P368" s="492"/>
      <c r="Q368" s="492"/>
      <c r="R368" s="492"/>
      <c r="S368" s="492"/>
      <c r="T368" s="669"/>
      <c r="U368" s="669">
        <f t="shared" si="109"/>
        <v>0</v>
      </c>
      <c r="V368" s="669"/>
      <c r="W368" s="669"/>
      <c r="X368" s="669"/>
      <c r="Y368" s="669"/>
      <c r="Z368" s="669"/>
      <c r="AA368" s="669"/>
      <c r="AB368" s="669"/>
      <c r="AC368" s="669"/>
      <c r="AD368" s="1130"/>
      <c r="AE368" s="669"/>
      <c r="AF368" s="669"/>
      <c r="AG368" s="669"/>
      <c r="AH368" s="669"/>
      <c r="AI368" s="669"/>
      <c r="AJ368" s="669"/>
      <c r="AK368" s="459"/>
      <c r="AL368" s="459"/>
      <c r="AM368" s="459"/>
      <c r="AN368" s="459"/>
      <c r="AO368" s="459"/>
      <c r="AP368" s="459"/>
      <c r="AQ368" s="459"/>
      <c r="AR368" s="459"/>
      <c r="AU368" s="459"/>
      <c r="AV368" s="1107"/>
      <c r="AW368" s="459"/>
    </row>
    <row r="369" spans="1:49" s="636" customFormat="1" ht="13" hidden="1" customHeight="1" outlineLevel="1" x14ac:dyDescent="0.35">
      <c r="A369" s="1000"/>
      <c r="B369" s="976"/>
      <c r="C369" s="459" t="s">
        <v>75</v>
      </c>
      <c r="D369" s="459" t="s">
        <v>76</v>
      </c>
      <c r="E369" s="669"/>
      <c r="F369" s="669"/>
      <c r="G369" s="669"/>
      <c r="H369" s="669"/>
      <c r="I369" s="669"/>
      <c r="J369" s="669"/>
      <c r="K369" s="669">
        <f t="shared" si="100"/>
        <v>0</v>
      </c>
      <c r="L369" s="669">
        <f t="shared" si="101"/>
        <v>0</v>
      </c>
      <c r="M369" s="669"/>
      <c r="N369" s="1106" t="str">
        <f t="shared" si="106"/>
        <v/>
      </c>
      <c r="O369" s="492"/>
      <c r="P369" s="492">
        <f>H369</f>
        <v>0</v>
      </c>
      <c r="Q369" s="492"/>
      <c r="R369" s="492"/>
      <c r="S369" s="492"/>
      <c r="T369" s="669">
        <f>H369</f>
        <v>0</v>
      </c>
      <c r="U369" s="669">
        <f t="shared" si="109"/>
        <v>0</v>
      </c>
      <c r="V369" s="669"/>
      <c r="W369" s="669"/>
      <c r="X369" s="669"/>
      <c r="Y369" s="669"/>
      <c r="Z369" s="669"/>
      <c r="AA369" s="669"/>
      <c r="AB369" s="669"/>
      <c r="AC369" s="669"/>
      <c r="AD369" s="669"/>
      <c r="AE369" s="669"/>
      <c r="AF369" s="669"/>
      <c r="AG369" s="669"/>
      <c r="AH369" s="669"/>
      <c r="AI369" s="669"/>
      <c r="AJ369" s="669"/>
      <c r="AK369" s="459"/>
      <c r="AL369" s="459"/>
      <c r="AM369" s="459"/>
      <c r="AN369" s="459"/>
      <c r="AO369" s="459"/>
      <c r="AP369" s="459"/>
      <c r="AQ369" s="459"/>
      <c r="AR369" s="459"/>
      <c r="AU369" s="459"/>
      <c r="AV369" s="1107"/>
      <c r="AW369" s="459"/>
    </row>
    <row r="370" spans="1:49" ht="14.5" hidden="1" customHeight="1" outlineLevel="1" x14ac:dyDescent="0.35">
      <c r="A370" s="1000"/>
      <c r="B370" s="976"/>
      <c r="C370" s="457" t="s">
        <v>75</v>
      </c>
      <c r="D370" s="457" t="s">
        <v>77</v>
      </c>
      <c r="E370" s="469"/>
      <c r="F370" s="469"/>
      <c r="G370" s="469"/>
      <c r="H370" s="469"/>
      <c r="I370" s="469"/>
      <c r="J370" s="469"/>
      <c r="K370" s="669">
        <f t="shared" si="100"/>
        <v>0</v>
      </c>
      <c r="L370" s="669">
        <f t="shared" si="101"/>
        <v>0</v>
      </c>
      <c r="M370" s="469"/>
      <c r="N370" s="1108" t="str">
        <f t="shared" si="106"/>
        <v/>
      </c>
      <c r="O370" s="502"/>
      <c r="P370" s="502">
        <f>H370</f>
        <v>0</v>
      </c>
      <c r="Q370" s="502"/>
      <c r="R370" s="502"/>
      <c r="S370" s="502"/>
      <c r="T370" s="469">
        <f>H370</f>
        <v>0</v>
      </c>
      <c r="U370" s="469">
        <f t="shared" si="109"/>
        <v>0</v>
      </c>
      <c r="V370" s="469"/>
      <c r="W370" s="469"/>
      <c r="X370" s="469"/>
      <c r="Y370" s="469"/>
      <c r="Z370" s="469"/>
      <c r="AA370" s="469"/>
      <c r="AB370" s="469"/>
      <c r="AC370" s="469"/>
      <c r="AD370" s="469"/>
      <c r="AE370" s="469"/>
      <c r="AF370" s="469"/>
      <c r="AG370" s="469"/>
      <c r="AH370" s="469"/>
      <c r="AI370" s="469"/>
      <c r="AJ370" s="469"/>
      <c r="AK370" s="457"/>
      <c r="AL370" s="457"/>
      <c r="AM370" s="457"/>
      <c r="AN370" s="457"/>
      <c r="AO370" s="457"/>
      <c r="AP370" s="457"/>
      <c r="AQ370" s="457"/>
      <c r="AR370" s="457"/>
      <c r="AU370" s="457"/>
      <c r="AV370" s="470"/>
      <c r="AW370" s="457"/>
    </row>
    <row r="371" spans="1:49" s="636" customFormat="1" ht="13" hidden="1" customHeight="1" outlineLevel="1" x14ac:dyDescent="0.35">
      <c r="A371" s="1000"/>
      <c r="B371" s="976"/>
      <c r="C371" s="459" t="s">
        <v>73</v>
      </c>
      <c r="D371" s="459" t="s">
        <v>74</v>
      </c>
      <c r="E371" s="669"/>
      <c r="F371" s="669"/>
      <c r="G371" s="669"/>
      <c r="H371" s="669"/>
      <c r="I371" s="669"/>
      <c r="J371" s="669"/>
      <c r="K371" s="669">
        <f t="shared" si="100"/>
        <v>0</v>
      </c>
      <c r="L371" s="669">
        <f t="shared" si="101"/>
        <v>0</v>
      </c>
      <c r="M371" s="1109">
        <f>J371-G371</f>
        <v>0</v>
      </c>
      <c r="N371" s="1106" t="str">
        <f t="shared" si="106"/>
        <v/>
      </c>
      <c r="O371" s="492"/>
      <c r="P371" s="492"/>
      <c r="Q371" s="492"/>
      <c r="R371" s="492"/>
      <c r="S371" s="492"/>
      <c r="T371" s="669"/>
      <c r="U371" s="669">
        <f t="shared" si="109"/>
        <v>0</v>
      </c>
      <c r="V371" s="669"/>
      <c r="W371" s="669"/>
      <c r="X371" s="669"/>
      <c r="Y371" s="669"/>
      <c r="Z371" s="669"/>
      <c r="AA371" s="669"/>
      <c r="AB371" s="669"/>
      <c r="AC371" s="669"/>
      <c r="AD371" s="1130"/>
      <c r="AE371" s="669"/>
      <c r="AF371" s="669"/>
      <c r="AG371" s="669"/>
      <c r="AH371" s="669"/>
      <c r="AI371" s="669"/>
      <c r="AJ371" s="669"/>
      <c r="AK371" s="459"/>
      <c r="AL371" s="459"/>
      <c r="AM371" s="459"/>
      <c r="AN371" s="459"/>
      <c r="AO371" s="459"/>
      <c r="AP371" s="459"/>
      <c r="AQ371" s="459"/>
      <c r="AR371" s="459"/>
      <c r="AU371" s="459"/>
      <c r="AV371" s="1107"/>
      <c r="AW371" s="459"/>
    </row>
    <row r="372" spans="1:49" s="636" customFormat="1" ht="13" hidden="1" customHeight="1" outlineLevel="1" x14ac:dyDescent="0.35">
      <c r="A372" s="1000"/>
      <c r="B372" s="976"/>
      <c r="C372" s="459" t="s">
        <v>75</v>
      </c>
      <c r="D372" s="459" t="s">
        <v>76</v>
      </c>
      <c r="E372" s="669"/>
      <c r="F372" s="669"/>
      <c r="G372" s="669"/>
      <c r="H372" s="669"/>
      <c r="I372" s="669"/>
      <c r="J372" s="669"/>
      <c r="K372" s="669">
        <f t="shared" si="100"/>
        <v>0</v>
      </c>
      <c r="L372" s="669">
        <f t="shared" si="101"/>
        <v>0</v>
      </c>
      <c r="M372" s="669"/>
      <c r="N372" s="1106" t="str">
        <f t="shared" si="106"/>
        <v/>
      </c>
      <c r="O372" s="492"/>
      <c r="P372" s="492">
        <f>H372</f>
        <v>0</v>
      </c>
      <c r="Q372" s="492"/>
      <c r="R372" s="492"/>
      <c r="S372" s="492"/>
      <c r="T372" s="669">
        <f>H372</f>
        <v>0</v>
      </c>
      <c r="U372" s="669">
        <f t="shared" si="109"/>
        <v>0</v>
      </c>
      <c r="V372" s="669"/>
      <c r="W372" s="669"/>
      <c r="X372" s="669"/>
      <c r="Y372" s="669"/>
      <c r="Z372" s="669"/>
      <c r="AA372" s="669"/>
      <c r="AB372" s="669"/>
      <c r="AC372" s="669"/>
      <c r="AD372" s="669"/>
      <c r="AE372" s="669"/>
      <c r="AF372" s="669"/>
      <c r="AG372" s="669"/>
      <c r="AH372" s="669"/>
      <c r="AI372" s="669"/>
      <c r="AJ372" s="669"/>
      <c r="AK372" s="459"/>
      <c r="AL372" s="459"/>
      <c r="AM372" s="459"/>
      <c r="AN372" s="459"/>
      <c r="AO372" s="459"/>
      <c r="AP372" s="459"/>
      <c r="AQ372" s="459"/>
      <c r="AR372" s="459"/>
      <c r="AU372" s="459"/>
      <c r="AV372" s="1107"/>
      <c r="AW372" s="459"/>
    </row>
    <row r="373" spans="1:49" ht="14.5" hidden="1" customHeight="1" outlineLevel="1" x14ac:dyDescent="0.35">
      <c r="A373" s="1000"/>
      <c r="B373" s="976"/>
      <c r="C373" s="457" t="s">
        <v>75</v>
      </c>
      <c r="D373" s="457" t="s">
        <v>77</v>
      </c>
      <c r="E373" s="469"/>
      <c r="F373" s="469"/>
      <c r="G373" s="469"/>
      <c r="H373" s="469"/>
      <c r="I373" s="469"/>
      <c r="J373" s="469"/>
      <c r="K373" s="669">
        <f t="shared" si="100"/>
        <v>0</v>
      </c>
      <c r="L373" s="669">
        <f t="shared" si="101"/>
        <v>0</v>
      </c>
      <c r="M373" s="469"/>
      <c r="N373" s="1108" t="str">
        <f t="shared" si="106"/>
        <v/>
      </c>
      <c r="O373" s="502"/>
      <c r="P373" s="502">
        <f>H373</f>
        <v>0</v>
      </c>
      <c r="Q373" s="502"/>
      <c r="R373" s="502"/>
      <c r="S373" s="502"/>
      <c r="T373" s="469">
        <f>H373</f>
        <v>0</v>
      </c>
      <c r="U373" s="469">
        <f t="shared" si="109"/>
        <v>0</v>
      </c>
      <c r="V373" s="469"/>
      <c r="W373" s="469"/>
      <c r="X373" s="469"/>
      <c r="Y373" s="469"/>
      <c r="Z373" s="469"/>
      <c r="AA373" s="469"/>
      <c r="AB373" s="469"/>
      <c r="AC373" s="469"/>
      <c r="AD373" s="469"/>
      <c r="AE373" s="469"/>
      <c r="AF373" s="469"/>
      <c r="AG373" s="469"/>
      <c r="AH373" s="469"/>
      <c r="AI373" s="469"/>
      <c r="AJ373" s="469"/>
      <c r="AK373" s="457"/>
      <c r="AL373" s="457"/>
      <c r="AM373" s="457"/>
      <c r="AN373" s="457"/>
      <c r="AO373" s="457"/>
      <c r="AP373" s="457"/>
      <c r="AQ373" s="457"/>
      <c r="AR373" s="457"/>
      <c r="AU373" s="457"/>
      <c r="AV373" s="470"/>
      <c r="AW373" s="457"/>
    </row>
    <row r="374" spans="1:49" s="636" customFormat="1" ht="13" hidden="1" customHeight="1" outlineLevel="1" x14ac:dyDescent="0.35">
      <c r="A374" s="1000"/>
      <c r="B374" s="976"/>
      <c r="C374" s="459" t="s">
        <v>73</v>
      </c>
      <c r="D374" s="459" t="s">
        <v>74</v>
      </c>
      <c r="E374" s="669"/>
      <c r="F374" s="669"/>
      <c r="G374" s="669"/>
      <c r="H374" s="669"/>
      <c r="I374" s="669"/>
      <c r="J374" s="669"/>
      <c r="K374" s="669">
        <f t="shared" si="100"/>
        <v>0</v>
      </c>
      <c r="L374" s="669">
        <f t="shared" si="101"/>
        <v>0</v>
      </c>
      <c r="M374" s="1109">
        <f>J374-G374</f>
        <v>0</v>
      </c>
      <c r="N374" s="1106" t="str">
        <f t="shared" si="106"/>
        <v/>
      </c>
      <c r="O374" s="492"/>
      <c r="P374" s="492"/>
      <c r="Q374" s="492"/>
      <c r="R374" s="492"/>
      <c r="S374" s="492"/>
      <c r="T374" s="669"/>
      <c r="U374" s="669">
        <f t="shared" si="109"/>
        <v>0</v>
      </c>
      <c r="V374" s="669"/>
      <c r="W374" s="669"/>
      <c r="X374" s="669"/>
      <c r="Y374" s="669"/>
      <c r="Z374" s="669"/>
      <c r="AA374" s="669"/>
      <c r="AB374" s="669"/>
      <c r="AC374" s="669"/>
      <c r="AD374" s="1130"/>
      <c r="AE374" s="669"/>
      <c r="AF374" s="669"/>
      <c r="AG374" s="669"/>
      <c r="AH374" s="669"/>
      <c r="AI374" s="669"/>
      <c r="AJ374" s="669"/>
      <c r="AK374" s="459"/>
      <c r="AL374" s="459"/>
      <c r="AM374" s="459"/>
      <c r="AN374" s="459"/>
      <c r="AO374" s="459"/>
      <c r="AP374" s="459"/>
      <c r="AQ374" s="459"/>
      <c r="AR374" s="459"/>
      <c r="AU374" s="459"/>
      <c r="AV374" s="1107"/>
      <c r="AW374" s="459"/>
    </row>
    <row r="375" spans="1:49" s="636" customFormat="1" ht="13" hidden="1" customHeight="1" outlineLevel="1" x14ac:dyDescent="0.35">
      <c r="A375" s="1000"/>
      <c r="B375" s="976"/>
      <c r="C375" s="459" t="s">
        <v>75</v>
      </c>
      <c r="D375" s="459" t="s">
        <v>76</v>
      </c>
      <c r="E375" s="669"/>
      <c r="F375" s="669"/>
      <c r="G375" s="669"/>
      <c r="H375" s="669"/>
      <c r="I375" s="669"/>
      <c r="J375" s="669"/>
      <c r="K375" s="669">
        <f t="shared" si="100"/>
        <v>0</v>
      </c>
      <c r="L375" s="669">
        <f t="shared" si="101"/>
        <v>0</v>
      </c>
      <c r="M375" s="669"/>
      <c r="N375" s="1106" t="str">
        <f t="shared" si="106"/>
        <v/>
      </c>
      <c r="O375" s="492"/>
      <c r="P375" s="492">
        <f>H375</f>
        <v>0</v>
      </c>
      <c r="Q375" s="492"/>
      <c r="R375" s="492"/>
      <c r="S375" s="492"/>
      <c r="T375" s="669">
        <f>H375</f>
        <v>0</v>
      </c>
      <c r="U375" s="669">
        <f t="shared" si="109"/>
        <v>0</v>
      </c>
      <c r="V375" s="669"/>
      <c r="W375" s="669"/>
      <c r="X375" s="669"/>
      <c r="Y375" s="669"/>
      <c r="Z375" s="669"/>
      <c r="AA375" s="669"/>
      <c r="AB375" s="669"/>
      <c r="AC375" s="669"/>
      <c r="AD375" s="669"/>
      <c r="AE375" s="669"/>
      <c r="AF375" s="669"/>
      <c r="AG375" s="669"/>
      <c r="AH375" s="669"/>
      <c r="AI375" s="669"/>
      <c r="AJ375" s="669"/>
      <c r="AK375" s="459"/>
      <c r="AL375" s="459"/>
      <c r="AM375" s="459"/>
      <c r="AN375" s="459"/>
      <c r="AO375" s="459"/>
      <c r="AP375" s="459"/>
      <c r="AQ375" s="459"/>
      <c r="AR375" s="459"/>
      <c r="AU375" s="459"/>
      <c r="AV375" s="1107"/>
      <c r="AW375" s="459"/>
    </row>
    <row r="376" spans="1:49" ht="14.5" hidden="1" customHeight="1" outlineLevel="1" x14ac:dyDescent="0.35">
      <c r="A376" s="962"/>
      <c r="B376" s="977"/>
      <c r="C376" s="457" t="s">
        <v>75</v>
      </c>
      <c r="D376" s="457" t="s">
        <v>77</v>
      </c>
      <c r="E376" s="469"/>
      <c r="F376" s="469"/>
      <c r="G376" s="469"/>
      <c r="H376" s="469"/>
      <c r="I376" s="469"/>
      <c r="J376" s="469"/>
      <c r="K376" s="669">
        <f t="shared" si="100"/>
        <v>0</v>
      </c>
      <c r="L376" s="669">
        <f t="shared" si="101"/>
        <v>0</v>
      </c>
      <c r="M376" s="469"/>
      <c r="N376" s="1108" t="str">
        <f t="shared" si="106"/>
        <v/>
      </c>
      <c r="O376" s="502"/>
      <c r="P376" s="502">
        <f>H376</f>
        <v>0</v>
      </c>
      <c r="Q376" s="502"/>
      <c r="R376" s="502"/>
      <c r="S376" s="502"/>
      <c r="T376" s="469">
        <f>H376</f>
        <v>0</v>
      </c>
      <c r="U376" s="469">
        <f t="shared" si="109"/>
        <v>0</v>
      </c>
      <c r="V376" s="469"/>
      <c r="W376" s="469"/>
      <c r="X376" s="469"/>
      <c r="Y376" s="469"/>
      <c r="Z376" s="469"/>
      <c r="AA376" s="469"/>
      <c r="AB376" s="469"/>
      <c r="AC376" s="469"/>
      <c r="AD376" s="469"/>
      <c r="AE376" s="469"/>
      <c r="AF376" s="469"/>
      <c r="AG376" s="469"/>
      <c r="AH376" s="469"/>
      <c r="AI376" s="469"/>
      <c r="AJ376" s="469"/>
      <c r="AK376" s="457"/>
      <c r="AL376" s="457"/>
      <c r="AM376" s="457"/>
      <c r="AN376" s="457"/>
      <c r="AO376" s="457"/>
      <c r="AP376" s="457"/>
      <c r="AQ376" s="457"/>
      <c r="AR376" s="457"/>
      <c r="AU376" s="457"/>
      <c r="AV376" s="470"/>
      <c r="AW376" s="457"/>
    </row>
    <row r="377" spans="1:49" s="636" customFormat="1" ht="12.75" customHeight="1" collapsed="1" x14ac:dyDescent="0.35">
      <c r="A377" s="961"/>
      <c r="B377" s="975" t="s">
        <v>139</v>
      </c>
      <c r="C377" s="459"/>
      <c r="D377" s="459"/>
      <c r="E377" s="1138">
        <f>E379</f>
        <v>9091420</v>
      </c>
      <c r="F377" s="1138">
        <f>F379</f>
        <v>10182390.4</v>
      </c>
      <c r="G377" s="1138">
        <v>815</v>
      </c>
      <c r="H377" s="1138"/>
      <c r="I377" s="1138"/>
      <c r="J377" s="1138"/>
      <c r="K377" s="669">
        <f t="shared" si="100"/>
        <v>-9091420</v>
      </c>
      <c r="L377" s="669">
        <f t="shared" si="101"/>
        <v>-10182390.4</v>
      </c>
      <c r="M377" s="1138">
        <f t="shared" ref="M377" si="110">M379+M382+M397+M385+M388+M391+M394</f>
        <v>0</v>
      </c>
      <c r="N377" s="1106">
        <f t="shared" si="106"/>
        <v>0</v>
      </c>
      <c r="O377" s="1138">
        <f>O379+O382+O397+O385+O388+O391+O394</f>
        <v>0</v>
      </c>
      <c r="P377" s="1138">
        <f t="shared" ref="P377:AJ378" si="111">P379+P382+P397+P385+P388+P391+P394</f>
        <v>0</v>
      </c>
      <c r="Q377" s="1138">
        <f t="shared" si="111"/>
        <v>0</v>
      </c>
      <c r="R377" s="1138"/>
      <c r="S377" s="1138"/>
      <c r="T377" s="1138">
        <f t="shared" si="111"/>
        <v>0</v>
      </c>
      <c r="U377" s="1138">
        <f t="shared" si="111"/>
        <v>0</v>
      </c>
      <c r="V377" s="1138">
        <f t="shared" si="111"/>
        <v>0</v>
      </c>
      <c r="W377" s="1138">
        <f t="shared" si="111"/>
        <v>0</v>
      </c>
      <c r="X377" s="1138">
        <f t="shared" si="111"/>
        <v>0</v>
      </c>
      <c r="Y377" s="1138">
        <f t="shared" si="111"/>
        <v>0</v>
      </c>
      <c r="Z377" s="1138">
        <f t="shared" si="111"/>
        <v>0</v>
      </c>
      <c r="AA377" s="1138">
        <f t="shared" si="111"/>
        <v>0</v>
      </c>
      <c r="AB377" s="1138">
        <f t="shared" si="111"/>
        <v>0</v>
      </c>
      <c r="AC377" s="1138">
        <f t="shared" si="111"/>
        <v>0</v>
      </c>
      <c r="AD377" s="1138">
        <f t="shared" si="111"/>
        <v>0</v>
      </c>
      <c r="AE377" s="1138">
        <f t="shared" si="111"/>
        <v>0</v>
      </c>
      <c r="AF377" s="1138">
        <f t="shared" si="111"/>
        <v>0</v>
      </c>
      <c r="AG377" s="1138">
        <f t="shared" si="111"/>
        <v>0</v>
      </c>
      <c r="AH377" s="1138">
        <f t="shared" si="111"/>
        <v>0</v>
      </c>
      <c r="AI377" s="1138">
        <f t="shared" si="111"/>
        <v>0</v>
      </c>
      <c r="AJ377" s="1138">
        <f t="shared" si="111"/>
        <v>0</v>
      </c>
      <c r="AK377" s="502" t="s">
        <v>83</v>
      </c>
      <c r="AL377" s="459"/>
      <c r="AM377" s="669">
        <f>AM379+AM382+AM653+AM658+AM662</f>
        <v>0</v>
      </c>
      <c r="AN377" s="669">
        <f>AN379+AN382+AN653+AN658+AN662</f>
        <v>0</v>
      </c>
      <c r="AO377" s="669">
        <f>AO379+AO382+AO653+AO658+AO662</f>
        <v>0</v>
      </c>
      <c r="AP377" s="455"/>
      <c r="AQ377" s="455"/>
      <c r="AR377" s="459"/>
      <c r="AU377" s="459"/>
      <c r="AV377" s="1107"/>
      <c r="AW377" s="459"/>
    </row>
    <row r="378" spans="1:49" s="636" customFormat="1" x14ac:dyDescent="0.35">
      <c r="A378" s="1000"/>
      <c r="B378" s="976"/>
      <c r="C378" s="459"/>
      <c r="D378" s="459"/>
      <c r="E378" s="1138">
        <f>E380</f>
        <v>8466733</v>
      </c>
      <c r="F378" s="1138">
        <f>F380</f>
        <v>9482740.9600000009</v>
      </c>
      <c r="G378" s="669"/>
      <c r="H378" s="1138"/>
      <c r="I378" s="1138"/>
      <c r="J378" s="669"/>
      <c r="K378" s="669">
        <f t="shared" si="100"/>
        <v>-8466733</v>
      </c>
      <c r="L378" s="669">
        <f t="shared" si="101"/>
        <v>-9482740.9600000009</v>
      </c>
      <c r="M378" s="669"/>
      <c r="N378" s="1106">
        <f t="shared" si="106"/>
        <v>0</v>
      </c>
      <c r="O378" s="1138">
        <f>O380+O383+O398+O386+O389+O392+O395</f>
        <v>9091420</v>
      </c>
      <c r="P378" s="1138">
        <f t="shared" si="111"/>
        <v>0</v>
      </c>
      <c r="Q378" s="1138">
        <f t="shared" si="111"/>
        <v>0</v>
      </c>
      <c r="R378" s="1138"/>
      <c r="S378" s="1138"/>
      <c r="T378" s="1138">
        <f t="shared" si="111"/>
        <v>0</v>
      </c>
      <c r="U378" s="1138">
        <f t="shared" si="111"/>
        <v>0</v>
      </c>
      <c r="V378" s="1138">
        <f t="shared" si="111"/>
        <v>0</v>
      </c>
      <c r="W378" s="1138">
        <f t="shared" si="111"/>
        <v>0</v>
      </c>
      <c r="X378" s="1138">
        <f t="shared" si="111"/>
        <v>0</v>
      </c>
      <c r="Y378" s="1138">
        <f t="shared" si="111"/>
        <v>0</v>
      </c>
      <c r="Z378" s="1138">
        <f t="shared" si="111"/>
        <v>0</v>
      </c>
      <c r="AA378" s="1138">
        <f t="shared" si="111"/>
        <v>0</v>
      </c>
      <c r="AB378" s="1138">
        <f t="shared" si="111"/>
        <v>0</v>
      </c>
      <c r="AC378" s="1138">
        <f t="shared" si="111"/>
        <v>0</v>
      </c>
      <c r="AD378" s="1138">
        <f t="shared" si="111"/>
        <v>0</v>
      </c>
      <c r="AE378" s="1138">
        <f t="shared" si="111"/>
        <v>0</v>
      </c>
      <c r="AF378" s="1138">
        <f t="shared" si="111"/>
        <v>0</v>
      </c>
      <c r="AG378" s="1138">
        <f t="shared" si="111"/>
        <v>0</v>
      </c>
      <c r="AH378" s="1138">
        <f t="shared" si="111"/>
        <v>0</v>
      </c>
      <c r="AI378" s="1138">
        <f t="shared" si="111"/>
        <v>0</v>
      </c>
      <c r="AJ378" s="1138">
        <f t="shared" si="111"/>
        <v>0</v>
      </c>
      <c r="AK378" s="459"/>
      <c r="AL378" s="459"/>
      <c r="AM378" s="669">
        <f>AM380+AM383+AM647+AM650+AM653+AM656</f>
        <v>0</v>
      </c>
      <c r="AN378" s="669">
        <f>AN380+AN383+AN647+AN650+AN653+AN656</f>
        <v>0</v>
      </c>
      <c r="AO378" s="669">
        <f>AO380+AO383+AO647+AO650+AO653+AO656</f>
        <v>0</v>
      </c>
      <c r="AP378" s="455"/>
      <c r="AQ378" s="455"/>
      <c r="AR378" s="459"/>
      <c r="AU378" s="459"/>
      <c r="AV378" s="1107"/>
      <c r="AW378" s="459"/>
    </row>
    <row r="379" spans="1:49" s="636" customFormat="1" ht="22.5" customHeight="1" x14ac:dyDescent="0.35">
      <c r="A379" s="1000"/>
      <c r="B379" s="976"/>
      <c r="C379" s="459" t="s">
        <v>73</v>
      </c>
      <c r="D379" s="459" t="s">
        <v>74</v>
      </c>
      <c r="E379" s="669">
        <v>9091420</v>
      </c>
      <c r="F379" s="469">
        <f>E379*1.12</f>
        <v>10182390.4</v>
      </c>
      <c r="G379" s="669">
        <v>815</v>
      </c>
      <c r="H379" s="669">
        <v>9091420</v>
      </c>
      <c r="I379" s="669">
        <f>H379*1.12</f>
        <v>10182390.4</v>
      </c>
      <c r="J379" s="669">
        <v>815</v>
      </c>
      <c r="K379" s="669">
        <f t="shared" si="100"/>
        <v>0</v>
      </c>
      <c r="L379" s="669">
        <f t="shared" si="101"/>
        <v>0</v>
      </c>
      <c r="M379" s="1109">
        <f>J379-G379</f>
        <v>0</v>
      </c>
      <c r="N379" s="1106">
        <f t="shared" si="106"/>
        <v>1</v>
      </c>
      <c r="O379" s="492"/>
      <c r="P379" s="492"/>
      <c r="Q379" s="492"/>
      <c r="R379" s="492"/>
      <c r="S379" s="492"/>
      <c r="T379" s="669"/>
      <c r="U379" s="669">
        <f t="shared" ref="U379:U399" si="112">T379*1.12</f>
        <v>0</v>
      </c>
      <c r="V379" s="669"/>
      <c r="W379" s="1130"/>
      <c r="X379" s="669"/>
      <c r="Y379" s="669"/>
      <c r="Z379" s="669"/>
      <c r="AA379" s="669"/>
      <c r="AB379" s="669"/>
      <c r="AC379" s="669"/>
      <c r="AD379" s="1109"/>
      <c r="AE379" s="669"/>
      <c r="AF379" s="669"/>
      <c r="AG379" s="669"/>
      <c r="AH379" s="669"/>
      <c r="AI379" s="669"/>
      <c r="AJ379" s="1130"/>
      <c r="AK379" s="459"/>
      <c r="AL379" s="459"/>
      <c r="AM379" s="459"/>
      <c r="AN379" s="459"/>
      <c r="AO379" s="459"/>
      <c r="AP379" s="459"/>
      <c r="AQ379" s="459"/>
      <c r="AR379" s="459"/>
      <c r="AU379" s="459"/>
      <c r="AV379" s="1107"/>
      <c r="AW379" s="459"/>
    </row>
    <row r="380" spans="1:49" s="636" customFormat="1" ht="22.5" customHeight="1" x14ac:dyDescent="0.35">
      <c r="A380" s="1000"/>
      <c r="B380" s="976"/>
      <c r="C380" s="459" t="s">
        <v>75</v>
      </c>
      <c r="D380" s="459" t="s">
        <v>76</v>
      </c>
      <c r="E380" s="669">
        <v>8466733</v>
      </c>
      <c r="F380" s="469">
        <f>E380*1.12</f>
        <v>9482740.9600000009</v>
      </c>
      <c r="G380" s="669"/>
      <c r="H380" s="669">
        <v>9091420</v>
      </c>
      <c r="I380" s="669">
        <f>H380*1.12</f>
        <v>10182390.4</v>
      </c>
      <c r="J380" s="669"/>
      <c r="K380" s="669">
        <f t="shared" si="100"/>
        <v>624687</v>
      </c>
      <c r="L380" s="669">
        <f t="shared" si="101"/>
        <v>699649.43999999948</v>
      </c>
      <c r="M380" s="669"/>
      <c r="N380" s="1106">
        <f t="shared" si="106"/>
        <v>1.0737813510831156</v>
      </c>
      <c r="O380" s="492">
        <f>H380</f>
        <v>9091420</v>
      </c>
      <c r="P380" s="492"/>
      <c r="Q380" s="492"/>
      <c r="R380" s="492"/>
      <c r="S380" s="492"/>
      <c r="T380" s="669"/>
      <c r="U380" s="669">
        <f t="shared" si="112"/>
        <v>0</v>
      </c>
      <c r="V380" s="669"/>
      <c r="W380" s="669"/>
      <c r="X380" s="669"/>
      <c r="Y380" s="669"/>
      <c r="Z380" s="669"/>
      <c r="AA380" s="669"/>
      <c r="AB380" s="669"/>
      <c r="AC380" s="669"/>
      <c r="AD380" s="669"/>
      <c r="AE380" s="669"/>
      <c r="AF380" s="669"/>
      <c r="AG380" s="669"/>
      <c r="AH380" s="669"/>
      <c r="AI380" s="669"/>
      <c r="AJ380" s="669"/>
      <c r="AK380" s="459"/>
      <c r="AL380" s="459"/>
      <c r="AM380" s="459"/>
      <c r="AN380" s="459"/>
      <c r="AO380" s="459"/>
      <c r="AP380" s="459"/>
      <c r="AQ380" s="459"/>
      <c r="AR380" s="459"/>
      <c r="AU380" s="459"/>
      <c r="AV380" s="1107"/>
      <c r="AW380" s="459"/>
    </row>
    <row r="381" spans="1:49" ht="22.5" customHeight="1" x14ac:dyDescent="0.35">
      <c r="A381" s="1000"/>
      <c r="B381" s="976"/>
      <c r="C381" s="457" t="s">
        <v>75</v>
      </c>
      <c r="D381" s="457" t="s">
        <v>77</v>
      </c>
      <c r="E381" s="669">
        <v>8466733</v>
      </c>
      <c r="F381" s="469">
        <f>E381*1.12</f>
        <v>9482740.9600000009</v>
      </c>
      <c r="G381" s="469"/>
      <c r="H381" s="469">
        <v>9091420</v>
      </c>
      <c r="I381" s="469">
        <f>H381*1.12</f>
        <v>10182390.4</v>
      </c>
      <c r="J381" s="469"/>
      <c r="K381" s="669">
        <f t="shared" si="100"/>
        <v>624687</v>
      </c>
      <c r="L381" s="669">
        <f t="shared" si="101"/>
        <v>699649.43999999948</v>
      </c>
      <c r="M381" s="469"/>
      <c r="N381" s="1108">
        <f t="shared" si="106"/>
        <v>1.0737813510831156</v>
      </c>
      <c r="O381" s="492">
        <f>H381</f>
        <v>9091420</v>
      </c>
      <c r="P381" s="502"/>
      <c r="Q381" s="502"/>
      <c r="R381" s="502"/>
      <c r="S381" s="502"/>
      <c r="T381" s="469"/>
      <c r="U381" s="469">
        <f t="shared" si="112"/>
        <v>0</v>
      </c>
      <c r="V381" s="469"/>
      <c r="W381" s="469"/>
      <c r="X381" s="469"/>
      <c r="Y381" s="469"/>
      <c r="Z381" s="469"/>
      <c r="AA381" s="469"/>
      <c r="AB381" s="469"/>
      <c r="AC381" s="469"/>
      <c r="AD381" s="469"/>
      <c r="AE381" s="469"/>
      <c r="AF381" s="469"/>
      <c r="AG381" s="469"/>
      <c r="AH381" s="469"/>
      <c r="AI381" s="469"/>
      <c r="AJ381" s="469"/>
      <c r="AK381" s="457"/>
      <c r="AL381" s="457"/>
      <c r="AM381" s="457"/>
      <c r="AN381" s="457"/>
      <c r="AO381" s="457"/>
      <c r="AP381" s="457"/>
      <c r="AQ381" s="457"/>
      <c r="AR381" s="457"/>
      <c r="AU381" s="457"/>
      <c r="AV381" s="470"/>
      <c r="AW381" s="457"/>
    </row>
    <row r="382" spans="1:49" s="636" customFormat="1" ht="13" hidden="1" customHeight="1" outlineLevel="1" x14ac:dyDescent="0.35">
      <c r="A382" s="1000"/>
      <c r="B382" s="976"/>
      <c r="C382" s="459" t="s">
        <v>73</v>
      </c>
      <c r="D382" s="459" t="s">
        <v>74</v>
      </c>
      <c r="E382" s="669"/>
      <c r="F382" s="669"/>
      <c r="G382" s="669"/>
      <c r="H382" s="669"/>
      <c r="I382" s="669">
        <f t="shared" ref="I382:I399" si="113">H382*1.12</f>
        <v>0</v>
      </c>
      <c r="J382" s="669"/>
      <c r="K382" s="669">
        <f t="shared" si="100"/>
        <v>0</v>
      </c>
      <c r="L382" s="669">
        <f t="shared" si="101"/>
        <v>0</v>
      </c>
      <c r="M382" s="1109">
        <f>J382-G382</f>
        <v>0</v>
      </c>
      <c r="N382" s="1106" t="str">
        <f t="shared" si="106"/>
        <v/>
      </c>
      <c r="O382" s="492"/>
      <c r="P382" s="492"/>
      <c r="Q382" s="492"/>
      <c r="R382" s="492"/>
      <c r="S382" s="492"/>
      <c r="T382" s="669"/>
      <c r="U382" s="669">
        <f t="shared" si="112"/>
        <v>0</v>
      </c>
      <c r="V382" s="669"/>
      <c r="W382" s="669"/>
      <c r="X382" s="669"/>
      <c r="Y382" s="669"/>
      <c r="Z382" s="669"/>
      <c r="AA382" s="669"/>
      <c r="AB382" s="669"/>
      <c r="AC382" s="669"/>
      <c r="AD382" s="1130"/>
      <c r="AE382" s="669"/>
      <c r="AF382" s="669"/>
      <c r="AG382" s="669"/>
      <c r="AH382" s="669"/>
      <c r="AI382" s="669"/>
      <c r="AJ382" s="669"/>
      <c r="AK382" s="459"/>
      <c r="AL382" s="459"/>
      <c r="AM382" s="459"/>
      <c r="AN382" s="459"/>
      <c r="AO382" s="459"/>
      <c r="AP382" s="459"/>
      <c r="AQ382" s="459"/>
      <c r="AR382" s="459"/>
      <c r="AU382" s="459"/>
      <c r="AV382" s="1107"/>
      <c r="AW382" s="459"/>
    </row>
    <row r="383" spans="1:49" s="636" customFormat="1" ht="13" hidden="1" customHeight="1" outlineLevel="1" x14ac:dyDescent="0.35">
      <c r="A383" s="1000"/>
      <c r="B383" s="976"/>
      <c r="C383" s="459" t="s">
        <v>75</v>
      </c>
      <c r="D383" s="459" t="s">
        <v>76</v>
      </c>
      <c r="E383" s="669"/>
      <c r="F383" s="669"/>
      <c r="G383" s="669"/>
      <c r="H383" s="669"/>
      <c r="I383" s="669">
        <f t="shared" si="113"/>
        <v>0</v>
      </c>
      <c r="J383" s="669"/>
      <c r="K383" s="669">
        <f t="shared" si="100"/>
        <v>0</v>
      </c>
      <c r="L383" s="669">
        <f t="shared" si="101"/>
        <v>0</v>
      </c>
      <c r="M383" s="669"/>
      <c r="N383" s="1106" t="str">
        <f t="shared" si="106"/>
        <v/>
      </c>
      <c r="O383" s="492"/>
      <c r="P383" s="492">
        <f>H383</f>
        <v>0</v>
      </c>
      <c r="Q383" s="492"/>
      <c r="R383" s="492"/>
      <c r="S383" s="492"/>
      <c r="T383" s="669">
        <f>H383</f>
        <v>0</v>
      </c>
      <c r="U383" s="669">
        <f t="shared" si="112"/>
        <v>0</v>
      </c>
      <c r="V383" s="669"/>
      <c r="W383" s="669"/>
      <c r="X383" s="669"/>
      <c r="Y383" s="669"/>
      <c r="Z383" s="669"/>
      <c r="AA383" s="669"/>
      <c r="AB383" s="669"/>
      <c r="AC383" s="669"/>
      <c r="AD383" s="669"/>
      <c r="AE383" s="669"/>
      <c r="AF383" s="669"/>
      <c r="AG383" s="669"/>
      <c r="AH383" s="669"/>
      <c r="AI383" s="669"/>
      <c r="AJ383" s="669"/>
      <c r="AK383" s="459"/>
      <c r="AL383" s="459"/>
      <c r="AM383" s="459"/>
      <c r="AN383" s="459"/>
      <c r="AO383" s="459"/>
      <c r="AP383" s="459"/>
      <c r="AQ383" s="459"/>
      <c r="AR383" s="459"/>
      <c r="AU383" s="459"/>
      <c r="AV383" s="1107"/>
      <c r="AW383" s="459"/>
    </row>
    <row r="384" spans="1:49" ht="14.5" hidden="1" customHeight="1" outlineLevel="1" x14ac:dyDescent="0.35">
      <c r="A384" s="1000"/>
      <c r="B384" s="976"/>
      <c r="C384" s="457" t="s">
        <v>75</v>
      </c>
      <c r="D384" s="457" t="s">
        <v>77</v>
      </c>
      <c r="E384" s="669"/>
      <c r="F384" s="469"/>
      <c r="G384" s="469"/>
      <c r="H384" s="469">
        <f>H383</f>
        <v>0</v>
      </c>
      <c r="I384" s="469">
        <f t="shared" si="113"/>
        <v>0</v>
      </c>
      <c r="J384" s="469"/>
      <c r="K384" s="669">
        <f t="shared" si="100"/>
        <v>0</v>
      </c>
      <c r="L384" s="669">
        <f t="shared" si="101"/>
        <v>0</v>
      </c>
      <c r="M384" s="469"/>
      <c r="N384" s="1108" t="str">
        <f t="shared" si="106"/>
        <v/>
      </c>
      <c r="O384" s="502"/>
      <c r="P384" s="502">
        <f>H384</f>
        <v>0</v>
      </c>
      <c r="Q384" s="502"/>
      <c r="R384" s="502"/>
      <c r="S384" s="502"/>
      <c r="T384" s="469">
        <f>H384</f>
        <v>0</v>
      </c>
      <c r="U384" s="469">
        <f t="shared" si="112"/>
        <v>0</v>
      </c>
      <c r="V384" s="469"/>
      <c r="W384" s="469"/>
      <c r="X384" s="469"/>
      <c r="Y384" s="469"/>
      <c r="Z384" s="469"/>
      <c r="AA384" s="469"/>
      <c r="AB384" s="469"/>
      <c r="AC384" s="469"/>
      <c r="AD384" s="469"/>
      <c r="AE384" s="469"/>
      <c r="AF384" s="469"/>
      <c r="AG384" s="469"/>
      <c r="AH384" s="469"/>
      <c r="AI384" s="469"/>
      <c r="AJ384" s="469"/>
      <c r="AK384" s="457"/>
      <c r="AL384" s="457"/>
      <c r="AM384" s="457"/>
      <c r="AN384" s="457"/>
      <c r="AO384" s="457"/>
      <c r="AP384" s="457"/>
      <c r="AQ384" s="457"/>
      <c r="AR384" s="457"/>
      <c r="AU384" s="457"/>
      <c r="AV384" s="470"/>
      <c r="AW384" s="457"/>
    </row>
    <row r="385" spans="1:49" s="636" customFormat="1" ht="13" hidden="1" customHeight="1" outlineLevel="1" x14ac:dyDescent="0.35">
      <c r="A385" s="1000"/>
      <c r="B385" s="976"/>
      <c r="C385" s="459" t="s">
        <v>73</v>
      </c>
      <c r="D385" s="459" t="s">
        <v>74</v>
      </c>
      <c r="E385" s="669"/>
      <c r="F385" s="669"/>
      <c r="G385" s="669"/>
      <c r="H385" s="669"/>
      <c r="I385" s="669">
        <f t="shared" si="113"/>
        <v>0</v>
      </c>
      <c r="J385" s="669"/>
      <c r="K385" s="669">
        <f t="shared" si="100"/>
        <v>0</v>
      </c>
      <c r="L385" s="669">
        <f t="shared" si="101"/>
        <v>0</v>
      </c>
      <c r="M385" s="1109">
        <f>J385-G385</f>
        <v>0</v>
      </c>
      <c r="N385" s="1106" t="str">
        <f t="shared" si="106"/>
        <v/>
      </c>
      <c r="O385" s="492"/>
      <c r="P385" s="492"/>
      <c r="Q385" s="492"/>
      <c r="R385" s="492"/>
      <c r="S385" s="492"/>
      <c r="T385" s="669"/>
      <c r="U385" s="669">
        <f t="shared" si="112"/>
        <v>0</v>
      </c>
      <c r="V385" s="669"/>
      <c r="W385" s="669"/>
      <c r="X385" s="669"/>
      <c r="Y385" s="669"/>
      <c r="Z385" s="669"/>
      <c r="AA385" s="669"/>
      <c r="AB385" s="669"/>
      <c r="AC385" s="669"/>
      <c r="AD385" s="1109"/>
      <c r="AE385" s="669"/>
      <c r="AF385" s="669"/>
      <c r="AG385" s="669"/>
      <c r="AH385" s="669"/>
      <c r="AI385" s="669"/>
      <c r="AJ385" s="669"/>
      <c r="AK385" s="459"/>
      <c r="AL385" s="459"/>
      <c r="AM385" s="459"/>
      <c r="AN385" s="459"/>
      <c r="AO385" s="459"/>
      <c r="AP385" s="459"/>
      <c r="AQ385" s="459"/>
      <c r="AR385" s="459"/>
      <c r="AU385" s="459"/>
      <c r="AV385" s="1107"/>
      <c r="AW385" s="459"/>
    </row>
    <row r="386" spans="1:49" s="636" customFormat="1" ht="13" hidden="1" customHeight="1" outlineLevel="1" x14ac:dyDescent="0.35">
      <c r="A386" s="1000"/>
      <c r="B386" s="976"/>
      <c r="C386" s="459" t="s">
        <v>75</v>
      </c>
      <c r="D386" s="459" t="s">
        <v>76</v>
      </c>
      <c r="E386" s="669"/>
      <c r="F386" s="669"/>
      <c r="G386" s="669"/>
      <c r="H386" s="669"/>
      <c r="I386" s="669">
        <f t="shared" si="113"/>
        <v>0</v>
      </c>
      <c r="J386" s="669"/>
      <c r="K386" s="669">
        <f t="shared" si="100"/>
        <v>0</v>
      </c>
      <c r="L386" s="669">
        <f t="shared" si="101"/>
        <v>0</v>
      </c>
      <c r="M386" s="669"/>
      <c r="N386" s="1106" t="str">
        <f t="shared" si="106"/>
        <v/>
      </c>
      <c r="O386" s="492"/>
      <c r="P386" s="492">
        <f>H386</f>
        <v>0</v>
      </c>
      <c r="Q386" s="492"/>
      <c r="R386" s="492"/>
      <c r="S386" s="492"/>
      <c r="T386" s="669">
        <f>H386</f>
        <v>0</v>
      </c>
      <c r="U386" s="669">
        <f t="shared" si="112"/>
        <v>0</v>
      </c>
      <c r="V386" s="669"/>
      <c r="W386" s="669"/>
      <c r="X386" s="669"/>
      <c r="Y386" s="669"/>
      <c r="Z386" s="669"/>
      <c r="AA386" s="669"/>
      <c r="AB386" s="669"/>
      <c r="AC386" s="669"/>
      <c r="AD386" s="669"/>
      <c r="AE386" s="669"/>
      <c r="AF386" s="669"/>
      <c r="AG386" s="669"/>
      <c r="AH386" s="669"/>
      <c r="AI386" s="669"/>
      <c r="AJ386" s="669"/>
      <c r="AK386" s="459"/>
      <c r="AL386" s="459"/>
      <c r="AM386" s="459"/>
      <c r="AN386" s="459"/>
      <c r="AO386" s="459"/>
      <c r="AP386" s="459"/>
      <c r="AQ386" s="459"/>
      <c r="AR386" s="459"/>
      <c r="AU386" s="459"/>
      <c r="AV386" s="1107"/>
      <c r="AW386" s="459"/>
    </row>
    <row r="387" spans="1:49" ht="14.5" hidden="1" customHeight="1" outlineLevel="1" x14ac:dyDescent="0.35">
      <c r="A387" s="1000"/>
      <c r="B387" s="976"/>
      <c r="C387" s="457" t="s">
        <v>75</v>
      </c>
      <c r="D387" s="457" t="s">
        <v>77</v>
      </c>
      <c r="E387" s="469"/>
      <c r="F387" s="469"/>
      <c r="G387" s="469"/>
      <c r="H387" s="469">
        <f>H386</f>
        <v>0</v>
      </c>
      <c r="I387" s="469">
        <f t="shared" si="113"/>
        <v>0</v>
      </c>
      <c r="J387" s="469"/>
      <c r="K387" s="669">
        <f t="shared" si="100"/>
        <v>0</v>
      </c>
      <c r="L387" s="669">
        <f t="shared" si="101"/>
        <v>0</v>
      </c>
      <c r="M387" s="469"/>
      <c r="N387" s="1108" t="str">
        <f t="shared" si="106"/>
        <v/>
      </c>
      <c r="O387" s="502"/>
      <c r="P387" s="502">
        <f>H387</f>
        <v>0</v>
      </c>
      <c r="Q387" s="502"/>
      <c r="R387" s="502"/>
      <c r="S387" s="502"/>
      <c r="T387" s="469">
        <f>H387</f>
        <v>0</v>
      </c>
      <c r="U387" s="469">
        <f t="shared" si="112"/>
        <v>0</v>
      </c>
      <c r="V387" s="469"/>
      <c r="W387" s="469"/>
      <c r="X387" s="469"/>
      <c r="Y387" s="469"/>
      <c r="Z387" s="469"/>
      <c r="AA387" s="469"/>
      <c r="AB387" s="469"/>
      <c r="AC387" s="469"/>
      <c r="AD387" s="469"/>
      <c r="AE387" s="469"/>
      <c r="AF387" s="469"/>
      <c r="AG387" s="469"/>
      <c r="AH387" s="469"/>
      <c r="AI387" s="469"/>
      <c r="AJ387" s="469"/>
      <c r="AK387" s="457"/>
      <c r="AL387" s="457"/>
      <c r="AM387" s="457"/>
      <c r="AN387" s="457"/>
      <c r="AO387" s="457"/>
      <c r="AP387" s="457"/>
      <c r="AQ387" s="457"/>
      <c r="AR387" s="457"/>
      <c r="AU387" s="457"/>
      <c r="AV387" s="470"/>
      <c r="AW387" s="457"/>
    </row>
    <row r="388" spans="1:49" s="636" customFormat="1" ht="13" hidden="1" customHeight="1" outlineLevel="1" x14ac:dyDescent="0.35">
      <c r="A388" s="1000"/>
      <c r="B388" s="976"/>
      <c r="C388" s="459" t="s">
        <v>73</v>
      </c>
      <c r="D388" s="459" t="s">
        <v>74</v>
      </c>
      <c r="E388" s="669"/>
      <c r="F388" s="669"/>
      <c r="G388" s="669"/>
      <c r="H388" s="669"/>
      <c r="I388" s="669">
        <f t="shared" si="113"/>
        <v>0</v>
      </c>
      <c r="J388" s="669"/>
      <c r="K388" s="669">
        <f t="shared" si="100"/>
        <v>0</v>
      </c>
      <c r="L388" s="669">
        <f t="shared" si="101"/>
        <v>0</v>
      </c>
      <c r="M388" s="1109">
        <f>J388-G388</f>
        <v>0</v>
      </c>
      <c r="N388" s="1106" t="str">
        <f t="shared" si="106"/>
        <v/>
      </c>
      <c r="O388" s="492"/>
      <c r="P388" s="492"/>
      <c r="Q388" s="492"/>
      <c r="R388" s="492"/>
      <c r="S388" s="492"/>
      <c r="T388" s="669"/>
      <c r="U388" s="669">
        <f t="shared" si="112"/>
        <v>0</v>
      </c>
      <c r="V388" s="669"/>
      <c r="W388" s="669"/>
      <c r="X388" s="669"/>
      <c r="Y388" s="669"/>
      <c r="Z388" s="669"/>
      <c r="AA388" s="669"/>
      <c r="AB388" s="669"/>
      <c r="AC388" s="669"/>
      <c r="AD388" s="1130"/>
      <c r="AE388" s="669"/>
      <c r="AF388" s="669"/>
      <c r="AG388" s="669"/>
      <c r="AH388" s="669"/>
      <c r="AI388" s="669"/>
      <c r="AJ388" s="669"/>
      <c r="AK388" s="459"/>
      <c r="AL388" s="459"/>
      <c r="AM388" s="459"/>
      <c r="AN388" s="459"/>
      <c r="AO388" s="459"/>
      <c r="AP388" s="459"/>
      <c r="AQ388" s="459"/>
      <c r="AR388" s="459"/>
      <c r="AU388" s="459"/>
      <c r="AV388" s="1107"/>
      <c r="AW388" s="459"/>
    </row>
    <row r="389" spans="1:49" s="636" customFormat="1" ht="13" hidden="1" customHeight="1" outlineLevel="1" x14ac:dyDescent="0.35">
      <c r="A389" s="1000"/>
      <c r="B389" s="976"/>
      <c r="C389" s="459" t="s">
        <v>75</v>
      </c>
      <c r="D389" s="459" t="s">
        <v>76</v>
      </c>
      <c r="E389" s="669"/>
      <c r="F389" s="669"/>
      <c r="G389" s="669"/>
      <c r="H389" s="669"/>
      <c r="I389" s="669">
        <f t="shared" si="113"/>
        <v>0</v>
      </c>
      <c r="J389" s="669"/>
      <c r="K389" s="669">
        <f t="shared" si="100"/>
        <v>0</v>
      </c>
      <c r="L389" s="669">
        <f t="shared" si="101"/>
        <v>0</v>
      </c>
      <c r="M389" s="669"/>
      <c r="N389" s="1106" t="str">
        <f t="shared" si="106"/>
        <v/>
      </c>
      <c r="O389" s="492"/>
      <c r="P389" s="492">
        <f>H389</f>
        <v>0</v>
      </c>
      <c r="Q389" s="492"/>
      <c r="R389" s="492"/>
      <c r="S389" s="492"/>
      <c r="T389" s="669">
        <f>H389</f>
        <v>0</v>
      </c>
      <c r="U389" s="669">
        <f t="shared" si="112"/>
        <v>0</v>
      </c>
      <c r="V389" s="669"/>
      <c r="W389" s="669"/>
      <c r="X389" s="669"/>
      <c r="Y389" s="669"/>
      <c r="Z389" s="669"/>
      <c r="AA389" s="669"/>
      <c r="AB389" s="669"/>
      <c r="AC389" s="669"/>
      <c r="AD389" s="669"/>
      <c r="AE389" s="669"/>
      <c r="AF389" s="669"/>
      <c r="AG389" s="669"/>
      <c r="AH389" s="669"/>
      <c r="AI389" s="669"/>
      <c r="AJ389" s="669"/>
      <c r="AK389" s="459"/>
      <c r="AL389" s="459"/>
      <c r="AM389" s="459"/>
      <c r="AN389" s="459"/>
      <c r="AO389" s="459"/>
      <c r="AP389" s="459"/>
      <c r="AQ389" s="459"/>
      <c r="AR389" s="459"/>
      <c r="AU389" s="459"/>
      <c r="AV389" s="1107"/>
      <c r="AW389" s="459"/>
    </row>
    <row r="390" spans="1:49" ht="14.5" hidden="1" customHeight="1" outlineLevel="1" x14ac:dyDescent="0.35">
      <c r="A390" s="1000"/>
      <c r="B390" s="976"/>
      <c r="C390" s="457" t="s">
        <v>75</v>
      </c>
      <c r="D390" s="457" t="s">
        <v>77</v>
      </c>
      <c r="E390" s="469"/>
      <c r="F390" s="469"/>
      <c r="G390" s="469"/>
      <c r="H390" s="469">
        <f>H389</f>
        <v>0</v>
      </c>
      <c r="I390" s="469">
        <f t="shared" si="113"/>
        <v>0</v>
      </c>
      <c r="J390" s="469"/>
      <c r="K390" s="669">
        <f t="shared" si="100"/>
        <v>0</v>
      </c>
      <c r="L390" s="669">
        <f t="shared" si="101"/>
        <v>0</v>
      </c>
      <c r="M390" s="469"/>
      <c r="N390" s="1108" t="str">
        <f t="shared" si="106"/>
        <v/>
      </c>
      <c r="O390" s="502"/>
      <c r="P390" s="502">
        <f>H390</f>
        <v>0</v>
      </c>
      <c r="Q390" s="502"/>
      <c r="R390" s="502"/>
      <c r="S390" s="502"/>
      <c r="T390" s="469">
        <f>H390</f>
        <v>0</v>
      </c>
      <c r="U390" s="469">
        <f t="shared" si="112"/>
        <v>0</v>
      </c>
      <c r="V390" s="469"/>
      <c r="W390" s="469"/>
      <c r="X390" s="469"/>
      <c r="Y390" s="469"/>
      <c r="Z390" s="469"/>
      <c r="AA390" s="469"/>
      <c r="AB390" s="469"/>
      <c r="AC390" s="469"/>
      <c r="AD390" s="469"/>
      <c r="AE390" s="469"/>
      <c r="AF390" s="469"/>
      <c r="AG390" s="469"/>
      <c r="AH390" s="469"/>
      <c r="AI390" s="469"/>
      <c r="AJ390" s="469"/>
      <c r="AK390" s="457"/>
      <c r="AL390" s="457"/>
      <c r="AM390" s="457"/>
      <c r="AN390" s="457"/>
      <c r="AO390" s="457"/>
      <c r="AP390" s="457"/>
      <c r="AQ390" s="457"/>
      <c r="AR390" s="457"/>
      <c r="AU390" s="457"/>
      <c r="AV390" s="470"/>
      <c r="AW390" s="457"/>
    </row>
    <row r="391" spans="1:49" s="636" customFormat="1" ht="13" hidden="1" customHeight="1" outlineLevel="1" x14ac:dyDescent="0.35">
      <c r="A391" s="1000"/>
      <c r="B391" s="976"/>
      <c r="C391" s="459" t="s">
        <v>73</v>
      </c>
      <c r="D391" s="459" t="s">
        <v>74</v>
      </c>
      <c r="E391" s="669"/>
      <c r="F391" s="669"/>
      <c r="G391" s="669"/>
      <c r="H391" s="669"/>
      <c r="I391" s="669">
        <f t="shared" si="113"/>
        <v>0</v>
      </c>
      <c r="J391" s="669"/>
      <c r="K391" s="669">
        <f t="shared" si="100"/>
        <v>0</v>
      </c>
      <c r="L391" s="669">
        <f t="shared" si="101"/>
        <v>0</v>
      </c>
      <c r="M391" s="1109">
        <f>J391-G391</f>
        <v>0</v>
      </c>
      <c r="N391" s="1106" t="str">
        <f t="shared" si="106"/>
        <v/>
      </c>
      <c r="O391" s="492"/>
      <c r="P391" s="492"/>
      <c r="Q391" s="492"/>
      <c r="R391" s="492"/>
      <c r="S391" s="492"/>
      <c r="T391" s="669"/>
      <c r="U391" s="669">
        <f t="shared" si="112"/>
        <v>0</v>
      </c>
      <c r="V391" s="669"/>
      <c r="W391" s="669"/>
      <c r="X391" s="669"/>
      <c r="Y391" s="669"/>
      <c r="Z391" s="669"/>
      <c r="AA391" s="669"/>
      <c r="AB391" s="669"/>
      <c r="AC391" s="669"/>
      <c r="AD391" s="1130"/>
      <c r="AE391" s="669"/>
      <c r="AF391" s="669"/>
      <c r="AG391" s="669"/>
      <c r="AH391" s="669"/>
      <c r="AI391" s="669"/>
      <c r="AJ391" s="669"/>
      <c r="AK391" s="459"/>
      <c r="AL391" s="459"/>
      <c r="AM391" s="459"/>
      <c r="AN391" s="459"/>
      <c r="AO391" s="459"/>
      <c r="AP391" s="459"/>
      <c r="AQ391" s="459"/>
      <c r="AR391" s="459"/>
      <c r="AU391" s="459"/>
      <c r="AV391" s="1107"/>
      <c r="AW391" s="459"/>
    </row>
    <row r="392" spans="1:49" s="636" customFormat="1" ht="13" hidden="1" customHeight="1" outlineLevel="1" x14ac:dyDescent="0.35">
      <c r="A392" s="1000"/>
      <c r="B392" s="976"/>
      <c r="C392" s="459" t="s">
        <v>75</v>
      </c>
      <c r="D392" s="459" t="s">
        <v>76</v>
      </c>
      <c r="E392" s="669"/>
      <c r="F392" s="669"/>
      <c r="G392" s="669"/>
      <c r="H392" s="669"/>
      <c r="I392" s="669">
        <f t="shared" si="113"/>
        <v>0</v>
      </c>
      <c r="J392" s="669"/>
      <c r="K392" s="669">
        <f t="shared" si="100"/>
        <v>0</v>
      </c>
      <c r="L392" s="669">
        <f t="shared" si="101"/>
        <v>0</v>
      </c>
      <c r="M392" s="669"/>
      <c r="N392" s="1106" t="str">
        <f t="shared" si="106"/>
        <v/>
      </c>
      <c r="O392" s="492"/>
      <c r="P392" s="492">
        <f>H392</f>
        <v>0</v>
      </c>
      <c r="Q392" s="492"/>
      <c r="R392" s="492"/>
      <c r="S392" s="492"/>
      <c r="T392" s="669">
        <f>H392</f>
        <v>0</v>
      </c>
      <c r="U392" s="669">
        <f t="shared" si="112"/>
        <v>0</v>
      </c>
      <c r="V392" s="669"/>
      <c r="W392" s="669"/>
      <c r="X392" s="669"/>
      <c r="Y392" s="669"/>
      <c r="Z392" s="669"/>
      <c r="AA392" s="669"/>
      <c r="AB392" s="669"/>
      <c r="AC392" s="669"/>
      <c r="AD392" s="669"/>
      <c r="AE392" s="669"/>
      <c r="AF392" s="669"/>
      <c r="AG392" s="669"/>
      <c r="AH392" s="669"/>
      <c r="AI392" s="669"/>
      <c r="AJ392" s="669"/>
      <c r="AK392" s="459"/>
      <c r="AL392" s="459"/>
      <c r="AM392" s="459"/>
      <c r="AN392" s="459"/>
      <c r="AO392" s="459"/>
      <c r="AP392" s="459"/>
      <c r="AQ392" s="459"/>
      <c r="AR392" s="459"/>
      <c r="AU392" s="459"/>
      <c r="AV392" s="1107"/>
      <c r="AW392" s="459"/>
    </row>
    <row r="393" spans="1:49" ht="14.5" hidden="1" customHeight="1" outlineLevel="1" x14ac:dyDescent="0.35">
      <c r="A393" s="1000"/>
      <c r="B393" s="976"/>
      <c r="C393" s="457" t="s">
        <v>75</v>
      </c>
      <c r="D393" s="457" t="s">
        <v>77</v>
      </c>
      <c r="E393" s="469"/>
      <c r="F393" s="469"/>
      <c r="G393" s="469"/>
      <c r="H393" s="469">
        <f>H392</f>
        <v>0</v>
      </c>
      <c r="I393" s="469">
        <f t="shared" si="113"/>
        <v>0</v>
      </c>
      <c r="J393" s="469"/>
      <c r="K393" s="669">
        <f t="shared" si="100"/>
        <v>0</v>
      </c>
      <c r="L393" s="669">
        <f t="shared" si="101"/>
        <v>0</v>
      </c>
      <c r="M393" s="469"/>
      <c r="N393" s="1108" t="str">
        <f t="shared" si="106"/>
        <v/>
      </c>
      <c r="O393" s="502"/>
      <c r="P393" s="502">
        <f>H393</f>
        <v>0</v>
      </c>
      <c r="Q393" s="502"/>
      <c r="R393" s="502"/>
      <c r="S393" s="502"/>
      <c r="T393" s="469">
        <f>H393</f>
        <v>0</v>
      </c>
      <c r="U393" s="469">
        <f t="shared" si="112"/>
        <v>0</v>
      </c>
      <c r="V393" s="469"/>
      <c r="W393" s="469"/>
      <c r="X393" s="469"/>
      <c r="Y393" s="469"/>
      <c r="Z393" s="469"/>
      <c r="AA393" s="469"/>
      <c r="AB393" s="469"/>
      <c r="AC393" s="469"/>
      <c r="AD393" s="469"/>
      <c r="AE393" s="469"/>
      <c r="AF393" s="469"/>
      <c r="AG393" s="469"/>
      <c r="AH393" s="469"/>
      <c r="AI393" s="469"/>
      <c r="AJ393" s="469"/>
      <c r="AK393" s="457"/>
      <c r="AL393" s="457"/>
      <c r="AM393" s="457"/>
      <c r="AN393" s="457"/>
      <c r="AO393" s="457"/>
      <c r="AP393" s="457"/>
      <c r="AQ393" s="457"/>
      <c r="AR393" s="457"/>
      <c r="AU393" s="457"/>
      <c r="AV393" s="470"/>
      <c r="AW393" s="457"/>
    </row>
    <row r="394" spans="1:49" s="636" customFormat="1" ht="13" hidden="1" customHeight="1" outlineLevel="1" x14ac:dyDescent="0.35">
      <c r="A394" s="1000"/>
      <c r="B394" s="976"/>
      <c r="C394" s="459" t="s">
        <v>73</v>
      </c>
      <c r="D394" s="459" t="s">
        <v>74</v>
      </c>
      <c r="E394" s="669"/>
      <c r="F394" s="669"/>
      <c r="G394" s="669"/>
      <c r="H394" s="669"/>
      <c r="I394" s="669">
        <f t="shared" si="113"/>
        <v>0</v>
      </c>
      <c r="J394" s="669"/>
      <c r="K394" s="669">
        <f t="shared" ref="K394:K414" si="114">H394-E394</f>
        <v>0</v>
      </c>
      <c r="L394" s="669">
        <f t="shared" ref="L394:L414" si="115">I394-F394</f>
        <v>0</v>
      </c>
      <c r="M394" s="1109">
        <f>J394-G394</f>
        <v>0</v>
      </c>
      <c r="N394" s="1106" t="str">
        <f t="shared" si="106"/>
        <v/>
      </c>
      <c r="O394" s="492"/>
      <c r="P394" s="492"/>
      <c r="Q394" s="492"/>
      <c r="R394" s="492"/>
      <c r="S394" s="492"/>
      <c r="T394" s="669"/>
      <c r="U394" s="669">
        <f t="shared" si="112"/>
        <v>0</v>
      </c>
      <c r="V394" s="669"/>
      <c r="W394" s="669"/>
      <c r="X394" s="669"/>
      <c r="Y394" s="669"/>
      <c r="Z394" s="669"/>
      <c r="AA394" s="669"/>
      <c r="AB394" s="669"/>
      <c r="AC394" s="669"/>
      <c r="AD394" s="1130"/>
      <c r="AE394" s="669"/>
      <c r="AF394" s="669"/>
      <c r="AG394" s="669"/>
      <c r="AH394" s="669"/>
      <c r="AI394" s="669"/>
      <c r="AJ394" s="669"/>
      <c r="AK394" s="459"/>
      <c r="AL394" s="459"/>
      <c r="AM394" s="459"/>
      <c r="AN394" s="459"/>
      <c r="AO394" s="459"/>
      <c r="AP394" s="459"/>
      <c r="AQ394" s="459"/>
      <c r="AR394" s="459"/>
      <c r="AU394" s="459"/>
      <c r="AV394" s="1107"/>
      <c r="AW394" s="459"/>
    </row>
    <row r="395" spans="1:49" s="636" customFormat="1" ht="13" hidden="1" customHeight="1" outlineLevel="1" x14ac:dyDescent="0.35">
      <c r="A395" s="1000"/>
      <c r="B395" s="976"/>
      <c r="C395" s="459" t="s">
        <v>75</v>
      </c>
      <c r="D395" s="459" t="s">
        <v>76</v>
      </c>
      <c r="E395" s="669"/>
      <c r="F395" s="669"/>
      <c r="G395" s="669"/>
      <c r="H395" s="669"/>
      <c r="I395" s="669">
        <f t="shared" si="113"/>
        <v>0</v>
      </c>
      <c r="J395" s="669"/>
      <c r="K395" s="669">
        <f t="shared" si="114"/>
        <v>0</v>
      </c>
      <c r="L395" s="669">
        <f t="shared" si="115"/>
        <v>0</v>
      </c>
      <c r="M395" s="669"/>
      <c r="N395" s="1106" t="str">
        <f t="shared" si="106"/>
        <v/>
      </c>
      <c r="O395" s="492"/>
      <c r="P395" s="492">
        <f>H395</f>
        <v>0</v>
      </c>
      <c r="Q395" s="492"/>
      <c r="R395" s="492"/>
      <c r="S395" s="492"/>
      <c r="T395" s="669">
        <f>H395</f>
        <v>0</v>
      </c>
      <c r="U395" s="669">
        <f t="shared" si="112"/>
        <v>0</v>
      </c>
      <c r="V395" s="669"/>
      <c r="W395" s="669"/>
      <c r="X395" s="669"/>
      <c r="Y395" s="669"/>
      <c r="Z395" s="669"/>
      <c r="AA395" s="669"/>
      <c r="AB395" s="669"/>
      <c r="AC395" s="669"/>
      <c r="AD395" s="669"/>
      <c r="AE395" s="669"/>
      <c r="AF395" s="669"/>
      <c r="AG395" s="669"/>
      <c r="AH395" s="669"/>
      <c r="AI395" s="669"/>
      <c r="AJ395" s="669"/>
      <c r="AK395" s="459"/>
      <c r="AL395" s="459"/>
      <c r="AM395" s="459"/>
      <c r="AN395" s="459"/>
      <c r="AO395" s="459"/>
      <c r="AP395" s="459"/>
      <c r="AQ395" s="459"/>
      <c r="AR395" s="459"/>
      <c r="AU395" s="459"/>
      <c r="AV395" s="1107"/>
      <c r="AW395" s="459"/>
    </row>
    <row r="396" spans="1:49" ht="14.5" hidden="1" customHeight="1" outlineLevel="1" x14ac:dyDescent="0.35">
      <c r="A396" s="1000"/>
      <c r="B396" s="976"/>
      <c r="C396" s="457" t="s">
        <v>75</v>
      </c>
      <c r="D396" s="457" t="s">
        <v>77</v>
      </c>
      <c r="E396" s="469"/>
      <c r="F396" s="469"/>
      <c r="G396" s="469"/>
      <c r="H396" s="469">
        <f>H395</f>
        <v>0</v>
      </c>
      <c r="I396" s="469">
        <f t="shared" si="113"/>
        <v>0</v>
      </c>
      <c r="J396" s="469"/>
      <c r="K396" s="669">
        <f t="shared" si="114"/>
        <v>0</v>
      </c>
      <c r="L396" s="669">
        <f t="shared" si="115"/>
        <v>0</v>
      </c>
      <c r="M396" s="469"/>
      <c r="N396" s="1108" t="str">
        <f t="shared" si="106"/>
        <v/>
      </c>
      <c r="O396" s="502"/>
      <c r="P396" s="502">
        <f>H396</f>
        <v>0</v>
      </c>
      <c r="Q396" s="502"/>
      <c r="R396" s="502"/>
      <c r="S396" s="502"/>
      <c r="T396" s="469">
        <f>H396</f>
        <v>0</v>
      </c>
      <c r="U396" s="469">
        <f t="shared" si="112"/>
        <v>0</v>
      </c>
      <c r="V396" s="469"/>
      <c r="W396" s="469"/>
      <c r="X396" s="469"/>
      <c r="Y396" s="469"/>
      <c r="Z396" s="469"/>
      <c r="AA396" s="469"/>
      <c r="AB396" s="469"/>
      <c r="AC396" s="469"/>
      <c r="AD396" s="469"/>
      <c r="AE396" s="469"/>
      <c r="AF396" s="469"/>
      <c r="AG396" s="469"/>
      <c r="AH396" s="469"/>
      <c r="AI396" s="469"/>
      <c r="AJ396" s="469"/>
      <c r="AK396" s="457"/>
      <c r="AL396" s="457"/>
      <c r="AM396" s="457"/>
      <c r="AN396" s="457"/>
      <c r="AO396" s="457"/>
      <c r="AP396" s="457"/>
      <c r="AQ396" s="457"/>
      <c r="AR396" s="457"/>
      <c r="AU396" s="457"/>
      <c r="AV396" s="470"/>
      <c r="AW396" s="457"/>
    </row>
    <row r="397" spans="1:49" s="636" customFormat="1" ht="13" hidden="1" customHeight="1" outlineLevel="1" x14ac:dyDescent="0.35">
      <c r="A397" s="1000"/>
      <c r="B397" s="976"/>
      <c r="C397" s="459" t="s">
        <v>73</v>
      </c>
      <c r="D397" s="459" t="s">
        <v>74</v>
      </c>
      <c r="E397" s="669"/>
      <c r="F397" s="669"/>
      <c r="G397" s="669"/>
      <c r="H397" s="669"/>
      <c r="I397" s="669">
        <f t="shared" si="113"/>
        <v>0</v>
      </c>
      <c r="J397" s="669"/>
      <c r="K397" s="669">
        <f t="shared" si="114"/>
        <v>0</v>
      </c>
      <c r="L397" s="669">
        <f t="shared" si="115"/>
        <v>0</v>
      </c>
      <c r="M397" s="1109">
        <f>J397-G397</f>
        <v>0</v>
      </c>
      <c r="N397" s="1106" t="str">
        <f t="shared" si="106"/>
        <v/>
      </c>
      <c r="O397" s="492"/>
      <c r="P397" s="492"/>
      <c r="Q397" s="492"/>
      <c r="R397" s="492"/>
      <c r="S397" s="492"/>
      <c r="T397" s="669"/>
      <c r="U397" s="669">
        <f t="shared" si="112"/>
        <v>0</v>
      </c>
      <c r="V397" s="669"/>
      <c r="W397" s="669"/>
      <c r="X397" s="669"/>
      <c r="Y397" s="669"/>
      <c r="Z397" s="669"/>
      <c r="AA397" s="669"/>
      <c r="AB397" s="669"/>
      <c r="AC397" s="669"/>
      <c r="AD397" s="1130"/>
      <c r="AE397" s="669"/>
      <c r="AF397" s="669"/>
      <c r="AG397" s="669"/>
      <c r="AH397" s="669"/>
      <c r="AI397" s="669"/>
      <c r="AJ397" s="669"/>
      <c r="AK397" s="459"/>
      <c r="AL397" s="459"/>
      <c r="AM397" s="459"/>
      <c r="AN397" s="459"/>
      <c r="AO397" s="459"/>
      <c r="AP397" s="459"/>
      <c r="AQ397" s="459"/>
      <c r="AR397" s="459"/>
      <c r="AU397" s="459"/>
      <c r="AV397" s="1107"/>
      <c r="AW397" s="459"/>
    </row>
    <row r="398" spans="1:49" s="636" customFormat="1" ht="13" hidden="1" customHeight="1" outlineLevel="1" x14ac:dyDescent="0.35">
      <c r="A398" s="1000"/>
      <c r="B398" s="976"/>
      <c r="C398" s="459" t="s">
        <v>75</v>
      </c>
      <c r="D398" s="459" t="s">
        <v>76</v>
      </c>
      <c r="E398" s="669"/>
      <c r="F398" s="669"/>
      <c r="G398" s="669"/>
      <c r="H398" s="669"/>
      <c r="I398" s="669">
        <f t="shared" si="113"/>
        <v>0</v>
      </c>
      <c r="J398" s="669"/>
      <c r="K398" s="669">
        <f t="shared" si="114"/>
        <v>0</v>
      </c>
      <c r="L398" s="669">
        <f t="shared" si="115"/>
        <v>0</v>
      </c>
      <c r="M398" s="669"/>
      <c r="N398" s="1106" t="str">
        <f t="shared" si="106"/>
        <v/>
      </c>
      <c r="O398" s="492"/>
      <c r="P398" s="492">
        <f>H398</f>
        <v>0</v>
      </c>
      <c r="Q398" s="492"/>
      <c r="R398" s="492"/>
      <c r="S398" s="492"/>
      <c r="T398" s="669">
        <f>H398</f>
        <v>0</v>
      </c>
      <c r="U398" s="669">
        <f t="shared" si="112"/>
        <v>0</v>
      </c>
      <c r="V398" s="669"/>
      <c r="W398" s="669"/>
      <c r="X398" s="669"/>
      <c r="Y398" s="669"/>
      <c r="Z398" s="669"/>
      <c r="AA398" s="669"/>
      <c r="AB398" s="669"/>
      <c r="AC398" s="669"/>
      <c r="AD398" s="669"/>
      <c r="AE398" s="669"/>
      <c r="AF398" s="669"/>
      <c r="AG398" s="669"/>
      <c r="AH398" s="669"/>
      <c r="AI398" s="669"/>
      <c r="AJ398" s="669"/>
      <c r="AK398" s="459"/>
      <c r="AL398" s="459"/>
      <c r="AM398" s="459"/>
      <c r="AN398" s="459"/>
      <c r="AO398" s="459"/>
      <c r="AP398" s="459"/>
      <c r="AQ398" s="459"/>
      <c r="AR398" s="459"/>
      <c r="AU398" s="459"/>
      <c r="AV398" s="1107"/>
      <c r="AW398" s="459"/>
    </row>
    <row r="399" spans="1:49" ht="14.5" hidden="1" customHeight="1" outlineLevel="1" x14ac:dyDescent="0.35">
      <c r="A399" s="962"/>
      <c r="B399" s="977"/>
      <c r="C399" s="457" t="s">
        <v>75</v>
      </c>
      <c r="D399" s="457" t="s">
        <v>77</v>
      </c>
      <c r="E399" s="469"/>
      <c r="F399" s="469"/>
      <c r="G399" s="469"/>
      <c r="H399" s="469">
        <f>H398</f>
        <v>0</v>
      </c>
      <c r="I399" s="469">
        <f t="shared" si="113"/>
        <v>0</v>
      </c>
      <c r="J399" s="469"/>
      <c r="K399" s="669">
        <f t="shared" si="114"/>
        <v>0</v>
      </c>
      <c r="L399" s="669">
        <f t="shared" si="115"/>
        <v>0</v>
      </c>
      <c r="M399" s="469"/>
      <c r="N399" s="1108" t="str">
        <f t="shared" si="106"/>
        <v/>
      </c>
      <c r="O399" s="502"/>
      <c r="P399" s="502">
        <f>H399</f>
        <v>0</v>
      </c>
      <c r="Q399" s="502"/>
      <c r="R399" s="502"/>
      <c r="S399" s="502"/>
      <c r="T399" s="469">
        <f>H399</f>
        <v>0</v>
      </c>
      <c r="U399" s="469">
        <f t="shared" si="112"/>
        <v>0</v>
      </c>
      <c r="V399" s="469"/>
      <c r="W399" s="469"/>
      <c r="X399" s="469"/>
      <c r="Y399" s="469"/>
      <c r="Z399" s="469"/>
      <c r="AA399" s="469"/>
      <c r="AB399" s="469"/>
      <c r="AC399" s="469"/>
      <c r="AD399" s="469"/>
      <c r="AE399" s="469"/>
      <c r="AF399" s="469"/>
      <c r="AG399" s="469"/>
      <c r="AH399" s="469"/>
      <c r="AI399" s="469"/>
      <c r="AJ399" s="469"/>
      <c r="AK399" s="457"/>
      <c r="AL399" s="457"/>
      <c r="AM399" s="457"/>
      <c r="AN399" s="457"/>
      <c r="AO399" s="457"/>
      <c r="AP399" s="457"/>
      <c r="AQ399" s="457"/>
      <c r="AR399" s="457"/>
      <c r="AU399" s="457"/>
      <c r="AV399" s="470"/>
      <c r="AW399" s="457"/>
    </row>
    <row r="400" spans="1:49" ht="14.5" customHeight="1" outlineLevel="1" x14ac:dyDescent="0.35">
      <c r="A400" s="574"/>
      <c r="B400" s="975" t="s">
        <v>155</v>
      </c>
      <c r="C400" s="457"/>
      <c r="D400" s="457"/>
      <c r="E400" s="669">
        <f>E402</f>
        <v>3620566</v>
      </c>
      <c r="F400" s="669">
        <f>F402</f>
        <v>4055033.9200000004</v>
      </c>
      <c r="G400" s="669">
        <v>318</v>
      </c>
      <c r="H400" s="469"/>
      <c r="I400" s="469"/>
      <c r="J400" s="469"/>
      <c r="K400" s="669">
        <f t="shared" si="114"/>
        <v>-3620566</v>
      </c>
      <c r="L400" s="669">
        <f t="shared" si="115"/>
        <v>-4055033.9200000004</v>
      </c>
      <c r="M400" s="469">
        <f>G400-J400</f>
        <v>318</v>
      </c>
      <c r="N400" s="1108" t="e">
        <f>E400/H400</f>
        <v>#DIV/0!</v>
      </c>
      <c r="O400" s="502"/>
      <c r="P400" s="502"/>
      <c r="Q400" s="502"/>
      <c r="R400" s="502"/>
      <c r="S400" s="502"/>
      <c r="T400" s="469"/>
      <c r="U400" s="469"/>
      <c r="V400" s="469"/>
      <c r="W400" s="469"/>
      <c r="X400" s="469"/>
      <c r="Y400" s="469"/>
      <c r="Z400" s="469"/>
      <c r="AA400" s="469"/>
      <c r="AB400" s="469"/>
      <c r="AC400" s="469"/>
      <c r="AD400" s="469"/>
      <c r="AE400" s="469"/>
      <c r="AF400" s="469"/>
      <c r="AG400" s="469"/>
      <c r="AH400" s="469"/>
      <c r="AI400" s="469"/>
      <c r="AJ400" s="469"/>
      <c r="AK400" s="457"/>
      <c r="AL400" s="457"/>
      <c r="AM400" s="457"/>
      <c r="AN400" s="457"/>
      <c r="AO400" s="457"/>
      <c r="AP400" s="457"/>
      <c r="AQ400" s="457"/>
      <c r="AR400" s="457"/>
      <c r="AU400" s="457"/>
      <c r="AV400" s="470"/>
      <c r="AW400" s="457"/>
    </row>
    <row r="401" spans="1:49" ht="14.5" customHeight="1" outlineLevel="1" x14ac:dyDescent="0.35">
      <c r="A401" s="574"/>
      <c r="B401" s="976"/>
      <c r="C401" s="457"/>
      <c r="D401" s="457"/>
      <c r="E401" s="669">
        <f>E403</f>
        <v>3620566</v>
      </c>
      <c r="F401" s="669">
        <f>F403</f>
        <v>4055033.9200000004</v>
      </c>
      <c r="G401" s="469"/>
      <c r="H401" s="469"/>
      <c r="I401" s="469"/>
      <c r="J401" s="469"/>
      <c r="K401" s="669">
        <f t="shared" si="114"/>
        <v>-3620566</v>
      </c>
      <c r="L401" s="669">
        <f t="shared" si="115"/>
        <v>-4055033.9200000004</v>
      </c>
      <c r="M401" s="469">
        <f t="shared" ref="M401:M409" si="116">G401-J401</f>
        <v>0</v>
      </c>
      <c r="N401" s="1108" t="e">
        <f t="shared" ref="N401:N409" si="117">E401/H401</f>
        <v>#DIV/0!</v>
      </c>
      <c r="O401" s="502"/>
      <c r="P401" s="502"/>
      <c r="Q401" s="502"/>
      <c r="R401" s="502"/>
      <c r="S401" s="502"/>
      <c r="T401" s="469"/>
      <c r="U401" s="469"/>
      <c r="V401" s="469"/>
      <c r="W401" s="469"/>
      <c r="X401" s="469"/>
      <c r="Y401" s="469"/>
      <c r="Z401" s="469"/>
      <c r="AA401" s="469"/>
      <c r="AB401" s="469"/>
      <c r="AC401" s="469"/>
      <c r="AD401" s="469"/>
      <c r="AE401" s="469"/>
      <c r="AF401" s="469"/>
      <c r="AG401" s="469"/>
      <c r="AH401" s="469"/>
      <c r="AI401" s="469"/>
      <c r="AJ401" s="469"/>
      <c r="AK401" s="457"/>
      <c r="AL401" s="457"/>
      <c r="AM401" s="457"/>
      <c r="AN401" s="457"/>
      <c r="AO401" s="457"/>
      <c r="AP401" s="457"/>
      <c r="AQ401" s="457"/>
      <c r="AR401" s="457"/>
      <c r="AU401" s="457"/>
      <c r="AV401" s="470"/>
      <c r="AW401" s="457"/>
    </row>
    <row r="402" spans="1:49" ht="14.5" customHeight="1" outlineLevel="1" x14ac:dyDescent="0.35">
      <c r="A402" s="574"/>
      <c r="B402" s="976"/>
      <c r="C402" s="459" t="s">
        <v>73</v>
      </c>
      <c r="D402" s="459" t="s">
        <v>74</v>
      </c>
      <c r="E402" s="469">
        <v>3620566</v>
      </c>
      <c r="F402" s="469">
        <f>E402*1.12</f>
        <v>4055033.9200000004</v>
      </c>
      <c r="G402" s="469">
        <v>318</v>
      </c>
      <c r="H402" s="669">
        <v>3620566</v>
      </c>
      <c r="I402" s="669">
        <f>H402*1.12</f>
        <v>4055033.9200000004</v>
      </c>
      <c r="J402" s="669">
        <v>318</v>
      </c>
      <c r="K402" s="669">
        <f t="shared" si="114"/>
        <v>0</v>
      </c>
      <c r="L402" s="669">
        <f t="shared" si="115"/>
        <v>0</v>
      </c>
      <c r="M402" s="469">
        <f t="shared" si="116"/>
        <v>0</v>
      </c>
      <c r="N402" s="1108">
        <f t="shared" si="117"/>
        <v>1</v>
      </c>
      <c r="O402" s="502"/>
      <c r="P402" s="502"/>
      <c r="Q402" s="502"/>
      <c r="R402" s="502"/>
      <c r="S402" s="502"/>
      <c r="T402" s="469"/>
      <c r="U402" s="469"/>
      <c r="V402" s="469"/>
      <c r="W402" s="469"/>
      <c r="X402" s="469"/>
      <c r="Y402" s="469"/>
      <c r="Z402" s="469"/>
      <c r="AA402" s="469"/>
      <c r="AB402" s="469"/>
      <c r="AC402" s="469"/>
      <c r="AD402" s="469"/>
      <c r="AE402" s="469"/>
      <c r="AF402" s="469"/>
      <c r="AG402" s="469"/>
      <c r="AH402" s="469"/>
      <c r="AI402" s="469"/>
      <c r="AJ402" s="469"/>
      <c r="AK402" s="457"/>
      <c r="AL402" s="457"/>
      <c r="AM402" s="457"/>
      <c r="AN402" s="457"/>
      <c r="AO402" s="457"/>
      <c r="AP402" s="457"/>
      <c r="AQ402" s="457"/>
      <c r="AR402" s="457"/>
      <c r="AU402" s="457"/>
      <c r="AV402" s="470"/>
      <c r="AW402" s="457"/>
    </row>
    <row r="403" spans="1:49" ht="14.5" customHeight="1" outlineLevel="1" x14ac:dyDescent="0.35">
      <c r="A403" s="574"/>
      <c r="B403" s="976"/>
      <c r="C403" s="459" t="s">
        <v>75</v>
      </c>
      <c r="D403" s="459" t="s">
        <v>76</v>
      </c>
      <c r="E403" s="469">
        <v>3620566</v>
      </c>
      <c r="F403" s="469">
        <f t="shared" ref="F403:F404" si="118">E403*1.12</f>
        <v>4055033.9200000004</v>
      </c>
      <c r="G403" s="469"/>
      <c r="H403" s="469">
        <v>3620566</v>
      </c>
      <c r="I403" s="469">
        <f>H403*1.12</f>
        <v>4055033.9200000004</v>
      </c>
      <c r="J403" s="469"/>
      <c r="K403" s="669">
        <f t="shared" si="114"/>
        <v>0</v>
      </c>
      <c r="L403" s="669">
        <f t="shared" si="115"/>
        <v>0</v>
      </c>
      <c r="M403" s="469">
        <f t="shared" si="116"/>
        <v>0</v>
      </c>
      <c r="N403" s="1108">
        <f t="shared" si="117"/>
        <v>1</v>
      </c>
      <c r="O403" s="502"/>
      <c r="P403" s="502"/>
      <c r="Q403" s="502"/>
      <c r="R403" s="502"/>
      <c r="S403" s="502"/>
      <c r="T403" s="469"/>
      <c r="U403" s="469"/>
      <c r="V403" s="469"/>
      <c r="W403" s="469"/>
      <c r="X403" s="469"/>
      <c r="Y403" s="469"/>
      <c r="Z403" s="469"/>
      <c r="AA403" s="469"/>
      <c r="AB403" s="469"/>
      <c r="AC403" s="469"/>
      <c r="AD403" s="469"/>
      <c r="AE403" s="469"/>
      <c r="AF403" s="469"/>
      <c r="AG403" s="469"/>
      <c r="AH403" s="469"/>
      <c r="AI403" s="469"/>
      <c r="AJ403" s="469"/>
      <c r="AK403" s="457"/>
      <c r="AL403" s="457"/>
      <c r="AM403" s="457"/>
      <c r="AN403" s="457"/>
      <c r="AO403" s="457"/>
      <c r="AP403" s="457"/>
      <c r="AQ403" s="457"/>
      <c r="AR403" s="457"/>
      <c r="AU403" s="457"/>
      <c r="AV403" s="470"/>
      <c r="AW403" s="457"/>
    </row>
    <row r="404" spans="1:49" ht="14.5" customHeight="1" outlineLevel="1" x14ac:dyDescent="0.35">
      <c r="A404" s="574"/>
      <c r="B404" s="977"/>
      <c r="C404" s="459" t="s">
        <v>75</v>
      </c>
      <c r="D404" s="459" t="s">
        <v>77</v>
      </c>
      <c r="E404" s="469">
        <v>3620566</v>
      </c>
      <c r="F404" s="469">
        <f t="shared" si="118"/>
        <v>4055033.9200000004</v>
      </c>
      <c r="G404" s="469"/>
      <c r="H404" s="469">
        <v>3620566</v>
      </c>
      <c r="I404" s="469">
        <f>H404*1.12</f>
        <v>4055033.9200000004</v>
      </c>
      <c r="J404" s="469"/>
      <c r="K404" s="669">
        <f t="shared" si="114"/>
        <v>0</v>
      </c>
      <c r="L404" s="669">
        <f t="shared" si="115"/>
        <v>0</v>
      </c>
      <c r="M404" s="469">
        <f t="shared" si="116"/>
        <v>0</v>
      </c>
      <c r="N404" s="1108">
        <f t="shared" si="117"/>
        <v>1</v>
      </c>
      <c r="O404" s="502"/>
      <c r="P404" s="502"/>
      <c r="Q404" s="502"/>
      <c r="R404" s="502"/>
      <c r="S404" s="502"/>
      <c r="T404" s="469"/>
      <c r="U404" s="469"/>
      <c r="V404" s="469"/>
      <c r="W404" s="469"/>
      <c r="X404" s="469"/>
      <c r="Y404" s="469"/>
      <c r="Z404" s="469"/>
      <c r="AA404" s="469"/>
      <c r="AB404" s="469"/>
      <c r="AC404" s="469"/>
      <c r="AD404" s="469"/>
      <c r="AE404" s="469"/>
      <c r="AF404" s="469"/>
      <c r="AG404" s="469"/>
      <c r="AH404" s="469"/>
      <c r="AI404" s="469"/>
      <c r="AJ404" s="469"/>
      <c r="AK404" s="457"/>
      <c r="AL404" s="457"/>
      <c r="AM404" s="457"/>
      <c r="AN404" s="457"/>
      <c r="AO404" s="457"/>
      <c r="AP404" s="457"/>
      <c r="AQ404" s="457"/>
      <c r="AR404" s="457"/>
      <c r="AU404" s="457"/>
      <c r="AV404" s="470"/>
      <c r="AW404" s="457"/>
    </row>
    <row r="405" spans="1:49" ht="14.5" customHeight="1" outlineLevel="1" x14ac:dyDescent="0.35">
      <c r="A405" s="574"/>
      <c r="B405" s="975" t="s">
        <v>156</v>
      </c>
      <c r="C405" s="457"/>
      <c r="D405" s="457"/>
      <c r="E405" s="669">
        <f>E407</f>
        <v>18406325</v>
      </c>
      <c r="F405" s="669">
        <f t="shared" ref="F405:F409" si="119">E405*1.12</f>
        <v>20615084.000000004</v>
      </c>
      <c r="G405" s="669">
        <v>2768</v>
      </c>
      <c r="H405" s="669">
        <f>H407</f>
        <v>17691683</v>
      </c>
      <c r="I405" s="669">
        <f>I407</f>
        <v>19814684.960000001</v>
      </c>
      <c r="J405" s="669">
        <v>2761</v>
      </c>
      <c r="K405" s="669">
        <f t="shared" si="114"/>
        <v>-714642</v>
      </c>
      <c r="L405" s="669">
        <f t="shared" si="115"/>
        <v>-800399.04000000283</v>
      </c>
      <c r="M405" s="469">
        <f t="shared" si="116"/>
        <v>7</v>
      </c>
      <c r="N405" s="1108">
        <f t="shared" si="117"/>
        <v>1.0403942349634006</v>
      </c>
      <c r="O405" s="502"/>
      <c r="P405" s="502"/>
      <c r="Q405" s="502"/>
      <c r="R405" s="502"/>
      <c r="S405" s="502"/>
      <c r="T405" s="469"/>
      <c r="U405" s="469"/>
      <c r="V405" s="469"/>
      <c r="W405" s="469"/>
      <c r="X405" s="469"/>
      <c r="Y405" s="469"/>
      <c r="Z405" s="469"/>
      <c r="AA405" s="469"/>
      <c r="AB405" s="469"/>
      <c r="AC405" s="469"/>
      <c r="AD405" s="469"/>
      <c r="AE405" s="469"/>
      <c r="AF405" s="469"/>
      <c r="AG405" s="469"/>
      <c r="AH405" s="469"/>
      <c r="AI405" s="469"/>
      <c r="AJ405" s="469"/>
      <c r="AK405" s="457"/>
      <c r="AL405" s="457"/>
      <c r="AM405" s="457"/>
      <c r="AN405" s="457"/>
      <c r="AO405" s="457"/>
      <c r="AP405" s="457"/>
      <c r="AQ405" s="457"/>
      <c r="AR405" s="457"/>
      <c r="AU405" s="457"/>
      <c r="AV405" s="470"/>
      <c r="AW405" s="457"/>
    </row>
    <row r="406" spans="1:49" ht="14.5" customHeight="1" outlineLevel="1" x14ac:dyDescent="0.35">
      <c r="A406" s="574"/>
      <c r="B406" s="976"/>
      <c r="C406" s="457"/>
      <c r="D406" s="457"/>
      <c r="E406" s="669">
        <f>E409</f>
        <v>18406325</v>
      </c>
      <c r="F406" s="669">
        <f t="shared" si="119"/>
        <v>20615084.000000004</v>
      </c>
      <c r="G406" s="469"/>
      <c r="H406" s="669">
        <f>H409</f>
        <v>7674793</v>
      </c>
      <c r="I406" s="669">
        <f>I409</f>
        <v>8595768.1600000001</v>
      </c>
      <c r="J406" s="469"/>
      <c r="K406" s="669">
        <f t="shared" si="114"/>
        <v>-10731532</v>
      </c>
      <c r="L406" s="669">
        <f t="shared" si="115"/>
        <v>-12019315.840000004</v>
      </c>
      <c r="M406" s="469">
        <f t="shared" si="116"/>
        <v>0</v>
      </c>
      <c r="N406" s="1108">
        <f t="shared" si="117"/>
        <v>2.3982829243733348</v>
      </c>
      <c r="O406" s="502"/>
      <c r="P406" s="502"/>
      <c r="Q406" s="502"/>
      <c r="R406" s="502"/>
      <c r="S406" s="502"/>
      <c r="T406" s="469"/>
      <c r="U406" s="469"/>
      <c r="V406" s="469"/>
      <c r="W406" s="469"/>
      <c r="X406" s="469"/>
      <c r="Y406" s="469"/>
      <c r="Z406" s="469"/>
      <c r="AA406" s="469"/>
      <c r="AB406" s="469"/>
      <c r="AC406" s="469"/>
      <c r="AD406" s="469"/>
      <c r="AE406" s="469"/>
      <c r="AF406" s="469"/>
      <c r="AG406" s="469"/>
      <c r="AH406" s="469"/>
      <c r="AI406" s="469"/>
      <c r="AJ406" s="469"/>
      <c r="AK406" s="457"/>
      <c r="AL406" s="457"/>
      <c r="AM406" s="457"/>
      <c r="AN406" s="457"/>
      <c r="AO406" s="457"/>
      <c r="AP406" s="457"/>
      <c r="AQ406" s="457"/>
      <c r="AR406" s="457"/>
      <c r="AU406" s="457"/>
      <c r="AV406" s="470"/>
      <c r="AW406" s="457"/>
    </row>
    <row r="407" spans="1:49" ht="14.5" customHeight="1" outlineLevel="1" x14ac:dyDescent="0.35">
      <c r="A407" s="574"/>
      <c r="B407" s="976"/>
      <c r="C407" s="459" t="s">
        <v>73</v>
      </c>
      <c r="D407" s="459" t="s">
        <v>74</v>
      </c>
      <c r="E407" s="469">
        <v>18406325</v>
      </c>
      <c r="F407" s="669">
        <f t="shared" si="119"/>
        <v>20615084.000000004</v>
      </c>
      <c r="G407" s="469">
        <v>2768</v>
      </c>
      <c r="H407" s="469">
        <v>17691683</v>
      </c>
      <c r="I407" s="469">
        <f>H407*1.12</f>
        <v>19814684.960000001</v>
      </c>
      <c r="J407" s="469"/>
      <c r="K407" s="669">
        <f t="shared" si="114"/>
        <v>-714642</v>
      </c>
      <c r="L407" s="669">
        <f t="shared" si="115"/>
        <v>-800399.04000000283</v>
      </c>
      <c r="M407" s="469">
        <f t="shared" si="116"/>
        <v>2768</v>
      </c>
      <c r="N407" s="1108">
        <f t="shared" si="117"/>
        <v>1.0403942349634006</v>
      </c>
      <c r="O407" s="502"/>
      <c r="P407" s="502"/>
      <c r="Q407" s="502"/>
      <c r="R407" s="502"/>
      <c r="S407" s="502"/>
      <c r="T407" s="469"/>
      <c r="U407" s="469"/>
      <c r="V407" s="469"/>
      <c r="W407" s="469"/>
      <c r="X407" s="469"/>
      <c r="Y407" s="469"/>
      <c r="Z407" s="469"/>
      <c r="AA407" s="469"/>
      <c r="AB407" s="469"/>
      <c r="AC407" s="469"/>
      <c r="AD407" s="469"/>
      <c r="AE407" s="469"/>
      <c r="AF407" s="469"/>
      <c r="AG407" s="469"/>
      <c r="AH407" s="469"/>
      <c r="AI407" s="469"/>
      <c r="AJ407" s="469"/>
      <c r="AK407" s="457"/>
      <c r="AL407" s="457"/>
      <c r="AM407" s="457"/>
      <c r="AN407" s="457"/>
      <c r="AO407" s="457"/>
      <c r="AP407" s="457"/>
      <c r="AQ407" s="457"/>
      <c r="AR407" s="457"/>
      <c r="AU407" s="457"/>
      <c r="AV407" s="470"/>
      <c r="AW407" s="457"/>
    </row>
    <row r="408" spans="1:49" ht="14.5" customHeight="1" outlineLevel="1" x14ac:dyDescent="0.35">
      <c r="A408" s="574"/>
      <c r="B408" s="976"/>
      <c r="C408" s="459" t="s">
        <v>75</v>
      </c>
      <c r="D408" s="459" t="s">
        <v>76</v>
      </c>
      <c r="E408" s="469">
        <v>18406325</v>
      </c>
      <c r="F408" s="469">
        <f t="shared" si="119"/>
        <v>20615084.000000004</v>
      </c>
      <c r="G408" s="469"/>
      <c r="H408" s="469">
        <v>7674793</v>
      </c>
      <c r="I408" s="469">
        <f>H408*1.12</f>
        <v>8595768.1600000001</v>
      </c>
      <c r="J408" s="469"/>
      <c r="K408" s="669">
        <f t="shared" si="114"/>
        <v>-10731532</v>
      </c>
      <c r="L408" s="669">
        <f t="shared" si="115"/>
        <v>-12019315.840000004</v>
      </c>
      <c r="M408" s="469">
        <f t="shared" si="116"/>
        <v>0</v>
      </c>
      <c r="N408" s="1108">
        <f t="shared" si="117"/>
        <v>2.3982829243733348</v>
      </c>
      <c r="O408" s="502"/>
      <c r="P408" s="502"/>
      <c r="Q408" s="502"/>
      <c r="R408" s="502"/>
      <c r="S408" s="502"/>
      <c r="T408" s="469"/>
      <c r="U408" s="469"/>
      <c r="V408" s="469"/>
      <c r="W408" s="469"/>
      <c r="X408" s="469"/>
      <c r="Y408" s="469"/>
      <c r="Z408" s="469"/>
      <c r="AA408" s="469"/>
      <c r="AB408" s="469"/>
      <c r="AC408" s="469"/>
      <c r="AD408" s="469"/>
      <c r="AE408" s="469"/>
      <c r="AF408" s="469"/>
      <c r="AG408" s="469"/>
      <c r="AH408" s="469"/>
      <c r="AI408" s="469"/>
      <c r="AJ408" s="469"/>
      <c r="AK408" s="457"/>
      <c r="AL408" s="457"/>
      <c r="AM408" s="457"/>
      <c r="AN408" s="457"/>
      <c r="AO408" s="457"/>
      <c r="AP408" s="457"/>
      <c r="AQ408" s="457"/>
      <c r="AR408" s="457"/>
      <c r="AU408" s="457"/>
      <c r="AV408" s="470"/>
      <c r="AW408" s="457"/>
    </row>
    <row r="409" spans="1:49" ht="14.5" customHeight="1" outlineLevel="1" x14ac:dyDescent="0.35">
      <c r="A409" s="574"/>
      <c r="B409" s="977"/>
      <c r="C409" s="459" t="s">
        <v>75</v>
      </c>
      <c r="D409" s="459" t="s">
        <v>77</v>
      </c>
      <c r="E409" s="469">
        <v>18406325</v>
      </c>
      <c r="F409" s="469">
        <f t="shared" si="119"/>
        <v>20615084.000000004</v>
      </c>
      <c r="G409" s="469"/>
      <c r="H409" s="469">
        <v>7674793</v>
      </c>
      <c r="I409" s="469">
        <f>H409*1.12</f>
        <v>8595768.1600000001</v>
      </c>
      <c r="J409" s="469"/>
      <c r="K409" s="669">
        <f t="shared" si="114"/>
        <v>-10731532</v>
      </c>
      <c r="L409" s="669">
        <f t="shared" si="115"/>
        <v>-12019315.840000004</v>
      </c>
      <c r="M409" s="469">
        <f t="shared" si="116"/>
        <v>0</v>
      </c>
      <c r="N409" s="1108">
        <f t="shared" si="117"/>
        <v>2.3982829243733348</v>
      </c>
      <c r="O409" s="502"/>
      <c r="P409" s="502"/>
      <c r="Q409" s="502"/>
      <c r="R409" s="502"/>
      <c r="S409" s="502"/>
      <c r="T409" s="469"/>
      <c r="U409" s="469"/>
      <c r="V409" s="469"/>
      <c r="W409" s="469"/>
      <c r="X409" s="469"/>
      <c r="Y409" s="469"/>
      <c r="Z409" s="469"/>
      <c r="AA409" s="469"/>
      <c r="AB409" s="469"/>
      <c r="AC409" s="469"/>
      <c r="AD409" s="469"/>
      <c r="AE409" s="469"/>
      <c r="AF409" s="469"/>
      <c r="AG409" s="469"/>
      <c r="AH409" s="469"/>
      <c r="AI409" s="469"/>
      <c r="AJ409" s="469"/>
      <c r="AK409" s="457"/>
      <c r="AL409" s="457"/>
      <c r="AM409" s="457"/>
      <c r="AN409" s="457"/>
      <c r="AO409" s="457"/>
      <c r="AP409" s="457"/>
      <c r="AQ409" s="457"/>
      <c r="AR409" s="457"/>
      <c r="AU409" s="457"/>
      <c r="AV409" s="470"/>
      <c r="AW409" s="457"/>
    </row>
    <row r="410" spans="1:49" s="636" customFormat="1" ht="13" customHeight="1" x14ac:dyDescent="0.35">
      <c r="A410" s="994"/>
      <c r="B410" s="975" t="s">
        <v>150</v>
      </c>
      <c r="C410" s="459"/>
      <c r="D410" s="459"/>
      <c r="E410" s="1138"/>
      <c r="F410" s="1138"/>
      <c r="G410" s="1138"/>
      <c r="H410" s="1138"/>
      <c r="I410" s="1138"/>
      <c r="J410" s="1138"/>
      <c r="K410" s="669">
        <f t="shared" si="114"/>
        <v>0</v>
      </c>
      <c r="L410" s="669">
        <f t="shared" si="115"/>
        <v>0</v>
      </c>
      <c r="M410" s="1138"/>
      <c r="N410" s="1106" t="str">
        <f t="shared" si="106"/>
        <v/>
      </c>
      <c r="O410" s="1138"/>
      <c r="P410" s="1138"/>
      <c r="Q410" s="1138"/>
      <c r="R410" s="1138"/>
      <c r="S410" s="1138"/>
      <c r="T410" s="1138" t="e">
        <f>T412+#REF!+T426+#REF!+T416+T420+T423</f>
        <v>#REF!</v>
      </c>
      <c r="U410" s="1138" t="e">
        <f>U412+#REF!+U426+#REF!+U416+U420+U423</f>
        <v>#REF!</v>
      </c>
      <c r="V410" s="1138" t="e">
        <f>V412+#REF!+V426+#REF!+V416+V420+V423</f>
        <v>#REF!</v>
      </c>
      <c r="W410" s="1138" t="e">
        <f>W412+#REF!+W426+#REF!+W416+W420+W423</f>
        <v>#REF!</v>
      </c>
      <c r="X410" s="1138" t="e">
        <f>X412+#REF!+X426+#REF!+X416+X420+X423</f>
        <v>#REF!</v>
      </c>
      <c r="Y410" s="1138" t="e">
        <f>Y412+#REF!+Y426+#REF!+Y416+Y420+Y423</f>
        <v>#REF!</v>
      </c>
      <c r="Z410" s="1138" t="e">
        <f>Z412+#REF!+Z426+#REF!+Z416+Z420+Z423</f>
        <v>#REF!</v>
      </c>
      <c r="AA410" s="1138" t="e">
        <f>AA412+#REF!+AA426+#REF!+AA416+AA420+AA423</f>
        <v>#REF!</v>
      </c>
      <c r="AB410" s="1138" t="e">
        <f>AB412+#REF!+AB426+#REF!+AB416+AB420+AB423</f>
        <v>#REF!</v>
      </c>
      <c r="AC410" s="1138" t="e">
        <f>AC412+#REF!+AC426+#REF!+AC416+AC420+AC423</f>
        <v>#REF!</v>
      </c>
      <c r="AD410" s="1138" t="e">
        <f>AD412+#REF!+AD426+#REF!+AD416+AD420+AD423</f>
        <v>#REF!</v>
      </c>
      <c r="AE410" s="1138" t="e">
        <f>AE412+#REF!+AE426+#REF!+AE416+AE420+AE423</f>
        <v>#REF!</v>
      </c>
      <c r="AF410" s="1138" t="e">
        <f>AF412+#REF!+AF426+#REF!+AF416+AF420+AF423</f>
        <v>#REF!</v>
      </c>
      <c r="AG410" s="1138" t="e">
        <f>AG412+#REF!+AG426+#REF!+AG416+AG420+AG423</f>
        <v>#REF!</v>
      </c>
      <c r="AH410" s="1138" t="e">
        <f>AH412+#REF!+AH426+#REF!+AH416+AH420+AH423</f>
        <v>#REF!</v>
      </c>
      <c r="AI410" s="1138" t="e">
        <f>AI412+#REF!+AI426+#REF!+AI416+AI420+AI423</f>
        <v>#REF!</v>
      </c>
      <c r="AJ410" s="1138" t="e">
        <f>AJ412+#REF!+AJ426+#REF!+AJ416+AJ420+AJ423</f>
        <v>#REF!</v>
      </c>
      <c r="AK410" s="502" t="s">
        <v>83</v>
      </c>
      <c r="AL410" s="459"/>
      <c r="AM410" s="669" t="e">
        <f>AM412+#REF!+AM676+AM681+AM685</f>
        <v>#REF!</v>
      </c>
      <c r="AN410" s="669" t="e">
        <f>AN412+#REF!+AN676+AN681+AN685</f>
        <v>#REF!</v>
      </c>
      <c r="AO410" s="669" t="e">
        <f>AO412+#REF!+AO676+AO681+AO685</f>
        <v>#REF!</v>
      </c>
      <c r="AP410" s="455"/>
      <c r="AQ410" s="455"/>
      <c r="AR410" s="459"/>
      <c r="AU410" s="459"/>
      <c r="AV410" s="1107"/>
      <c r="AW410" s="459"/>
    </row>
    <row r="411" spans="1:49" s="636" customFormat="1" x14ac:dyDescent="0.35">
      <c r="A411" s="995"/>
      <c r="B411" s="976"/>
      <c r="C411" s="459"/>
      <c r="D411" s="459"/>
      <c r="E411" s="1138"/>
      <c r="F411" s="1138"/>
      <c r="G411" s="669"/>
      <c r="H411" s="1138">
        <f>H413</f>
        <v>15351.339544642855</v>
      </c>
      <c r="I411" s="1138">
        <f>I413</f>
        <v>17193.50029</v>
      </c>
      <c r="J411" s="669"/>
      <c r="K411" s="669">
        <f t="shared" si="114"/>
        <v>15351.339544642855</v>
      </c>
      <c r="L411" s="669">
        <f t="shared" si="115"/>
        <v>17193.50029</v>
      </c>
      <c r="M411" s="669"/>
      <c r="N411" s="1106" t="str">
        <f t="shared" si="106"/>
        <v/>
      </c>
      <c r="O411" s="1138"/>
      <c r="P411" s="1138"/>
      <c r="Q411" s="1138"/>
      <c r="R411" s="1138"/>
      <c r="S411" s="1138"/>
      <c r="T411" s="1138" t="e">
        <f>T413+#REF!+T427+#REF!+T418+T421+T424</f>
        <v>#REF!</v>
      </c>
      <c r="U411" s="1138" t="e">
        <f>U413+#REF!+U427+#REF!+U418+U421+U424</f>
        <v>#REF!</v>
      </c>
      <c r="V411" s="1138" t="e">
        <f>V413+#REF!+V427+#REF!+V418+V421+V424</f>
        <v>#REF!</v>
      </c>
      <c r="W411" s="1138" t="e">
        <f>W413+#REF!+W427+#REF!+W418+W421+W424</f>
        <v>#REF!</v>
      </c>
      <c r="X411" s="1138" t="e">
        <f>X413+#REF!+X427+#REF!+X418+X421+X424</f>
        <v>#REF!</v>
      </c>
      <c r="Y411" s="1138" t="e">
        <f>Y413+#REF!+Y427+#REF!+Y418+Y421+Y424</f>
        <v>#REF!</v>
      </c>
      <c r="Z411" s="1138" t="e">
        <f>Z413+#REF!+Z427+#REF!+Z418+Z421+Z424</f>
        <v>#REF!</v>
      </c>
      <c r="AA411" s="1138" t="e">
        <f>AA413+#REF!+AA427+#REF!+AA418+AA421+AA424</f>
        <v>#REF!</v>
      </c>
      <c r="AB411" s="1138" t="e">
        <f>AB413+#REF!+AB427+#REF!+AB418+AB421+AB424</f>
        <v>#REF!</v>
      </c>
      <c r="AC411" s="1138" t="e">
        <f>AC413+#REF!+AC427+#REF!+AC418+AC421+AC424</f>
        <v>#REF!</v>
      </c>
      <c r="AD411" s="1138" t="e">
        <f>AD413+#REF!+AD427+#REF!+AD418+AD421+AD424</f>
        <v>#REF!</v>
      </c>
      <c r="AE411" s="1138" t="e">
        <f>AE413+#REF!+AE427+#REF!+AE418+AE421+AE424</f>
        <v>#REF!</v>
      </c>
      <c r="AF411" s="1138" t="e">
        <f>AF413+#REF!+AF427+#REF!+AF418+AF421+AF424</f>
        <v>#REF!</v>
      </c>
      <c r="AG411" s="1138" t="e">
        <f>AG413+#REF!+AG427+#REF!+AG418+AG421+AG424</f>
        <v>#REF!</v>
      </c>
      <c r="AH411" s="1138" t="e">
        <f>AH413+#REF!+AH427+#REF!+AH418+AH421+AH424</f>
        <v>#REF!</v>
      </c>
      <c r="AI411" s="1138" t="e">
        <f>AI413+#REF!+AI427+#REF!+AI418+AI421+AI424</f>
        <v>#REF!</v>
      </c>
      <c r="AJ411" s="1138" t="e">
        <f>AJ413+#REF!+AJ427+#REF!+AJ418+AJ421+AJ424</f>
        <v>#REF!</v>
      </c>
      <c r="AK411" s="459"/>
      <c r="AL411" s="459"/>
      <c r="AM411" s="669" t="e">
        <f>AM413+#REF!+AM670+AM673+AM676+AM679</f>
        <v>#REF!</v>
      </c>
      <c r="AN411" s="669" t="e">
        <f>AN413+#REF!+AN670+AN673+AN676+AN679</f>
        <v>#REF!</v>
      </c>
      <c r="AO411" s="669" t="e">
        <f>AO413+#REF!+AO670+AO673+AO676+AO679</f>
        <v>#REF!</v>
      </c>
      <c r="AP411" s="455"/>
      <c r="AQ411" s="455"/>
      <c r="AR411" s="459"/>
      <c r="AU411" s="459"/>
      <c r="AV411" s="1107"/>
      <c r="AW411" s="459"/>
    </row>
    <row r="412" spans="1:49" s="636" customFormat="1" ht="13" customHeight="1" x14ac:dyDescent="0.35">
      <c r="A412" s="995"/>
      <c r="B412" s="976"/>
      <c r="C412" s="459" t="s">
        <v>73</v>
      </c>
      <c r="D412" s="459" t="s">
        <v>74</v>
      </c>
      <c r="E412" s="669">
        <v>0</v>
      </c>
      <c r="F412" s="669">
        <f>E412*1.12</f>
        <v>0</v>
      </c>
      <c r="G412" s="669"/>
      <c r="H412" s="669"/>
      <c r="I412" s="669"/>
      <c r="J412" s="669"/>
      <c r="K412" s="669">
        <f t="shared" si="114"/>
        <v>0</v>
      </c>
      <c r="L412" s="669">
        <f t="shared" si="115"/>
        <v>0</v>
      </c>
      <c r="M412" s="1109">
        <f>J412-G412</f>
        <v>0</v>
      </c>
      <c r="N412" s="1106" t="str">
        <f t="shared" si="106"/>
        <v/>
      </c>
      <c r="O412" s="492"/>
      <c r="P412" s="492"/>
      <c r="Q412" s="492"/>
      <c r="R412" s="492"/>
      <c r="S412" s="492"/>
      <c r="T412" s="669"/>
      <c r="U412" s="669">
        <f t="shared" ref="U412:U414" si="120">T412*1.12</f>
        <v>0</v>
      </c>
      <c r="V412" s="669"/>
      <c r="W412" s="1130"/>
      <c r="X412" s="669"/>
      <c r="Y412" s="669"/>
      <c r="Z412" s="669"/>
      <c r="AA412" s="669"/>
      <c r="AB412" s="669"/>
      <c r="AC412" s="669"/>
      <c r="AD412" s="1109"/>
      <c r="AE412" s="669"/>
      <c r="AF412" s="669"/>
      <c r="AG412" s="669"/>
      <c r="AH412" s="669"/>
      <c r="AI412" s="669"/>
      <c r="AJ412" s="1130"/>
      <c r="AK412" s="459"/>
      <c r="AL412" s="459"/>
      <c r="AM412" s="459"/>
      <c r="AN412" s="459"/>
      <c r="AO412" s="459"/>
      <c r="AP412" s="459"/>
      <c r="AQ412" s="459"/>
      <c r="AR412" s="459"/>
      <c r="AU412" s="988">
        <f>SUM(W412:AJ440)</f>
        <v>0</v>
      </c>
      <c r="AV412" s="989" t="e">
        <f>AU412-(K412+#REF!+#REF!+K416+K420+K423+K426+K429+K432+K435+K438)</f>
        <v>#REF!</v>
      </c>
      <c r="AW412" s="459"/>
    </row>
    <row r="413" spans="1:49" s="636" customFormat="1" x14ac:dyDescent="0.35">
      <c r="A413" s="995"/>
      <c r="B413" s="976"/>
      <c r="C413" s="459" t="s">
        <v>75</v>
      </c>
      <c r="D413" s="459" t="s">
        <v>76</v>
      </c>
      <c r="E413" s="669">
        <v>0</v>
      </c>
      <c r="F413" s="669">
        <f>E413*1.12</f>
        <v>0</v>
      </c>
      <c r="G413" s="669"/>
      <c r="H413" s="669">
        <f>I413/1.12</f>
        <v>15351.339544642855</v>
      </c>
      <c r="I413" s="669">
        <f>8566.12175+8627.37854</f>
        <v>17193.50029</v>
      </c>
      <c r="J413" s="669"/>
      <c r="K413" s="669">
        <f t="shared" si="114"/>
        <v>15351.339544642855</v>
      </c>
      <c r="L413" s="669">
        <f t="shared" si="115"/>
        <v>17193.50029</v>
      </c>
      <c r="M413" s="669"/>
      <c r="N413" s="1106" t="str">
        <f t="shared" si="106"/>
        <v/>
      </c>
      <c r="O413" s="492">
        <f>H413</f>
        <v>15351.339544642855</v>
      </c>
      <c r="P413" s="492"/>
      <c r="Q413" s="492"/>
      <c r="R413" s="492"/>
      <c r="S413" s="492"/>
      <c r="T413" s="669"/>
      <c r="U413" s="669">
        <f t="shared" si="120"/>
        <v>0</v>
      </c>
      <c r="V413" s="669"/>
      <c r="W413" s="669"/>
      <c r="X413" s="669"/>
      <c r="Y413" s="669"/>
      <c r="Z413" s="669"/>
      <c r="AA413" s="669"/>
      <c r="AB413" s="669"/>
      <c r="AC413" s="669"/>
      <c r="AD413" s="669"/>
      <c r="AE413" s="669"/>
      <c r="AF413" s="669"/>
      <c r="AG413" s="669"/>
      <c r="AH413" s="669"/>
      <c r="AI413" s="669"/>
      <c r="AJ413" s="669"/>
      <c r="AK413" s="459"/>
      <c r="AL413" s="459"/>
      <c r="AM413" s="459"/>
      <c r="AN413" s="459"/>
      <c r="AO413" s="459"/>
      <c r="AP413" s="459"/>
      <c r="AQ413" s="459"/>
      <c r="AR413" s="459"/>
      <c r="AU413" s="957"/>
      <c r="AV413" s="957"/>
      <c r="AW413" s="459"/>
    </row>
    <row r="414" spans="1:49" x14ac:dyDescent="0.35">
      <c r="A414" s="996"/>
      <c r="B414" s="977"/>
      <c r="C414" s="457" t="s">
        <v>75</v>
      </c>
      <c r="D414" s="457" t="s">
        <v>77</v>
      </c>
      <c r="E414" s="469">
        <v>0</v>
      </c>
      <c r="F414" s="469">
        <f>F413</f>
        <v>0</v>
      </c>
      <c r="G414" s="469"/>
      <c r="H414" s="469">
        <f>H413</f>
        <v>15351.339544642855</v>
      </c>
      <c r="I414" s="469">
        <f>I413</f>
        <v>17193.50029</v>
      </c>
      <c r="J414" s="469"/>
      <c r="K414" s="669">
        <f t="shared" si="114"/>
        <v>15351.339544642855</v>
      </c>
      <c r="L414" s="669">
        <f t="shared" si="115"/>
        <v>17193.50029</v>
      </c>
      <c r="M414" s="469"/>
      <c r="N414" s="1108" t="str">
        <f t="shared" si="106"/>
        <v/>
      </c>
      <c r="O414" s="492">
        <f>H414</f>
        <v>15351.339544642855</v>
      </c>
      <c r="P414" s="502"/>
      <c r="Q414" s="502"/>
      <c r="R414" s="502"/>
      <c r="S414" s="502"/>
      <c r="T414" s="469"/>
      <c r="U414" s="469">
        <f t="shared" si="120"/>
        <v>0</v>
      </c>
      <c r="V414" s="469"/>
      <c r="W414" s="469"/>
      <c r="X414" s="469"/>
      <c r="Y414" s="469"/>
      <c r="Z414" s="469"/>
      <c r="AA414" s="469"/>
      <c r="AB414" s="469"/>
      <c r="AC414" s="469"/>
      <c r="AD414" s="469"/>
      <c r="AE414" s="469"/>
      <c r="AF414" s="469"/>
      <c r="AG414" s="469"/>
      <c r="AH414" s="469"/>
      <c r="AI414" s="469"/>
      <c r="AJ414" s="469"/>
      <c r="AK414" s="457"/>
      <c r="AL414" s="457"/>
      <c r="AM414" s="457"/>
      <c r="AN414" s="457"/>
      <c r="AO414" s="457"/>
      <c r="AP414" s="457"/>
      <c r="AQ414" s="457"/>
      <c r="AR414" s="457"/>
      <c r="AU414" s="957"/>
      <c r="AV414" s="957"/>
      <c r="AW414" s="457"/>
    </row>
    <row r="415" spans="1:49" x14ac:dyDescent="0.35">
      <c r="B415" s="582"/>
      <c r="E415" s="1144"/>
      <c r="F415" s="1144"/>
      <c r="G415" s="1144"/>
      <c r="H415" s="1144"/>
      <c r="I415" s="1144"/>
      <c r="J415" s="1144"/>
      <c r="K415" s="1144"/>
      <c r="L415" s="1144"/>
      <c r="M415" s="1144"/>
      <c r="N415" s="1145"/>
      <c r="O415" s="1146"/>
      <c r="P415" s="1146"/>
      <c r="Q415" s="1146"/>
      <c r="R415" s="1146"/>
      <c r="S415" s="1146"/>
      <c r="T415" s="1144"/>
      <c r="U415" s="1144"/>
      <c r="V415" s="1144"/>
      <c r="W415" s="1144"/>
      <c r="X415" s="1144"/>
      <c r="Y415" s="1144"/>
      <c r="Z415" s="1144"/>
      <c r="AA415" s="1144"/>
      <c r="AB415" s="1144"/>
      <c r="AC415" s="1144"/>
      <c r="AD415" s="1147"/>
      <c r="AE415" s="1144"/>
      <c r="AF415" s="1144"/>
      <c r="AG415" s="1144"/>
      <c r="AH415" s="1144"/>
      <c r="AI415" s="1144"/>
      <c r="AJ415" s="1144"/>
      <c r="AU415" s="957"/>
      <c r="AV415" s="957"/>
      <c r="AW415" s="457"/>
    </row>
    <row r="416" spans="1:49" x14ac:dyDescent="0.35">
      <c r="B416" s="582"/>
      <c r="C416" s="636"/>
      <c r="D416" s="636"/>
      <c r="E416" s="1147"/>
      <c r="F416" s="1147"/>
      <c r="G416" s="1147"/>
      <c r="H416" s="1147"/>
      <c r="I416" s="1147"/>
      <c r="J416" s="1147"/>
      <c r="K416" s="1147"/>
      <c r="L416" s="1147"/>
      <c r="M416" s="1148"/>
      <c r="N416" s="1149"/>
      <c r="O416" s="1150"/>
      <c r="P416" s="1150"/>
      <c r="Q416" s="1150"/>
      <c r="R416" s="1150"/>
      <c r="S416" s="1150"/>
      <c r="T416" s="1147"/>
      <c r="U416" s="1147"/>
      <c r="V416" s="1147"/>
      <c r="W416" s="1147"/>
      <c r="X416" s="1147"/>
      <c r="Y416" s="1147"/>
      <c r="Z416" s="1147"/>
      <c r="AA416" s="1147"/>
      <c r="AB416" s="1147"/>
      <c r="AC416" s="1147"/>
      <c r="AD416" s="1147"/>
      <c r="AE416" s="1147"/>
      <c r="AF416" s="1147"/>
      <c r="AG416" s="1147"/>
      <c r="AH416" s="1147"/>
      <c r="AI416" s="1147"/>
      <c r="AJ416" s="1147"/>
      <c r="AK416" s="636"/>
      <c r="AL416" s="636"/>
      <c r="AM416" s="636"/>
      <c r="AN416" s="636"/>
      <c r="AO416" s="636"/>
      <c r="AP416" s="636"/>
      <c r="AQ416" s="636"/>
      <c r="AR416" s="636"/>
      <c r="AS416" s="636"/>
      <c r="AT416" s="636"/>
      <c r="AU416" s="957"/>
      <c r="AV416" s="957"/>
      <c r="AW416" s="457"/>
    </row>
    <row r="417" spans="2:49" s="1194" customFormat="1" ht="20.5" x14ac:dyDescent="0.35">
      <c r="B417" s="1191" t="s">
        <v>158</v>
      </c>
      <c r="C417" s="1192"/>
      <c r="D417" s="1192"/>
      <c r="E417" s="1193"/>
      <c r="F417" s="1193"/>
      <c r="G417" s="1193"/>
      <c r="H417" s="1193"/>
      <c r="I417" s="1193"/>
      <c r="J417" s="1193"/>
      <c r="K417" s="1193"/>
      <c r="O417" s="1195"/>
      <c r="P417" s="1195"/>
      <c r="Q417" s="1195"/>
      <c r="R417" s="1195"/>
      <c r="S417" s="1195"/>
      <c r="T417" s="1193"/>
      <c r="U417" s="1193"/>
      <c r="V417" s="1193"/>
      <c r="W417" s="1193"/>
      <c r="X417" s="1193"/>
      <c r="Y417" s="1193"/>
      <c r="Z417" s="1193"/>
      <c r="AA417" s="1193"/>
      <c r="AB417" s="1193"/>
      <c r="AC417" s="1193"/>
      <c r="AD417" s="1193"/>
      <c r="AE417" s="1193"/>
      <c r="AF417" s="1193"/>
      <c r="AG417" s="1193"/>
      <c r="AH417" s="1193"/>
      <c r="AI417" s="1193"/>
      <c r="AJ417" s="1193"/>
      <c r="AK417" s="1192"/>
      <c r="AL417" s="1192"/>
      <c r="AM417" s="1192"/>
      <c r="AN417" s="1192"/>
      <c r="AO417" s="1192"/>
      <c r="AP417" s="1192"/>
      <c r="AQ417" s="1192"/>
      <c r="AR417" s="1192"/>
      <c r="AS417" s="1192"/>
      <c r="AT417" s="1192"/>
      <c r="AU417" s="957"/>
      <c r="AV417" s="957"/>
      <c r="AW417" s="1196"/>
    </row>
    <row r="418" spans="2:49" s="1194" customFormat="1" ht="20.5" x14ac:dyDescent="0.35">
      <c r="B418" s="1191" t="s">
        <v>161</v>
      </c>
      <c r="C418" s="1192"/>
      <c r="D418" s="1192"/>
      <c r="E418" s="1193"/>
      <c r="F418" s="1193"/>
      <c r="G418" s="1193"/>
      <c r="H418" s="1193"/>
      <c r="I418" s="1193"/>
      <c r="J418" s="1193"/>
      <c r="K418" s="1193"/>
      <c r="L418" s="1193"/>
      <c r="M418" s="1193"/>
      <c r="N418" s="1197" t="s">
        <v>159</v>
      </c>
      <c r="O418" s="1195"/>
      <c r="P418" s="1195"/>
      <c r="Q418" s="1195"/>
      <c r="R418" s="1195"/>
      <c r="S418" s="1195"/>
      <c r="T418" s="1193"/>
      <c r="U418" s="1193"/>
      <c r="V418" s="1193"/>
      <c r="W418" s="1193"/>
      <c r="X418" s="1193"/>
      <c r="Y418" s="1193"/>
      <c r="Z418" s="1193"/>
      <c r="AA418" s="1193"/>
      <c r="AB418" s="1193"/>
      <c r="AC418" s="1193"/>
      <c r="AD418" s="1193"/>
      <c r="AE418" s="1193"/>
      <c r="AF418" s="1193"/>
      <c r="AG418" s="1193"/>
      <c r="AH418" s="1193"/>
      <c r="AI418" s="1193"/>
      <c r="AJ418" s="1193"/>
      <c r="AK418" s="1192"/>
      <c r="AL418" s="1192"/>
      <c r="AM418" s="1192"/>
      <c r="AN418" s="1192"/>
      <c r="AO418" s="1192"/>
      <c r="AP418" s="1192"/>
      <c r="AQ418" s="1192"/>
      <c r="AR418" s="1192"/>
      <c r="AS418" s="1192"/>
      <c r="AT418" s="1192"/>
      <c r="AU418" s="957"/>
      <c r="AV418" s="957"/>
      <c r="AW418" s="1196"/>
    </row>
    <row r="419" spans="2:49" x14ac:dyDescent="0.35">
      <c r="B419" s="582"/>
      <c r="E419" s="1144"/>
      <c r="F419" s="1144"/>
      <c r="G419" s="1144"/>
      <c r="H419" s="1144"/>
      <c r="I419" s="1144"/>
      <c r="J419" s="1144"/>
      <c r="K419" s="1144"/>
      <c r="L419" s="1144"/>
      <c r="M419" s="1144"/>
      <c r="N419" s="1145"/>
      <c r="O419" s="1146"/>
      <c r="P419" s="1146"/>
      <c r="Q419" s="1146"/>
      <c r="R419" s="1146"/>
      <c r="S419" s="1146"/>
      <c r="T419" s="1144"/>
      <c r="U419" s="1144"/>
      <c r="V419" s="1144"/>
      <c r="W419" s="1144"/>
      <c r="X419" s="1144"/>
      <c r="Y419" s="1144"/>
      <c r="Z419" s="1144"/>
      <c r="AA419" s="1144"/>
      <c r="AB419" s="1144"/>
      <c r="AC419" s="1144"/>
      <c r="AD419" s="1147"/>
      <c r="AE419" s="1144"/>
      <c r="AF419" s="1144"/>
      <c r="AG419" s="1144"/>
      <c r="AH419" s="1144"/>
      <c r="AI419" s="1144"/>
      <c r="AJ419" s="1144"/>
      <c r="AU419" s="957"/>
      <c r="AV419" s="957"/>
      <c r="AW419" s="457"/>
    </row>
    <row r="420" spans="2:49" x14ac:dyDescent="0.35">
      <c r="B420" s="582"/>
      <c r="C420" s="636"/>
      <c r="D420" s="636"/>
      <c r="E420" s="1147"/>
      <c r="F420" s="1147"/>
      <c r="G420" s="1147"/>
      <c r="H420" s="1147"/>
      <c r="I420" s="1147"/>
      <c r="J420" s="1147"/>
      <c r="K420" s="1147"/>
      <c r="L420" s="1147"/>
      <c r="M420" s="1148"/>
      <c r="N420" s="1149"/>
      <c r="O420" s="1150"/>
      <c r="P420" s="1150"/>
      <c r="Q420" s="1150"/>
      <c r="R420" s="1150"/>
      <c r="S420" s="1150"/>
      <c r="T420" s="1148"/>
      <c r="U420" s="1147"/>
      <c r="V420" s="1147"/>
      <c r="W420" s="1147"/>
      <c r="X420" s="1147"/>
      <c r="Y420" s="1147"/>
      <c r="Z420" s="1147"/>
      <c r="AA420" s="1147"/>
      <c r="AB420" s="1147"/>
      <c r="AC420" s="1147"/>
      <c r="AD420" s="1147"/>
      <c r="AE420" s="1147"/>
      <c r="AF420" s="1147"/>
      <c r="AG420" s="1147"/>
      <c r="AH420" s="1147"/>
      <c r="AI420" s="1147"/>
      <c r="AJ420" s="1147"/>
      <c r="AK420" s="636"/>
      <c r="AL420" s="636"/>
      <c r="AM420" s="636"/>
      <c r="AN420" s="636"/>
      <c r="AO420" s="636"/>
      <c r="AP420" s="636"/>
      <c r="AQ420" s="636"/>
      <c r="AR420" s="636"/>
      <c r="AS420" s="636"/>
      <c r="AT420" s="636"/>
      <c r="AU420" s="957"/>
      <c r="AV420" s="957"/>
      <c r="AW420" s="457"/>
    </row>
    <row r="421" spans="2:49" x14ac:dyDescent="0.35">
      <c r="B421" s="582"/>
      <c r="C421" s="636"/>
      <c r="D421" s="636"/>
      <c r="E421" s="1147"/>
      <c r="F421" s="1147"/>
      <c r="G421" s="1147"/>
      <c r="H421" s="1147"/>
      <c r="I421" s="1147"/>
      <c r="J421" s="1147"/>
      <c r="K421" s="1147"/>
      <c r="L421" s="1147"/>
      <c r="M421" s="1147"/>
      <c r="N421" s="1149"/>
      <c r="O421" s="1150"/>
      <c r="P421" s="1150"/>
      <c r="Q421" s="1150"/>
      <c r="R421" s="1150"/>
      <c r="S421" s="1150"/>
      <c r="T421" s="1147"/>
      <c r="U421" s="1147"/>
      <c r="V421" s="1147"/>
      <c r="W421" s="1147"/>
      <c r="X421" s="1147"/>
      <c r="Y421" s="1147"/>
      <c r="Z421" s="1147"/>
      <c r="AA421" s="1147"/>
      <c r="AB421" s="1147"/>
      <c r="AC421" s="1147"/>
      <c r="AD421" s="1147"/>
      <c r="AE421" s="1147"/>
      <c r="AF421" s="1147"/>
      <c r="AG421" s="1147"/>
      <c r="AH421" s="1147"/>
      <c r="AI421" s="1147"/>
      <c r="AJ421" s="1147"/>
      <c r="AK421" s="636"/>
      <c r="AL421" s="636"/>
      <c r="AM421" s="1151"/>
      <c r="AN421" s="636"/>
      <c r="AO421" s="636"/>
      <c r="AP421" s="636"/>
      <c r="AQ421" s="636"/>
      <c r="AR421" s="636"/>
      <c r="AS421" s="636"/>
      <c r="AT421" s="636"/>
      <c r="AU421" s="957"/>
      <c r="AV421" s="957"/>
      <c r="AW421" s="457"/>
    </row>
    <row r="422" spans="2:49" x14ac:dyDescent="0.35">
      <c r="B422" s="582"/>
      <c r="E422" s="1144"/>
      <c r="F422" s="1144"/>
      <c r="G422" s="1144"/>
      <c r="H422" s="1144"/>
      <c r="I422" s="1144"/>
      <c r="J422" s="1144"/>
      <c r="K422" s="1144"/>
      <c r="L422" s="1144"/>
      <c r="M422" s="1144"/>
      <c r="N422" s="1145"/>
      <c r="O422" s="1146"/>
      <c r="P422" s="1146"/>
      <c r="Q422" s="1146"/>
      <c r="R422" s="1146"/>
      <c r="S422" s="1146"/>
      <c r="T422" s="1144"/>
      <c r="U422" s="1144"/>
      <c r="V422" s="1144"/>
      <c r="W422" s="1144"/>
      <c r="X422" s="1144"/>
      <c r="Y422" s="1144"/>
      <c r="Z422" s="1144"/>
      <c r="AA422" s="1144"/>
      <c r="AB422" s="1144"/>
      <c r="AC422" s="1144"/>
      <c r="AD422" s="1147"/>
      <c r="AE422" s="1144"/>
      <c r="AF422" s="1144"/>
      <c r="AG422" s="1144"/>
      <c r="AH422" s="1144"/>
      <c r="AI422" s="1144"/>
      <c r="AJ422" s="1144"/>
      <c r="AM422" s="1152"/>
      <c r="AU422" s="957"/>
      <c r="AV422" s="957"/>
      <c r="AW422" s="457"/>
    </row>
    <row r="423" spans="2:49" x14ac:dyDescent="0.35">
      <c r="B423" s="582"/>
      <c r="C423" s="636"/>
      <c r="D423" s="636"/>
      <c r="E423" s="1147"/>
      <c r="F423" s="1147"/>
      <c r="G423" s="1147"/>
      <c r="H423" s="1147"/>
      <c r="I423" s="1147"/>
      <c r="J423" s="1147"/>
      <c r="K423" s="1147"/>
      <c r="L423" s="1147"/>
      <c r="M423" s="1148"/>
      <c r="N423" s="1149"/>
      <c r="O423" s="1150"/>
      <c r="P423" s="1150"/>
      <c r="Q423" s="1150"/>
      <c r="R423" s="1150"/>
      <c r="S423" s="1150"/>
      <c r="T423" s="1153"/>
      <c r="U423" s="1147"/>
      <c r="V423" s="1147"/>
      <c r="W423" s="1147"/>
      <c r="X423" s="1147"/>
      <c r="Y423" s="1147"/>
      <c r="Z423" s="1147"/>
      <c r="AA423" s="1147"/>
      <c r="AB423" s="1147"/>
      <c r="AC423" s="1147"/>
      <c r="AD423" s="1147"/>
      <c r="AE423" s="1147"/>
      <c r="AF423" s="1147"/>
      <c r="AG423" s="1147"/>
      <c r="AH423" s="1147"/>
      <c r="AI423" s="1147"/>
      <c r="AJ423" s="1147"/>
      <c r="AK423" s="636"/>
      <c r="AL423" s="636"/>
      <c r="AM423" s="636"/>
      <c r="AN423" s="636"/>
      <c r="AO423" s="636"/>
      <c r="AP423" s="636"/>
      <c r="AQ423" s="636"/>
      <c r="AR423" s="636"/>
      <c r="AS423" s="636"/>
      <c r="AT423" s="636"/>
      <c r="AU423" s="957"/>
      <c r="AV423" s="957"/>
      <c r="AW423" s="457"/>
    </row>
    <row r="424" spans="2:49" x14ac:dyDescent="0.35">
      <c r="B424" s="582"/>
      <c r="C424" s="636"/>
      <c r="D424" s="636"/>
      <c r="E424" s="1147"/>
      <c r="F424" s="1147"/>
      <c r="G424" s="1147"/>
      <c r="H424" s="1147"/>
      <c r="I424" s="1147"/>
      <c r="J424" s="1147"/>
      <c r="K424" s="1147"/>
      <c r="L424" s="1147"/>
      <c r="M424" s="1147"/>
      <c r="N424" s="1149"/>
      <c r="O424" s="1150"/>
      <c r="P424" s="1150"/>
      <c r="Q424" s="1150"/>
      <c r="R424" s="1150"/>
      <c r="S424" s="1150"/>
      <c r="T424" s="1147"/>
      <c r="U424" s="1147"/>
      <c r="V424" s="1147"/>
      <c r="W424" s="1147"/>
      <c r="X424" s="1147"/>
      <c r="Y424" s="1147"/>
      <c r="Z424" s="1147"/>
      <c r="AA424" s="1147"/>
      <c r="AB424" s="1147"/>
      <c r="AC424" s="1147"/>
      <c r="AD424" s="1147"/>
      <c r="AE424" s="1147"/>
      <c r="AF424" s="1147"/>
      <c r="AG424" s="1147"/>
      <c r="AH424" s="1147"/>
      <c r="AI424" s="1147"/>
      <c r="AJ424" s="1147"/>
      <c r="AK424" s="636"/>
      <c r="AL424" s="636"/>
      <c r="AM424" s="1154"/>
      <c r="AN424" s="636"/>
      <c r="AO424" s="636"/>
      <c r="AP424" s="636"/>
      <c r="AQ424" s="636"/>
      <c r="AR424" s="636"/>
      <c r="AS424" s="636"/>
      <c r="AT424" s="636"/>
      <c r="AU424" s="957"/>
      <c r="AV424" s="957"/>
      <c r="AW424" s="457"/>
    </row>
    <row r="425" spans="2:49" x14ac:dyDescent="0.35">
      <c r="B425" s="582"/>
      <c r="E425" s="1144"/>
      <c r="F425" s="1144"/>
      <c r="G425" s="1144"/>
      <c r="H425" s="1144"/>
      <c r="I425" s="1144"/>
      <c r="J425" s="1144"/>
      <c r="K425" s="1144"/>
      <c r="L425" s="1144"/>
      <c r="M425" s="1144"/>
      <c r="N425" s="1145"/>
      <c r="O425" s="1146"/>
      <c r="P425" s="1146"/>
      <c r="Q425" s="1146"/>
      <c r="R425" s="1146"/>
      <c r="S425" s="1146"/>
      <c r="T425" s="1144"/>
      <c r="U425" s="1144"/>
      <c r="V425" s="1144"/>
      <c r="W425" s="1144"/>
      <c r="X425" s="1144"/>
      <c r="Y425" s="1144"/>
      <c r="Z425" s="1144"/>
      <c r="AA425" s="1144"/>
      <c r="AB425" s="1144"/>
      <c r="AC425" s="1144"/>
      <c r="AD425" s="1147"/>
      <c r="AE425" s="1144"/>
      <c r="AF425" s="1144"/>
      <c r="AG425" s="1144"/>
      <c r="AH425" s="1144"/>
      <c r="AI425" s="1144"/>
      <c r="AJ425" s="1144"/>
      <c r="AM425" s="1155"/>
      <c r="AU425" s="957"/>
      <c r="AV425" s="957"/>
      <c r="AW425" s="457"/>
    </row>
    <row r="426" spans="2:49" x14ac:dyDescent="0.35">
      <c r="B426" s="582"/>
      <c r="C426" s="636"/>
      <c r="D426" s="636"/>
      <c r="E426" s="1147"/>
      <c r="F426" s="1147"/>
      <c r="G426" s="1147"/>
      <c r="H426" s="1147"/>
      <c r="I426" s="1147"/>
      <c r="J426" s="1147"/>
      <c r="K426" s="1147"/>
      <c r="L426" s="1147"/>
      <c r="M426" s="1148"/>
      <c r="N426" s="1149"/>
      <c r="O426" s="1150"/>
      <c r="P426" s="1150"/>
      <c r="Q426" s="1150"/>
      <c r="R426" s="1150"/>
      <c r="S426" s="1150"/>
      <c r="T426" s="1147"/>
      <c r="U426" s="1147"/>
      <c r="V426" s="1147"/>
      <c r="W426" s="1147"/>
      <c r="X426" s="1147"/>
      <c r="Y426" s="1147"/>
      <c r="Z426" s="1147"/>
      <c r="AA426" s="1147"/>
      <c r="AB426" s="1147"/>
      <c r="AC426" s="1147"/>
      <c r="AD426" s="1147"/>
      <c r="AE426" s="1147"/>
      <c r="AF426" s="1147"/>
      <c r="AG426" s="1147"/>
      <c r="AH426" s="1147"/>
      <c r="AI426" s="1147"/>
      <c r="AJ426" s="1147"/>
      <c r="AK426" s="636"/>
      <c r="AL426" s="636"/>
      <c r="AM426" s="636"/>
      <c r="AN426" s="636"/>
      <c r="AO426" s="636"/>
      <c r="AP426" s="636"/>
      <c r="AQ426" s="636"/>
      <c r="AR426" s="636"/>
      <c r="AS426" s="636"/>
      <c r="AT426" s="636"/>
      <c r="AU426" s="957"/>
      <c r="AV426" s="957"/>
      <c r="AW426" s="457"/>
    </row>
    <row r="427" spans="2:49" x14ac:dyDescent="0.35">
      <c r="B427" s="582"/>
      <c r="C427" s="636"/>
      <c r="D427" s="636"/>
      <c r="E427" s="1147"/>
      <c r="F427" s="1147"/>
      <c r="G427" s="1147"/>
      <c r="H427" s="1147"/>
      <c r="I427" s="1147"/>
      <c r="J427" s="1147"/>
      <c r="K427" s="1147"/>
      <c r="L427" s="1147"/>
      <c r="M427" s="1147"/>
      <c r="N427" s="1149"/>
      <c r="O427" s="1150"/>
      <c r="P427" s="1150"/>
      <c r="Q427" s="1150"/>
      <c r="R427" s="1150"/>
      <c r="S427" s="1150"/>
      <c r="T427" s="1147"/>
      <c r="U427" s="1147"/>
      <c r="V427" s="1147"/>
      <c r="W427" s="1147"/>
      <c r="X427" s="1147"/>
      <c r="Y427" s="1147"/>
      <c r="Z427" s="1147"/>
      <c r="AA427" s="1147"/>
      <c r="AB427" s="1147"/>
      <c r="AC427" s="1147"/>
      <c r="AD427" s="1147"/>
      <c r="AE427" s="1147"/>
      <c r="AF427" s="1147"/>
      <c r="AG427" s="1147"/>
      <c r="AH427" s="1147"/>
      <c r="AI427" s="1147"/>
      <c r="AJ427" s="1147"/>
      <c r="AK427" s="636"/>
      <c r="AL427" s="636"/>
      <c r="AM427" s="636"/>
      <c r="AN427" s="636"/>
      <c r="AO427" s="636"/>
      <c r="AP427" s="636"/>
      <c r="AQ427" s="636"/>
      <c r="AR427" s="636"/>
      <c r="AS427" s="636"/>
      <c r="AT427" s="636"/>
      <c r="AU427" s="957"/>
      <c r="AV427" s="957"/>
      <c r="AW427" s="457"/>
    </row>
    <row r="428" spans="2:49" x14ac:dyDescent="0.35">
      <c r="B428" s="582"/>
      <c r="E428" s="1144"/>
      <c r="F428" s="1144"/>
      <c r="G428" s="1144"/>
      <c r="H428" s="1144"/>
      <c r="I428" s="1144"/>
      <c r="J428" s="1144"/>
      <c r="K428" s="1144"/>
      <c r="L428" s="1144"/>
      <c r="M428" s="1144"/>
      <c r="N428" s="1145"/>
      <c r="O428" s="1146"/>
      <c r="P428" s="1146"/>
      <c r="Q428" s="1146"/>
      <c r="R428" s="1146"/>
      <c r="S428" s="1146"/>
      <c r="T428" s="1144"/>
      <c r="U428" s="1144"/>
      <c r="V428" s="1144"/>
      <c r="W428" s="1144"/>
      <c r="X428" s="1144"/>
      <c r="Y428" s="1144"/>
      <c r="Z428" s="1144"/>
      <c r="AA428" s="1144"/>
      <c r="AB428" s="1144"/>
      <c r="AC428" s="1144"/>
      <c r="AD428" s="1147"/>
      <c r="AE428" s="1144"/>
      <c r="AF428" s="1144"/>
      <c r="AG428" s="1144"/>
      <c r="AH428" s="1144"/>
      <c r="AI428" s="1144"/>
      <c r="AJ428" s="1144"/>
      <c r="AU428" s="957"/>
      <c r="AV428" s="957"/>
      <c r="AW428" s="457"/>
    </row>
    <row r="429" spans="2:49" x14ac:dyDescent="0.35">
      <c r="B429" s="582"/>
      <c r="C429" s="636"/>
      <c r="D429" s="636"/>
      <c r="E429" s="1147"/>
      <c r="F429" s="1147"/>
      <c r="G429" s="1147"/>
      <c r="H429" s="1147"/>
      <c r="I429" s="1147"/>
      <c r="J429" s="1147"/>
      <c r="K429" s="1147"/>
      <c r="L429" s="1147"/>
      <c r="M429" s="1148"/>
      <c r="N429" s="1149"/>
      <c r="O429" s="1150"/>
      <c r="P429" s="1150"/>
      <c r="Q429" s="1150"/>
      <c r="R429" s="1150"/>
      <c r="S429" s="1150"/>
      <c r="T429" s="1147"/>
      <c r="U429" s="1147"/>
      <c r="V429" s="1147"/>
      <c r="W429" s="1147"/>
      <c r="X429" s="1147"/>
      <c r="Y429" s="1147"/>
      <c r="Z429" s="1147"/>
      <c r="AA429" s="1147"/>
      <c r="AB429" s="1147"/>
      <c r="AC429" s="1147"/>
      <c r="AD429" s="1147"/>
      <c r="AE429" s="1147"/>
      <c r="AF429" s="1147"/>
      <c r="AG429" s="1147"/>
      <c r="AH429" s="1147"/>
      <c r="AI429" s="1147"/>
      <c r="AJ429" s="1147"/>
      <c r="AK429" s="636"/>
      <c r="AL429" s="636"/>
      <c r="AM429" s="636"/>
      <c r="AN429" s="636"/>
      <c r="AO429" s="636"/>
      <c r="AP429" s="636"/>
      <c r="AQ429" s="636"/>
      <c r="AR429" s="636"/>
      <c r="AS429" s="636"/>
      <c r="AT429" s="636"/>
      <c r="AU429" s="957"/>
      <c r="AV429" s="957"/>
      <c r="AW429" s="457"/>
    </row>
    <row r="430" spans="2:49" x14ac:dyDescent="0.35">
      <c r="B430" s="582"/>
      <c r="C430" s="636"/>
      <c r="D430" s="636"/>
      <c r="E430" s="1147"/>
      <c r="F430" s="1147"/>
      <c r="G430" s="1147"/>
      <c r="H430" s="1147"/>
      <c r="I430" s="1147"/>
      <c r="J430" s="1147"/>
      <c r="K430" s="1147"/>
      <c r="L430" s="1147"/>
      <c r="M430" s="1147"/>
      <c r="N430" s="1149"/>
      <c r="O430" s="1150"/>
      <c r="P430" s="1150"/>
      <c r="Q430" s="1150"/>
      <c r="R430" s="1150"/>
      <c r="S430" s="1150"/>
      <c r="T430" s="1147"/>
      <c r="U430" s="1147"/>
      <c r="V430" s="1147"/>
      <c r="W430" s="1147"/>
      <c r="X430" s="1147"/>
      <c r="Y430" s="1147"/>
      <c r="Z430" s="1147"/>
      <c r="AA430" s="1147"/>
      <c r="AB430" s="1147"/>
      <c r="AC430" s="1147"/>
      <c r="AD430" s="1147"/>
      <c r="AE430" s="1147"/>
      <c r="AF430" s="1147"/>
      <c r="AG430" s="1147"/>
      <c r="AH430" s="1147"/>
      <c r="AI430" s="1147"/>
      <c r="AJ430" s="1147"/>
      <c r="AK430" s="636"/>
      <c r="AL430" s="636"/>
      <c r="AM430" s="636"/>
      <c r="AN430" s="636"/>
      <c r="AO430" s="636"/>
      <c r="AP430" s="636"/>
      <c r="AQ430" s="636"/>
      <c r="AR430" s="636"/>
      <c r="AS430" s="636"/>
      <c r="AT430" s="636"/>
      <c r="AU430" s="957"/>
      <c r="AV430" s="957"/>
      <c r="AW430" s="457"/>
    </row>
    <row r="431" spans="2:49" x14ac:dyDescent="0.35">
      <c r="B431" s="582"/>
      <c r="E431" s="1144"/>
      <c r="F431" s="1144"/>
      <c r="G431" s="1144"/>
      <c r="H431" s="1144"/>
      <c r="I431" s="1144"/>
      <c r="J431" s="1144"/>
      <c r="K431" s="1144"/>
      <c r="L431" s="1144"/>
      <c r="M431" s="1144"/>
      <c r="N431" s="1145"/>
      <c r="O431" s="1146"/>
      <c r="P431" s="1146"/>
      <c r="Q431" s="1146"/>
      <c r="R431" s="1146"/>
      <c r="S431" s="1146"/>
      <c r="T431" s="1144"/>
      <c r="U431" s="1144"/>
      <c r="V431" s="1144"/>
      <c r="W431" s="1144"/>
      <c r="X431" s="1144"/>
      <c r="Y431" s="1144"/>
      <c r="Z431" s="1144"/>
      <c r="AA431" s="1144"/>
      <c r="AB431" s="1144"/>
      <c r="AC431" s="1144"/>
      <c r="AD431" s="1147"/>
      <c r="AE431" s="1144"/>
      <c r="AF431" s="1144"/>
      <c r="AG431" s="1144"/>
      <c r="AH431" s="1144"/>
      <c r="AI431" s="1144"/>
      <c r="AJ431" s="1144"/>
      <c r="AU431" s="957"/>
      <c r="AV431" s="957"/>
      <c r="AW431" s="457"/>
    </row>
    <row r="432" spans="2:49" x14ac:dyDescent="0.35">
      <c r="B432" s="582"/>
      <c r="C432" s="636"/>
      <c r="D432" s="636"/>
      <c r="E432" s="1147"/>
      <c r="F432" s="1147"/>
      <c r="G432" s="1147"/>
      <c r="H432" s="1147"/>
      <c r="I432" s="1147"/>
      <c r="J432" s="1147"/>
      <c r="K432" s="1147"/>
      <c r="L432" s="1147"/>
      <c r="M432" s="1148"/>
      <c r="N432" s="1149"/>
      <c r="O432" s="1150"/>
      <c r="P432" s="1150"/>
      <c r="Q432" s="1150"/>
      <c r="R432" s="1150"/>
      <c r="S432" s="1150"/>
      <c r="T432" s="1147"/>
      <c r="U432" s="1147"/>
      <c r="V432" s="1147"/>
      <c r="W432" s="1147"/>
      <c r="X432" s="1147"/>
      <c r="Y432" s="1147"/>
      <c r="Z432" s="1147"/>
      <c r="AA432" s="1147"/>
      <c r="AB432" s="1147"/>
      <c r="AC432" s="1147"/>
      <c r="AD432" s="1147"/>
      <c r="AE432" s="1147"/>
      <c r="AF432" s="1147"/>
      <c r="AG432" s="1147"/>
      <c r="AH432" s="1147"/>
      <c r="AI432" s="1147"/>
      <c r="AJ432" s="1147"/>
      <c r="AK432" s="636"/>
      <c r="AL432" s="636"/>
      <c r="AM432" s="636"/>
      <c r="AN432" s="636"/>
      <c r="AO432" s="636"/>
      <c r="AP432" s="636"/>
      <c r="AQ432" s="636"/>
      <c r="AR432" s="636"/>
      <c r="AS432" s="636"/>
      <c r="AT432" s="636"/>
      <c r="AU432" s="957"/>
      <c r="AV432" s="957"/>
      <c r="AW432" s="457"/>
    </row>
    <row r="433" spans="1:49" x14ac:dyDescent="0.35">
      <c r="B433" s="582"/>
      <c r="C433" s="636"/>
      <c r="D433" s="636"/>
      <c r="E433" s="1147"/>
      <c r="F433" s="1147"/>
      <c r="G433" s="1147"/>
      <c r="H433" s="1147"/>
      <c r="I433" s="1147"/>
      <c r="J433" s="1147"/>
      <c r="K433" s="1147"/>
      <c r="L433" s="1147"/>
      <c r="M433" s="1147"/>
      <c r="N433" s="1149"/>
      <c r="O433" s="1150"/>
      <c r="P433" s="1150"/>
      <c r="Q433" s="1150"/>
      <c r="R433" s="1150"/>
      <c r="S433" s="1150"/>
      <c r="T433" s="1147"/>
      <c r="U433" s="1147"/>
      <c r="V433" s="1147"/>
      <c r="W433" s="1147"/>
      <c r="X433" s="1147"/>
      <c r="Y433" s="1147"/>
      <c r="Z433" s="1147"/>
      <c r="AA433" s="1147"/>
      <c r="AB433" s="1147"/>
      <c r="AC433" s="1147"/>
      <c r="AD433" s="1147"/>
      <c r="AE433" s="1147"/>
      <c r="AF433" s="1147"/>
      <c r="AG433" s="1147"/>
      <c r="AH433" s="1147"/>
      <c r="AI433" s="1147"/>
      <c r="AJ433" s="1147"/>
      <c r="AK433" s="636"/>
      <c r="AL433" s="636"/>
      <c r="AM433" s="636"/>
      <c r="AN433" s="636"/>
      <c r="AO433" s="636"/>
      <c r="AP433" s="636"/>
      <c r="AQ433" s="636"/>
      <c r="AR433" s="636"/>
      <c r="AS433" s="636"/>
      <c r="AT433" s="636"/>
      <c r="AU433" s="957"/>
      <c r="AV433" s="957"/>
      <c r="AW433" s="457"/>
    </row>
    <row r="434" spans="1:49" x14ac:dyDescent="0.35">
      <c r="B434" s="582"/>
      <c r="E434" s="1144"/>
      <c r="F434" s="1144"/>
      <c r="G434" s="1144"/>
      <c r="H434" s="1144"/>
      <c r="I434" s="1144"/>
      <c r="J434" s="1144"/>
      <c r="K434" s="1144"/>
      <c r="L434" s="1144"/>
      <c r="M434" s="1144"/>
      <c r="N434" s="1145"/>
      <c r="O434" s="1146"/>
      <c r="P434" s="1146"/>
      <c r="Q434" s="1146"/>
      <c r="R434" s="1146"/>
      <c r="S434" s="1146"/>
      <c r="T434" s="1144"/>
      <c r="U434" s="1144"/>
      <c r="V434" s="1144"/>
      <c r="W434" s="1144"/>
      <c r="X434" s="1144"/>
      <c r="Y434" s="1144"/>
      <c r="Z434" s="1144"/>
      <c r="AA434" s="1144"/>
      <c r="AB434" s="1144"/>
      <c r="AC434" s="1144"/>
      <c r="AD434" s="1147"/>
      <c r="AE434" s="1144"/>
      <c r="AF434" s="1144"/>
      <c r="AG434" s="1144"/>
      <c r="AH434" s="1144"/>
      <c r="AI434" s="1144"/>
      <c r="AJ434" s="1144"/>
      <c r="AU434" s="957"/>
      <c r="AV434" s="957"/>
      <c r="AW434" s="457"/>
    </row>
    <row r="435" spans="1:49" x14ac:dyDescent="0.35">
      <c r="B435" s="582"/>
      <c r="C435" s="636"/>
      <c r="D435" s="636"/>
      <c r="E435" s="1147"/>
      <c r="F435" s="1147"/>
      <c r="G435" s="1147"/>
      <c r="H435" s="1147"/>
      <c r="I435" s="1147"/>
      <c r="J435" s="1147"/>
      <c r="K435" s="1147"/>
      <c r="L435" s="1147"/>
      <c r="M435" s="1148"/>
      <c r="N435" s="1149"/>
      <c r="O435" s="1150"/>
      <c r="P435" s="1150"/>
      <c r="Q435" s="1150"/>
      <c r="R435" s="1150"/>
      <c r="S435" s="1150"/>
      <c r="T435" s="1147"/>
      <c r="U435" s="1147"/>
      <c r="V435" s="1147"/>
      <c r="W435" s="1147"/>
      <c r="X435" s="1147"/>
      <c r="Y435" s="1147"/>
      <c r="Z435" s="1147"/>
      <c r="AA435" s="1147"/>
      <c r="AB435" s="1147"/>
      <c r="AC435" s="1147"/>
      <c r="AD435" s="1147"/>
      <c r="AE435" s="1147"/>
      <c r="AF435" s="1147"/>
      <c r="AG435" s="1147"/>
      <c r="AH435" s="1147"/>
      <c r="AI435" s="1147"/>
      <c r="AJ435" s="1147"/>
      <c r="AK435" s="636"/>
      <c r="AL435" s="636"/>
      <c r="AM435" s="636"/>
      <c r="AN435" s="636"/>
      <c r="AO435" s="636"/>
      <c r="AP435" s="636"/>
      <c r="AQ435" s="636"/>
      <c r="AR435" s="636"/>
      <c r="AS435" s="636"/>
      <c r="AT435" s="636"/>
      <c r="AU435" s="957"/>
      <c r="AV435" s="957"/>
      <c r="AW435" s="457"/>
    </row>
    <row r="436" spans="1:49" x14ac:dyDescent="0.35">
      <c r="B436" s="582"/>
      <c r="C436" s="636"/>
      <c r="D436" s="636"/>
      <c r="E436" s="1147"/>
      <c r="F436" s="1147"/>
      <c r="G436" s="1147"/>
      <c r="H436" s="1147"/>
      <c r="I436" s="1147"/>
      <c r="J436" s="1147"/>
      <c r="K436" s="1147"/>
      <c r="L436" s="1147"/>
      <c r="M436" s="1147"/>
      <c r="N436" s="1149"/>
      <c r="O436" s="1150"/>
      <c r="P436" s="1150"/>
      <c r="Q436" s="1150"/>
      <c r="R436" s="1150"/>
      <c r="S436" s="1150"/>
      <c r="T436" s="1147"/>
      <c r="U436" s="1147"/>
      <c r="V436" s="1147"/>
      <c r="W436" s="1147"/>
      <c r="X436" s="1147"/>
      <c r="Y436" s="1147"/>
      <c r="Z436" s="1147"/>
      <c r="AA436" s="1147"/>
      <c r="AB436" s="1147"/>
      <c r="AC436" s="1147"/>
      <c r="AD436" s="1147"/>
      <c r="AE436" s="1147"/>
      <c r="AF436" s="1147"/>
      <c r="AG436" s="1147"/>
      <c r="AH436" s="1147"/>
      <c r="AI436" s="1147"/>
      <c r="AJ436" s="1147"/>
      <c r="AK436" s="636"/>
      <c r="AL436" s="636"/>
      <c r="AM436" s="636"/>
      <c r="AN436" s="636"/>
      <c r="AO436" s="636"/>
      <c r="AP436" s="636"/>
      <c r="AQ436" s="636"/>
      <c r="AR436" s="636"/>
      <c r="AS436" s="636"/>
      <c r="AT436" s="636"/>
      <c r="AU436" s="957"/>
      <c r="AV436" s="957"/>
      <c r="AW436" s="457"/>
    </row>
    <row r="437" spans="1:49" x14ac:dyDescent="0.35">
      <c r="B437" s="582"/>
      <c r="E437" s="1144"/>
      <c r="F437" s="1144"/>
      <c r="G437" s="1144"/>
      <c r="H437" s="1144"/>
      <c r="I437" s="1144"/>
      <c r="J437" s="1144"/>
      <c r="K437" s="1144"/>
      <c r="L437" s="1144"/>
      <c r="M437" s="1144"/>
      <c r="N437" s="1145"/>
      <c r="O437" s="1146"/>
      <c r="P437" s="1146"/>
      <c r="Q437" s="1146"/>
      <c r="R437" s="1146"/>
      <c r="S437" s="1146"/>
      <c r="T437" s="1144"/>
      <c r="U437" s="1144"/>
      <c r="V437" s="1144"/>
      <c r="W437" s="1144"/>
      <c r="X437" s="1144"/>
      <c r="Y437" s="1144"/>
      <c r="Z437" s="1144"/>
      <c r="AA437" s="1144"/>
      <c r="AB437" s="1144"/>
      <c r="AC437" s="1144"/>
      <c r="AD437" s="1147"/>
      <c r="AE437" s="1144"/>
      <c r="AF437" s="1144"/>
      <c r="AG437" s="1144"/>
      <c r="AH437" s="1144"/>
      <c r="AI437" s="1144"/>
      <c r="AJ437" s="1144"/>
      <c r="AU437" s="957"/>
      <c r="AV437" s="957"/>
      <c r="AW437" s="457"/>
    </row>
    <row r="438" spans="1:49" x14ac:dyDescent="0.35">
      <c r="B438" s="582"/>
      <c r="C438" s="636"/>
      <c r="D438" s="636"/>
      <c r="E438" s="1147"/>
      <c r="F438" s="1147"/>
      <c r="G438" s="1147"/>
      <c r="H438" s="1147"/>
      <c r="I438" s="1147"/>
      <c r="J438" s="1147"/>
      <c r="K438" s="1147"/>
      <c r="L438" s="1147"/>
      <c r="M438" s="1148"/>
      <c r="N438" s="1149"/>
      <c r="O438" s="1150"/>
      <c r="P438" s="1150"/>
      <c r="Q438" s="1150"/>
      <c r="R438" s="1150"/>
      <c r="S438" s="1150"/>
      <c r="T438" s="1147"/>
      <c r="U438" s="1147"/>
      <c r="V438" s="1147"/>
      <c r="W438" s="1147"/>
      <c r="X438" s="1147"/>
      <c r="Y438" s="1147"/>
      <c r="Z438" s="1147"/>
      <c r="AA438" s="1147"/>
      <c r="AB438" s="1147"/>
      <c r="AC438" s="1147"/>
      <c r="AD438" s="1147"/>
      <c r="AE438" s="1147"/>
      <c r="AF438" s="1147"/>
      <c r="AG438" s="1147"/>
      <c r="AH438" s="1147"/>
      <c r="AI438" s="1147"/>
      <c r="AJ438" s="1147"/>
      <c r="AK438" s="636"/>
      <c r="AL438" s="636"/>
      <c r="AM438" s="636"/>
      <c r="AN438" s="636"/>
      <c r="AO438" s="636"/>
      <c r="AP438" s="636"/>
      <c r="AQ438" s="636"/>
      <c r="AR438" s="636"/>
      <c r="AS438" s="636"/>
      <c r="AT438" s="636"/>
      <c r="AU438" s="957"/>
      <c r="AV438" s="957"/>
      <c r="AW438" s="457"/>
    </row>
    <row r="439" spans="1:49" x14ac:dyDescent="0.35">
      <c r="B439" s="582"/>
      <c r="C439" s="636"/>
      <c r="D439" s="636"/>
      <c r="E439" s="1147"/>
      <c r="F439" s="1147"/>
      <c r="G439" s="1147"/>
      <c r="H439" s="1147"/>
      <c r="I439" s="1148"/>
      <c r="J439" s="1147"/>
      <c r="K439" s="1147"/>
      <c r="L439" s="1147"/>
      <c r="M439" s="1147"/>
      <c r="N439" s="1149"/>
      <c r="O439" s="1150"/>
      <c r="P439" s="1150"/>
      <c r="Q439" s="1150"/>
      <c r="R439" s="1150"/>
      <c r="S439" s="1150"/>
      <c r="T439" s="1147"/>
      <c r="U439" s="1147"/>
      <c r="V439" s="1147"/>
      <c r="W439" s="1147"/>
      <c r="X439" s="1147"/>
      <c r="Y439" s="1147"/>
      <c r="Z439" s="1147"/>
      <c r="AA439" s="1147"/>
      <c r="AB439" s="1147"/>
      <c r="AC439" s="1147"/>
      <c r="AD439" s="1147"/>
      <c r="AE439" s="1147"/>
      <c r="AF439" s="1147"/>
      <c r="AG439" s="1147"/>
      <c r="AH439" s="1147"/>
      <c r="AI439" s="1147"/>
      <c r="AJ439" s="1147"/>
      <c r="AK439" s="636"/>
      <c r="AL439" s="636"/>
      <c r="AM439" s="636"/>
      <c r="AN439" s="636"/>
      <c r="AO439" s="636"/>
      <c r="AP439" s="636"/>
      <c r="AQ439" s="636"/>
      <c r="AR439" s="636"/>
      <c r="AS439" s="636"/>
      <c r="AT439" s="636"/>
      <c r="AU439" s="957"/>
      <c r="AV439" s="957"/>
      <c r="AW439" s="457"/>
    </row>
    <row r="440" spans="1:49" x14ac:dyDescent="0.35">
      <c r="B440" s="582"/>
      <c r="E440" s="1144"/>
      <c r="F440" s="1144"/>
      <c r="G440" s="1144"/>
      <c r="H440" s="1144"/>
      <c r="I440" s="1156"/>
      <c r="J440" s="1144"/>
      <c r="K440" s="1144"/>
      <c r="L440" s="1144"/>
      <c r="M440" s="1144"/>
      <c r="N440" s="1145"/>
      <c r="O440" s="1146"/>
      <c r="P440" s="1146"/>
      <c r="Q440" s="1146"/>
      <c r="R440" s="1146"/>
      <c r="S440" s="1146"/>
      <c r="T440" s="1144"/>
      <c r="U440" s="1144"/>
      <c r="V440" s="1144"/>
      <c r="W440" s="1144"/>
      <c r="X440" s="1144"/>
      <c r="Y440" s="1144"/>
      <c r="Z440" s="1144"/>
      <c r="AA440" s="1144"/>
      <c r="AB440" s="1144"/>
      <c r="AC440" s="1144"/>
      <c r="AD440" s="1147"/>
      <c r="AE440" s="1144"/>
      <c r="AF440" s="1144"/>
      <c r="AG440" s="1144"/>
      <c r="AH440" s="1144"/>
      <c r="AI440" s="1144"/>
      <c r="AJ440" s="1144"/>
      <c r="AU440" s="957"/>
      <c r="AV440" s="957"/>
      <c r="AW440" s="457"/>
    </row>
    <row r="441" spans="1:49" s="636" customFormat="1" ht="27" customHeight="1" x14ac:dyDescent="0.35">
      <c r="A441" s="980"/>
      <c r="B441" s="986"/>
      <c r="E441" s="1147"/>
      <c r="F441" s="1147"/>
      <c r="G441" s="1147"/>
      <c r="H441" s="1153"/>
      <c r="I441" s="1147"/>
      <c r="J441" s="1153"/>
      <c r="K441" s="1147"/>
      <c r="L441" s="1147"/>
      <c r="M441" s="1148"/>
      <c r="N441" s="1157"/>
      <c r="O441" s="1150"/>
      <c r="P441" s="1150"/>
      <c r="Q441" s="1150"/>
      <c r="R441" s="1150"/>
      <c r="S441" s="1150"/>
      <c r="T441" s="1147"/>
      <c r="U441" s="1147"/>
      <c r="V441" s="1147"/>
      <c r="W441" s="1147"/>
      <c r="X441" s="1147"/>
      <c r="Y441" s="1147"/>
      <c r="Z441" s="1147"/>
      <c r="AA441" s="1147"/>
      <c r="AB441" s="1147"/>
      <c r="AC441" s="1147"/>
      <c r="AD441" s="1147"/>
      <c r="AE441" s="1147"/>
      <c r="AF441" s="1147"/>
      <c r="AG441" s="1147"/>
      <c r="AH441" s="1147"/>
      <c r="AI441" s="1147"/>
      <c r="AJ441" s="1147"/>
      <c r="AU441" s="988">
        <f>SUM(W441:AJ473)</f>
        <v>0</v>
      </c>
      <c r="AV441" s="989">
        <f>AU441-(K441+K444+K447+K450+K453+K456+K459+K462+K465+K468+K471)</f>
        <v>0</v>
      </c>
      <c r="AW441" s="459"/>
    </row>
    <row r="442" spans="1:49" s="636" customFormat="1" ht="27" customHeight="1" x14ac:dyDescent="0.35">
      <c r="A442" s="980"/>
      <c r="B442" s="986"/>
      <c r="E442" s="1147"/>
      <c r="F442" s="1147"/>
      <c r="G442" s="1147"/>
      <c r="H442" s="1147"/>
      <c r="I442" s="1147"/>
      <c r="J442" s="1147"/>
      <c r="K442" s="1147"/>
      <c r="L442" s="1147"/>
      <c r="M442" s="1147"/>
      <c r="N442" s="1149"/>
      <c r="O442" s="1150"/>
      <c r="P442" s="1150"/>
      <c r="Q442" s="1150"/>
      <c r="R442" s="1150"/>
      <c r="S442" s="1150"/>
      <c r="T442" s="1147"/>
      <c r="U442" s="1147"/>
      <c r="V442" s="1147"/>
      <c r="W442" s="1147"/>
      <c r="X442" s="1147"/>
      <c r="Y442" s="1147"/>
      <c r="Z442" s="1147"/>
      <c r="AA442" s="1147"/>
      <c r="AB442" s="1147"/>
      <c r="AC442" s="1147"/>
      <c r="AD442" s="1147"/>
      <c r="AE442" s="1147"/>
      <c r="AF442" s="1147"/>
      <c r="AG442" s="1147"/>
      <c r="AH442" s="1147"/>
      <c r="AI442" s="1147"/>
      <c r="AJ442" s="1147"/>
      <c r="AM442" s="1158"/>
      <c r="AN442" s="1158"/>
      <c r="AO442" s="1158"/>
      <c r="AU442" s="957"/>
      <c r="AV442" s="957"/>
      <c r="AW442" s="459"/>
    </row>
    <row r="443" spans="1:49" ht="27" customHeight="1" x14ac:dyDescent="0.35">
      <c r="A443" s="980"/>
      <c r="B443" s="986"/>
      <c r="E443" s="1144"/>
      <c r="F443" s="1144"/>
      <c r="G443" s="1144"/>
      <c r="H443" s="1144"/>
      <c r="I443" s="1156"/>
      <c r="J443" s="1144"/>
      <c r="K443" s="1144"/>
      <c r="L443" s="1144"/>
      <c r="M443" s="1144"/>
      <c r="N443" s="1145"/>
      <c r="O443" s="1146"/>
      <c r="P443" s="1146"/>
      <c r="Q443" s="1146"/>
      <c r="R443" s="1146"/>
      <c r="S443" s="1146"/>
      <c r="T443" s="1144"/>
      <c r="U443" s="1144"/>
      <c r="V443" s="1144"/>
      <c r="W443" s="1144"/>
      <c r="X443" s="1144"/>
      <c r="Y443" s="1144"/>
      <c r="Z443" s="1144"/>
      <c r="AA443" s="1144"/>
      <c r="AB443" s="1144"/>
      <c r="AC443" s="1144"/>
      <c r="AD443" s="1147"/>
      <c r="AE443" s="1144"/>
      <c r="AF443" s="1144"/>
      <c r="AG443" s="1144"/>
      <c r="AH443" s="1144"/>
      <c r="AI443" s="1144"/>
      <c r="AJ443" s="1144"/>
      <c r="AM443" s="1102"/>
      <c r="AN443" s="1102"/>
      <c r="AO443" s="1102"/>
      <c r="AU443" s="957"/>
      <c r="AV443" s="957"/>
      <c r="AW443" s="457"/>
    </row>
    <row r="444" spans="1:49" s="1103" customFormat="1" ht="13.5" outlineLevel="1" x14ac:dyDescent="0.35">
      <c r="A444" s="980"/>
      <c r="B444" s="986"/>
      <c r="C444" s="1159"/>
      <c r="D444" s="1159"/>
      <c r="E444" s="1160"/>
      <c r="F444" s="1160"/>
      <c r="G444" s="1160"/>
      <c r="H444" s="1160"/>
      <c r="I444" s="1160"/>
      <c r="J444" s="1160"/>
      <c r="K444" s="1160"/>
      <c r="L444" s="1160"/>
      <c r="M444" s="1161"/>
      <c r="N444" s="1162"/>
      <c r="O444" s="1163"/>
      <c r="P444" s="1163"/>
      <c r="Q444" s="1163"/>
      <c r="R444" s="1163"/>
      <c r="S444" s="1163"/>
      <c r="T444" s="1160"/>
      <c r="U444" s="1160"/>
      <c r="V444" s="1160"/>
      <c r="W444" s="1160"/>
      <c r="X444" s="1160"/>
      <c r="Y444" s="1160"/>
      <c r="Z444" s="1160"/>
      <c r="AA444" s="1160"/>
      <c r="AB444" s="1160"/>
      <c r="AC444" s="1160"/>
      <c r="AD444" s="1160"/>
      <c r="AE444" s="1160"/>
      <c r="AF444" s="1160"/>
      <c r="AG444" s="1160"/>
      <c r="AH444" s="1160"/>
      <c r="AI444" s="1160"/>
      <c r="AJ444" s="1160"/>
      <c r="AK444" s="1159"/>
      <c r="AL444" s="1159"/>
      <c r="AM444" s="1159"/>
      <c r="AN444" s="1159"/>
      <c r="AO444" s="1159"/>
      <c r="AP444" s="1159"/>
      <c r="AQ444" s="1159"/>
      <c r="AR444" s="1159"/>
      <c r="AS444" s="1159"/>
      <c r="AT444" s="1159"/>
      <c r="AU444" s="957"/>
      <c r="AV444" s="957"/>
      <c r="AW444" s="1164"/>
    </row>
    <row r="445" spans="1:49" s="1103" customFormat="1" ht="13.5" outlineLevel="1" x14ac:dyDescent="0.35">
      <c r="A445" s="980"/>
      <c r="B445" s="986"/>
      <c r="C445" s="1159"/>
      <c r="D445" s="1159"/>
      <c r="E445" s="1160"/>
      <c r="F445" s="1160"/>
      <c r="G445" s="1160"/>
      <c r="H445" s="1160"/>
      <c r="I445" s="1160"/>
      <c r="J445" s="1160"/>
      <c r="K445" s="1160"/>
      <c r="L445" s="1160"/>
      <c r="M445" s="1160"/>
      <c r="N445" s="1162"/>
      <c r="O445" s="1163"/>
      <c r="P445" s="1163"/>
      <c r="Q445" s="1163"/>
      <c r="R445" s="1163"/>
      <c r="S445" s="1163"/>
      <c r="T445" s="1160"/>
      <c r="U445" s="1160"/>
      <c r="V445" s="1160"/>
      <c r="W445" s="1160"/>
      <c r="X445" s="1160"/>
      <c r="Y445" s="1160"/>
      <c r="Z445" s="1160"/>
      <c r="AA445" s="1160"/>
      <c r="AB445" s="1160"/>
      <c r="AC445" s="1160"/>
      <c r="AD445" s="1160"/>
      <c r="AE445" s="1160"/>
      <c r="AF445" s="1160"/>
      <c r="AG445" s="1160"/>
      <c r="AH445" s="1160"/>
      <c r="AI445" s="1160"/>
      <c r="AJ445" s="1160"/>
      <c r="AK445" s="1159"/>
      <c r="AL445" s="1159"/>
      <c r="AM445" s="1159"/>
      <c r="AN445" s="1159"/>
      <c r="AO445" s="1159"/>
      <c r="AP445" s="1159"/>
      <c r="AQ445" s="1159"/>
      <c r="AR445" s="1159"/>
      <c r="AS445" s="1159"/>
      <c r="AT445" s="1159"/>
      <c r="AU445" s="957"/>
      <c r="AV445" s="957"/>
      <c r="AW445" s="1164"/>
    </row>
    <row r="446" spans="1:49" s="1103" customFormat="1" ht="13.5" outlineLevel="1" x14ac:dyDescent="0.35">
      <c r="A446" s="980"/>
      <c r="B446" s="986"/>
      <c r="E446" s="1165"/>
      <c r="F446" s="1165"/>
      <c r="G446" s="1165"/>
      <c r="H446" s="1165"/>
      <c r="I446" s="1144"/>
      <c r="J446" s="1165"/>
      <c r="K446" s="1165"/>
      <c r="L446" s="1165"/>
      <c r="M446" s="1165"/>
      <c r="N446" s="1166"/>
      <c r="O446" s="1167"/>
      <c r="P446" s="1167"/>
      <c r="Q446" s="1167"/>
      <c r="R446" s="1167"/>
      <c r="S446" s="1167"/>
      <c r="T446" s="1165"/>
      <c r="U446" s="1165"/>
      <c r="V446" s="1165"/>
      <c r="W446" s="1165"/>
      <c r="X446" s="1165"/>
      <c r="Y446" s="1165"/>
      <c r="Z446" s="1165"/>
      <c r="AA446" s="1165"/>
      <c r="AB446" s="1165"/>
      <c r="AC446" s="1165"/>
      <c r="AD446" s="1160"/>
      <c r="AE446" s="1165"/>
      <c r="AF446" s="1165"/>
      <c r="AG446" s="1165"/>
      <c r="AH446" s="1165"/>
      <c r="AI446" s="1165"/>
      <c r="AJ446" s="1165"/>
      <c r="AU446" s="957"/>
      <c r="AV446" s="957"/>
      <c r="AW446" s="1164"/>
    </row>
    <row r="447" spans="1:49" s="1103" customFormat="1" ht="13.5" hidden="1" customHeight="1" outlineLevel="1" x14ac:dyDescent="0.35">
      <c r="A447" s="980"/>
      <c r="B447" s="986"/>
      <c r="C447" s="1159"/>
      <c r="D447" s="1159"/>
      <c r="E447" s="1160"/>
      <c r="F447" s="1160"/>
      <c r="G447" s="1160"/>
      <c r="H447" s="1160"/>
      <c r="I447" s="1160"/>
      <c r="J447" s="1160"/>
      <c r="K447" s="1168"/>
      <c r="L447" s="1160"/>
      <c r="M447" s="1161"/>
      <c r="N447" s="1162"/>
      <c r="O447" s="1163"/>
      <c r="P447" s="1163"/>
      <c r="Q447" s="1163"/>
      <c r="R447" s="1163"/>
      <c r="S447" s="1163"/>
      <c r="T447" s="1160"/>
      <c r="U447" s="1160"/>
      <c r="V447" s="1160"/>
      <c r="W447" s="1160"/>
      <c r="X447" s="1160"/>
      <c r="Y447" s="1160"/>
      <c r="Z447" s="1160"/>
      <c r="AA447" s="1160"/>
      <c r="AB447" s="1160"/>
      <c r="AC447" s="1160"/>
      <c r="AD447" s="1160"/>
      <c r="AE447" s="1160"/>
      <c r="AF447" s="1160"/>
      <c r="AG447" s="1160"/>
      <c r="AH447" s="1160"/>
      <c r="AI447" s="1160"/>
      <c r="AJ447" s="1160"/>
      <c r="AK447" s="1159"/>
      <c r="AL447" s="1159"/>
      <c r="AM447" s="1159"/>
      <c r="AN447" s="1159"/>
      <c r="AO447" s="1159"/>
      <c r="AP447" s="1159"/>
      <c r="AQ447" s="1159"/>
      <c r="AR447" s="1159"/>
      <c r="AS447" s="1159"/>
      <c r="AT447" s="1159"/>
      <c r="AU447" s="957"/>
      <c r="AV447" s="957"/>
      <c r="AW447" s="1164"/>
    </row>
    <row r="448" spans="1:49" s="1103" customFormat="1" ht="13.5" hidden="1" customHeight="1" outlineLevel="1" x14ac:dyDescent="0.35">
      <c r="A448" s="980"/>
      <c r="B448" s="986"/>
      <c r="C448" s="1159"/>
      <c r="D448" s="1159"/>
      <c r="E448" s="1160"/>
      <c r="F448" s="1160"/>
      <c r="G448" s="1160"/>
      <c r="H448" s="1160"/>
      <c r="I448" s="1160"/>
      <c r="J448" s="1160"/>
      <c r="K448" s="1160"/>
      <c r="L448" s="1160"/>
      <c r="M448" s="1160"/>
      <c r="N448" s="1162"/>
      <c r="O448" s="1163"/>
      <c r="P448" s="1163"/>
      <c r="Q448" s="1163"/>
      <c r="R448" s="1163"/>
      <c r="S448" s="1163"/>
      <c r="T448" s="1160"/>
      <c r="U448" s="1160"/>
      <c r="V448" s="1160"/>
      <c r="W448" s="1160"/>
      <c r="X448" s="1160"/>
      <c r="Y448" s="1160"/>
      <c r="Z448" s="1160"/>
      <c r="AA448" s="1160"/>
      <c r="AB448" s="1160"/>
      <c r="AC448" s="1160"/>
      <c r="AD448" s="1160"/>
      <c r="AE448" s="1160"/>
      <c r="AF448" s="1160"/>
      <c r="AG448" s="1160"/>
      <c r="AH448" s="1160"/>
      <c r="AI448" s="1160"/>
      <c r="AJ448" s="1160"/>
      <c r="AK448" s="1159"/>
      <c r="AL448" s="1159"/>
      <c r="AM448" s="1159"/>
      <c r="AN448" s="1159"/>
      <c r="AO448" s="1159"/>
      <c r="AP448" s="1159"/>
      <c r="AQ448" s="1159"/>
      <c r="AR448" s="1159"/>
      <c r="AS448" s="1159"/>
      <c r="AT448" s="1159"/>
      <c r="AU448" s="957"/>
      <c r="AV448" s="957"/>
      <c r="AW448" s="1164"/>
    </row>
    <row r="449" spans="1:49" s="1103" customFormat="1" ht="13.5" hidden="1" customHeight="1" outlineLevel="1" x14ac:dyDescent="0.35">
      <c r="A449" s="980"/>
      <c r="B449" s="986"/>
      <c r="E449" s="1165"/>
      <c r="F449" s="1165"/>
      <c r="G449" s="1165"/>
      <c r="H449" s="1165"/>
      <c r="I449" s="1165"/>
      <c r="J449" s="1165"/>
      <c r="K449" s="1165"/>
      <c r="L449" s="1165"/>
      <c r="M449" s="1165"/>
      <c r="N449" s="1166"/>
      <c r="O449" s="1167"/>
      <c r="P449" s="1167"/>
      <c r="Q449" s="1167"/>
      <c r="R449" s="1167"/>
      <c r="S449" s="1167"/>
      <c r="T449" s="1165"/>
      <c r="U449" s="1165"/>
      <c r="V449" s="1165"/>
      <c r="W449" s="1165"/>
      <c r="X449" s="1165"/>
      <c r="Y449" s="1165"/>
      <c r="Z449" s="1165"/>
      <c r="AA449" s="1165"/>
      <c r="AB449" s="1165"/>
      <c r="AC449" s="1165"/>
      <c r="AD449" s="1160"/>
      <c r="AE449" s="1165"/>
      <c r="AF449" s="1165"/>
      <c r="AG449" s="1165"/>
      <c r="AH449" s="1165"/>
      <c r="AI449" s="1165"/>
      <c r="AJ449" s="1165"/>
      <c r="AU449" s="957"/>
      <c r="AV449" s="957"/>
      <c r="AW449" s="1164"/>
    </row>
    <row r="450" spans="1:49" s="1103" customFormat="1" ht="13.5" hidden="1" customHeight="1" outlineLevel="1" x14ac:dyDescent="0.35">
      <c r="A450" s="980"/>
      <c r="B450" s="986"/>
      <c r="C450" s="1159"/>
      <c r="D450" s="1159"/>
      <c r="E450" s="1160"/>
      <c r="F450" s="1160"/>
      <c r="G450" s="1160"/>
      <c r="H450" s="1160"/>
      <c r="I450" s="1160"/>
      <c r="J450" s="1160"/>
      <c r="K450" s="1160"/>
      <c r="L450" s="1160"/>
      <c r="M450" s="1161"/>
      <c r="N450" s="1162"/>
      <c r="O450" s="1163"/>
      <c r="P450" s="1163"/>
      <c r="Q450" s="1163"/>
      <c r="R450" s="1163"/>
      <c r="S450" s="1163"/>
      <c r="T450" s="1160"/>
      <c r="U450" s="1160"/>
      <c r="V450" s="1160"/>
      <c r="W450" s="1160"/>
      <c r="X450" s="1160"/>
      <c r="Y450" s="1160"/>
      <c r="Z450" s="1160"/>
      <c r="AA450" s="1160"/>
      <c r="AB450" s="1160"/>
      <c r="AC450" s="1160"/>
      <c r="AD450" s="1160"/>
      <c r="AE450" s="1160"/>
      <c r="AF450" s="1160"/>
      <c r="AG450" s="1160"/>
      <c r="AH450" s="1160"/>
      <c r="AI450" s="1160"/>
      <c r="AJ450" s="1160"/>
      <c r="AK450" s="1159"/>
      <c r="AL450" s="1159"/>
      <c r="AM450" s="1159"/>
      <c r="AN450" s="1159"/>
      <c r="AO450" s="1159"/>
      <c r="AP450" s="1159"/>
      <c r="AQ450" s="1159"/>
      <c r="AR450" s="1159"/>
      <c r="AS450" s="1159"/>
      <c r="AT450" s="1159"/>
      <c r="AU450" s="957"/>
      <c r="AV450" s="957"/>
      <c r="AW450" s="1164"/>
    </row>
    <row r="451" spans="1:49" s="1103" customFormat="1" ht="13.5" hidden="1" customHeight="1" outlineLevel="1" x14ac:dyDescent="0.35">
      <c r="A451" s="980"/>
      <c r="B451" s="986"/>
      <c r="C451" s="1159"/>
      <c r="D451" s="1159"/>
      <c r="E451" s="1160"/>
      <c r="F451" s="1160"/>
      <c r="G451" s="1160"/>
      <c r="H451" s="1160"/>
      <c r="I451" s="1160"/>
      <c r="J451" s="1160"/>
      <c r="K451" s="1160"/>
      <c r="L451" s="1160"/>
      <c r="M451" s="1160"/>
      <c r="N451" s="1162"/>
      <c r="O451" s="1163"/>
      <c r="P451" s="1163"/>
      <c r="Q451" s="1163"/>
      <c r="R451" s="1163"/>
      <c r="S451" s="1163"/>
      <c r="T451" s="1160"/>
      <c r="U451" s="1160"/>
      <c r="V451" s="1160"/>
      <c r="W451" s="1160"/>
      <c r="X451" s="1160"/>
      <c r="Y451" s="1160"/>
      <c r="Z451" s="1160"/>
      <c r="AA451" s="1160"/>
      <c r="AB451" s="1160"/>
      <c r="AC451" s="1160"/>
      <c r="AD451" s="1160"/>
      <c r="AE451" s="1160"/>
      <c r="AF451" s="1160"/>
      <c r="AG451" s="1160"/>
      <c r="AH451" s="1160"/>
      <c r="AI451" s="1160"/>
      <c r="AJ451" s="1160"/>
      <c r="AK451" s="1159"/>
      <c r="AL451" s="1159"/>
      <c r="AM451" s="1159"/>
      <c r="AN451" s="1159"/>
      <c r="AO451" s="1159"/>
      <c r="AP451" s="1159"/>
      <c r="AQ451" s="1159"/>
      <c r="AR451" s="1159"/>
      <c r="AS451" s="1159"/>
      <c r="AT451" s="1159"/>
      <c r="AU451" s="957"/>
      <c r="AV451" s="957"/>
      <c r="AW451" s="1164"/>
    </row>
    <row r="452" spans="1:49" s="1103" customFormat="1" ht="13.5" hidden="1" customHeight="1" outlineLevel="1" x14ac:dyDescent="0.35">
      <c r="A452" s="980"/>
      <c r="B452" s="986"/>
      <c r="E452" s="1165"/>
      <c r="F452" s="1165"/>
      <c r="G452" s="1165"/>
      <c r="H452" s="1165"/>
      <c r="I452" s="1165"/>
      <c r="J452" s="1165"/>
      <c r="K452" s="1165"/>
      <c r="L452" s="1165"/>
      <c r="M452" s="1165"/>
      <c r="N452" s="1166"/>
      <c r="O452" s="1167"/>
      <c r="P452" s="1167"/>
      <c r="Q452" s="1167"/>
      <c r="R452" s="1167"/>
      <c r="S452" s="1167"/>
      <c r="T452" s="1165"/>
      <c r="U452" s="1165"/>
      <c r="V452" s="1165"/>
      <c r="W452" s="1165"/>
      <c r="X452" s="1165"/>
      <c r="Y452" s="1165"/>
      <c r="Z452" s="1165"/>
      <c r="AA452" s="1165"/>
      <c r="AB452" s="1165"/>
      <c r="AC452" s="1165"/>
      <c r="AD452" s="1160"/>
      <c r="AE452" s="1165"/>
      <c r="AF452" s="1165"/>
      <c r="AG452" s="1165"/>
      <c r="AH452" s="1165"/>
      <c r="AI452" s="1165"/>
      <c r="AJ452" s="1165"/>
      <c r="AU452" s="957"/>
      <c r="AV452" s="957"/>
      <c r="AW452" s="1164"/>
    </row>
    <row r="453" spans="1:49" s="1103" customFormat="1" ht="13.5" hidden="1" customHeight="1" outlineLevel="1" x14ac:dyDescent="0.35">
      <c r="A453" s="980"/>
      <c r="B453" s="986"/>
      <c r="C453" s="1159"/>
      <c r="D453" s="1159"/>
      <c r="E453" s="1160"/>
      <c r="F453" s="1160"/>
      <c r="G453" s="1160"/>
      <c r="H453" s="1160"/>
      <c r="I453" s="1160"/>
      <c r="J453" s="1160"/>
      <c r="K453" s="1160"/>
      <c r="L453" s="1160"/>
      <c r="M453" s="1161"/>
      <c r="N453" s="1162"/>
      <c r="O453" s="1163"/>
      <c r="P453" s="1163"/>
      <c r="Q453" s="1163"/>
      <c r="R453" s="1163"/>
      <c r="S453" s="1163"/>
      <c r="T453" s="1168"/>
      <c r="U453" s="1160"/>
      <c r="V453" s="1160"/>
      <c r="W453" s="1160"/>
      <c r="X453" s="1160"/>
      <c r="Y453" s="1160"/>
      <c r="Z453" s="1160"/>
      <c r="AA453" s="1160"/>
      <c r="AB453" s="1160"/>
      <c r="AC453" s="1160"/>
      <c r="AD453" s="1160"/>
      <c r="AE453" s="1160"/>
      <c r="AF453" s="1160"/>
      <c r="AG453" s="1160"/>
      <c r="AH453" s="1160"/>
      <c r="AI453" s="1160"/>
      <c r="AJ453" s="1160"/>
      <c r="AK453" s="1159"/>
      <c r="AL453" s="1159"/>
      <c r="AM453" s="1159"/>
      <c r="AN453" s="1159"/>
      <c r="AO453" s="1159"/>
      <c r="AP453" s="1159"/>
      <c r="AQ453" s="1159"/>
      <c r="AR453" s="1159"/>
      <c r="AS453" s="1159"/>
      <c r="AT453" s="1159"/>
      <c r="AU453" s="957"/>
      <c r="AV453" s="957"/>
      <c r="AW453" s="1164"/>
    </row>
    <row r="454" spans="1:49" s="1103" customFormat="1" ht="13.5" hidden="1" customHeight="1" outlineLevel="1" x14ac:dyDescent="0.35">
      <c r="A454" s="980"/>
      <c r="B454" s="986"/>
      <c r="C454" s="1159"/>
      <c r="D454" s="1159"/>
      <c r="E454" s="1160"/>
      <c r="F454" s="1160"/>
      <c r="G454" s="1160"/>
      <c r="H454" s="1160"/>
      <c r="I454" s="1160"/>
      <c r="J454" s="1160"/>
      <c r="K454" s="1160"/>
      <c r="L454" s="1160"/>
      <c r="M454" s="1160"/>
      <c r="N454" s="1162"/>
      <c r="O454" s="1163"/>
      <c r="P454" s="1163"/>
      <c r="Q454" s="1163"/>
      <c r="R454" s="1163"/>
      <c r="S454" s="1163"/>
      <c r="T454" s="1160"/>
      <c r="U454" s="1160"/>
      <c r="V454" s="1160"/>
      <c r="W454" s="1160"/>
      <c r="X454" s="1160"/>
      <c r="Y454" s="1160"/>
      <c r="Z454" s="1160"/>
      <c r="AA454" s="1160"/>
      <c r="AB454" s="1160"/>
      <c r="AC454" s="1160"/>
      <c r="AD454" s="1160"/>
      <c r="AE454" s="1160"/>
      <c r="AF454" s="1160"/>
      <c r="AG454" s="1160"/>
      <c r="AH454" s="1160"/>
      <c r="AI454" s="1160"/>
      <c r="AJ454" s="1160"/>
      <c r="AK454" s="1159"/>
      <c r="AL454" s="1159"/>
      <c r="AM454" s="1169"/>
      <c r="AN454" s="1159"/>
      <c r="AO454" s="1159"/>
      <c r="AP454" s="1159"/>
      <c r="AQ454" s="1159"/>
      <c r="AR454" s="1159"/>
      <c r="AS454" s="1159"/>
      <c r="AT454" s="1159"/>
      <c r="AU454" s="957"/>
      <c r="AV454" s="957"/>
      <c r="AW454" s="1164"/>
    </row>
    <row r="455" spans="1:49" s="1103" customFormat="1" ht="13.5" hidden="1" customHeight="1" outlineLevel="1" x14ac:dyDescent="0.35">
      <c r="A455" s="980"/>
      <c r="B455" s="986"/>
      <c r="E455" s="1165"/>
      <c r="F455" s="1165"/>
      <c r="G455" s="1165"/>
      <c r="H455" s="1165"/>
      <c r="I455" s="1165"/>
      <c r="J455" s="1165"/>
      <c r="K455" s="1165"/>
      <c r="L455" s="1165"/>
      <c r="M455" s="1165"/>
      <c r="N455" s="1166"/>
      <c r="O455" s="1167"/>
      <c r="P455" s="1167"/>
      <c r="Q455" s="1167"/>
      <c r="R455" s="1167"/>
      <c r="S455" s="1167"/>
      <c r="T455" s="1165"/>
      <c r="U455" s="1165"/>
      <c r="V455" s="1165"/>
      <c r="W455" s="1165"/>
      <c r="X455" s="1165"/>
      <c r="Y455" s="1165"/>
      <c r="Z455" s="1165"/>
      <c r="AA455" s="1165"/>
      <c r="AB455" s="1165"/>
      <c r="AC455" s="1165"/>
      <c r="AD455" s="1160"/>
      <c r="AE455" s="1165"/>
      <c r="AF455" s="1165"/>
      <c r="AG455" s="1165"/>
      <c r="AH455" s="1165"/>
      <c r="AI455" s="1165"/>
      <c r="AJ455" s="1165"/>
      <c r="AM455" s="1170"/>
      <c r="AU455" s="957"/>
      <c r="AV455" s="957"/>
      <c r="AW455" s="1164"/>
    </row>
    <row r="456" spans="1:49" s="1103" customFormat="1" ht="13.5" hidden="1" customHeight="1" outlineLevel="1" x14ac:dyDescent="0.35">
      <c r="A456" s="980"/>
      <c r="B456" s="986"/>
      <c r="C456" s="1159"/>
      <c r="D456" s="1159"/>
      <c r="E456" s="1160"/>
      <c r="F456" s="1160"/>
      <c r="G456" s="1160"/>
      <c r="H456" s="1160"/>
      <c r="I456" s="1160"/>
      <c r="J456" s="1160"/>
      <c r="K456" s="1160"/>
      <c r="L456" s="1160"/>
      <c r="M456" s="1161"/>
      <c r="N456" s="1162"/>
      <c r="O456" s="1163"/>
      <c r="P456" s="1163"/>
      <c r="Q456" s="1163"/>
      <c r="R456" s="1163"/>
      <c r="S456" s="1163"/>
      <c r="T456" s="1161"/>
      <c r="U456" s="1160"/>
      <c r="V456" s="1160"/>
      <c r="W456" s="1160"/>
      <c r="X456" s="1160"/>
      <c r="Y456" s="1160"/>
      <c r="Z456" s="1160"/>
      <c r="AA456" s="1160"/>
      <c r="AB456" s="1160"/>
      <c r="AC456" s="1160"/>
      <c r="AD456" s="1160"/>
      <c r="AE456" s="1160"/>
      <c r="AF456" s="1160"/>
      <c r="AG456" s="1160"/>
      <c r="AH456" s="1160"/>
      <c r="AI456" s="1160"/>
      <c r="AJ456" s="1160"/>
      <c r="AK456" s="1159"/>
      <c r="AL456" s="1159"/>
      <c r="AM456" s="1159"/>
      <c r="AN456" s="1159"/>
      <c r="AO456" s="1159"/>
      <c r="AP456" s="1159"/>
      <c r="AQ456" s="1159"/>
      <c r="AR456" s="1159"/>
      <c r="AS456" s="1159"/>
      <c r="AT456" s="1159"/>
      <c r="AU456" s="957"/>
      <c r="AV456" s="957"/>
      <c r="AW456" s="1164"/>
    </row>
    <row r="457" spans="1:49" s="1103" customFormat="1" ht="13.5" hidden="1" customHeight="1" outlineLevel="1" x14ac:dyDescent="0.35">
      <c r="A457" s="980"/>
      <c r="B457" s="986"/>
      <c r="C457" s="1159"/>
      <c r="D457" s="1159"/>
      <c r="E457" s="1160"/>
      <c r="F457" s="1160"/>
      <c r="G457" s="1160"/>
      <c r="H457" s="1160"/>
      <c r="I457" s="1160"/>
      <c r="J457" s="1160"/>
      <c r="K457" s="1160"/>
      <c r="L457" s="1160"/>
      <c r="M457" s="1160"/>
      <c r="N457" s="1162"/>
      <c r="O457" s="1163"/>
      <c r="P457" s="1163"/>
      <c r="Q457" s="1163"/>
      <c r="R457" s="1163"/>
      <c r="S457" s="1163"/>
      <c r="T457" s="1160"/>
      <c r="U457" s="1160"/>
      <c r="V457" s="1160"/>
      <c r="W457" s="1160"/>
      <c r="X457" s="1160"/>
      <c r="Y457" s="1160"/>
      <c r="Z457" s="1160"/>
      <c r="AA457" s="1160"/>
      <c r="AB457" s="1160"/>
      <c r="AC457" s="1160"/>
      <c r="AD457" s="1160"/>
      <c r="AE457" s="1160"/>
      <c r="AF457" s="1160"/>
      <c r="AG457" s="1160"/>
      <c r="AH457" s="1160"/>
      <c r="AI457" s="1160"/>
      <c r="AJ457" s="1160"/>
      <c r="AK457" s="1159"/>
      <c r="AL457" s="1159"/>
      <c r="AM457" s="1169"/>
      <c r="AN457" s="1159"/>
      <c r="AO457" s="1159"/>
      <c r="AP457" s="1159"/>
      <c r="AQ457" s="1159"/>
      <c r="AR457" s="1159"/>
      <c r="AS457" s="1159"/>
      <c r="AT457" s="1159"/>
      <c r="AU457" s="957"/>
      <c r="AV457" s="957"/>
      <c r="AW457" s="1164"/>
    </row>
    <row r="458" spans="1:49" s="1103" customFormat="1" ht="13.5" hidden="1" customHeight="1" outlineLevel="1" x14ac:dyDescent="0.35">
      <c r="A458" s="980"/>
      <c r="B458" s="986"/>
      <c r="E458" s="1165"/>
      <c r="F458" s="1165"/>
      <c r="G458" s="1165"/>
      <c r="H458" s="1165"/>
      <c r="I458" s="1165"/>
      <c r="J458" s="1165"/>
      <c r="K458" s="1165"/>
      <c r="L458" s="1165"/>
      <c r="M458" s="1165"/>
      <c r="N458" s="1166"/>
      <c r="O458" s="1167"/>
      <c r="P458" s="1167"/>
      <c r="Q458" s="1167"/>
      <c r="R458" s="1167"/>
      <c r="S458" s="1167"/>
      <c r="T458" s="1165"/>
      <c r="U458" s="1165"/>
      <c r="V458" s="1165"/>
      <c r="W458" s="1165"/>
      <c r="X458" s="1165"/>
      <c r="Y458" s="1165"/>
      <c r="Z458" s="1165"/>
      <c r="AA458" s="1165"/>
      <c r="AB458" s="1165"/>
      <c r="AC458" s="1165"/>
      <c r="AD458" s="1160"/>
      <c r="AE458" s="1165"/>
      <c r="AF458" s="1165"/>
      <c r="AG458" s="1165"/>
      <c r="AH458" s="1165"/>
      <c r="AI458" s="1165"/>
      <c r="AJ458" s="1165"/>
      <c r="AM458" s="1170"/>
      <c r="AU458" s="957"/>
      <c r="AV458" s="957"/>
      <c r="AW458" s="1164"/>
    </row>
    <row r="459" spans="1:49" s="1103" customFormat="1" ht="13.5" hidden="1" customHeight="1" outlineLevel="1" x14ac:dyDescent="0.35">
      <c r="A459" s="980"/>
      <c r="B459" s="986"/>
      <c r="C459" s="1159"/>
      <c r="D459" s="1159"/>
      <c r="E459" s="1160"/>
      <c r="F459" s="1160"/>
      <c r="G459" s="1160"/>
      <c r="H459" s="1160"/>
      <c r="I459" s="1160"/>
      <c r="J459" s="1160"/>
      <c r="K459" s="1160"/>
      <c r="L459" s="1160"/>
      <c r="M459" s="1161"/>
      <c r="N459" s="1162"/>
      <c r="O459" s="1163"/>
      <c r="P459" s="1163"/>
      <c r="Q459" s="1163"/>
      <c r="R459" s="1163"/>
      <c r="S459" s="1163"/>
      <c r="T459" s="1160"/>
      <c r="U459" s="1160"/>
      <c r="V459" s="1160"/>
      <c r="W459" s="1160"/>
      <c r="X459" s="1160"/>
      <c r="Y459" s="1160"/>
      <c r="Z459" s="1160"/>
      <c r="AA459" s="1160"/>
      <c r="AB459" s="1160"/>
      <c r="AC459" s="1160"/>
      <c r="AD459" s="1160"/>
      <c r="AE459" s="1160"/>
      <c r="AF459" s="1160"/>
      <c r="AG459" s="1160"/>
      <c r="AH459" s="1160"/>
      <c r="AI459" s="1160"/>
      <c r="AJ459" s="1160"/>
      <c r="AK459" s="1159"/>
      <c r="AL459" s="1159"/>
      <c r="AM459" s="1159"/>
      <c r="AN459" s="1159"/>
      <c r="AO459" s="1159"/>
      <c r="AP459" s="1159"/>
      <c r="AQ459" s="1159"/>
      <c r="AR459" s="1159"/>
      <c r="AS459" s="1159"/>
      <c r="AT459" s="1159"/>
      <c r="AU459" s="957"/>
      <c r="AV459" s="957"/>
      <c r="AW459" s="1164"/>
    </row>
    <row r="460" spans="1:49" s="1103" customFormat="1" ht="13.5" hidden="1" customHeight="1" outlineLevel="1" x14ac:dyDescent="0.35">
      <c r="A460" s="980"/>
      <c r="B460" s="986"/>
      <c r="C460" s="1159"/>
      <c r="D460" s="1159"/>
      <c r="E460" s="1160"/>
      <c r="F460" s="1160"/>
      <c r="G460" s="1160"/>
      <c r="H460" s="1160"/>
      <c r="I460" s="1160"/>
      <c r="J460" s="1160"/>
      <c r="K460" s="1160"/>
      <c r="L460" s="1160"/>
      <c r="M460" s="1160"/>
      <c r="N460" s="1162"/>
      <c r="O460" s="1163"/>
      <c r="P460" s="1163"/>
      <c r="Q460" s="1163"/>
      <c r="R460" s="1163"/>
      <c r="S460" s="1163"/>
      <c r="T460" s="1160"/>
      <c r="U460" s="1160"/>
      <c r="V460" s="1160"/>
      <c r="W460" s="1160"/>
      <c r="X460" s="1160"/>
      <c r="Y460" s="1160"/>
      <c r="Z460" s="1160"/>
      <c r="AA460" s="1160"/>
      <c r="AB460" s="1160"/>
      <c r="AC460" s="1160"/>
      <c r="AD460" s="1160"/>
      <c r="AE460" s="1160"/>
      <c r="AF460" s="1160"/>
      <c r="AG460" s="1160"/>
      <c r="AH460" s="1160"/>
      <c r="AI460" s="1160"/>
      <c r="AJ460" s="1160"/>
      <c r="AK460" s="1159"/>
      <c r="AL460" s="1159"/>
      <c r="AM460" s="1159"/>
      <c r="AN460" s="1159"/>
      <c r="AO460" s="1159"/>
      <c r="AP460" s="1159"/>
      <c r="AQ460" s="1159"/>
      <c r="AR460" s="1159"/>
      <c r="AS460" s="1159"/>
      <c r="AT460" s="1159"/>
      <c r="AU460" s="957"/>
      <c r="AV460" s="957"/>
      <c r="AW460" s="1164"/>
    </row>
    <row r="461" spans="1:49" s="1103" customFormat="1" ht="13.5" hidden="1" customHeight="1" outlineLevel="1" x14ac:dyDescent="0.35">
      <c r="A461" s="980"/>
      <c r="B461" s="986"/>
      <c r="E461" s="1165"/>
      <c r="F461" s="1165"/>
      <c r="G461" s="1165"/>
      <c r="H461" s="1165"/>
      <c r="I461" s="1165"/>
      <c r="J461" s="1165"/>
      <c r="K461" s="1165"/>
      <c r="L461" s="1165"/>
      <c r="M461" s="1165"/>
      <c r="N461" s="1166"/>
      <c r="O461" s="1167"/>
      <c r="P461" s="1167"/>
      <c r="Q461" s="1167"/>
      <c r="R461" s="1167"/>
      <c r="S461" s="1167"/>
      <c r="T461" s="1165"/>
      <c r="U461" s="1165"/>
      <c r="V461" s="1165"/>
      <c r="W461" s="1165"/>
      <c r="X461" s="1165"/>
      <c r="Y461" s="1165"/>
      <c r="Z461" s="1165"/>
      <c r="AA461" s="1165"/>
      <c r="AB461" s="1165"/>
      <c r="AC461" s="1165"/>
      <c r="AD461" s="1160"/>
      <c r="AE461" s="1165"/>
      <c r="AF461" s="1165"/>
      <c r="AG461" s="1165"/>
      <c r="AH461" s="1165"/>
      <c r="AI461" s="1165"/>
      <c r="AJ461" s="1165"/>
      <c r="AU461" s="957"/>
      <c r="AV461" s="957"/>
      <c r="AW461" s="1164"/>
    </row>
    <row r="462" spans="1:49" s="1103" customFormat="1" ht="13.5" hidden="1" customHeight="1" outlineLevel="1" x14ac:dyDescent="0.35">
      <c r="A462" s="980"/>
      <c r="B462" s="986"/>
      <c r="C462" s="1159"/>
      <c r="D462" s="1159"/>
      <c r="E462" s="1160"/>
      <c r="F462" s="1160"/>
      <c r="G462" s="1160"/>
      <c r="H462" s="1160"/>
      <c r="I462" s="1160"/>
      <c r="J462" s="1160"/>
      <c r="K462" s="1160"/>
      <c r="L462" s="1160"/>
      <c r="M462" s="1161"/>
      <c r="N462" s="1162"/>
      <c r="O462" s="1163"/>
      <c r="P462" s="1163"/>
      <c r="Q462" s="1163"/>
      <c r="R462" s="1163"/>
      <c r="S462" s="1163"/>
      <c r="T462" s="1160"/>
      <c r="U462" s="1160"/>
      <c r="V462" s="1160"/>
      <c r="W462" s="1160"/>
      <c r="X462" s="1160"/>
      <c r="Y462" s="1160"/>
      <c r="Z462" s="1160"/>
      <c r="AA462" s="1160"/>
      <c r="AB462" s="1160"/>
      <c r="AC462" s="1160"/>
      <c r="AD462" s="1160"/>
      <c r="AE462" s="1160"/>
      <c r="AF462" s="1160"/>
      <c r="AG462" s="1160"/>
      <c r="AH462" s="1160"/>
      <c r="AI462" s="1160"/>
      <c r="AJ462" s="1160"/>
      <c r="AK462" s="1159"/>
      <c r="AL462" s="1159"/>
      <c r="AM462" s="1159"/>
      <c r="AN462" s="1159"/>
      <c r="AO462" s="1159"/>
      <c r="AP462" s="1159"/>
      <c r="AQ462" s="1159"/>
      <c r="AR462" s="1159"/>
      <c r="AS462" s="1159"/>
      <c r="AT462" s="1159"/>
      <c r="AU462" s="957"/>
      <c r="AV462" s="957"/>
      <c r="AW462" s="1164"/>
    </row>
    <row r="463" spans="1:49" s="1103" customFormat="1" ht="13.5" hidden="1" customHeight="1" outlineLevel="1" x14ac:dyDescent="0.35">
      <c r="A463" s="980"/>
      <c r="B463" s="986"/>
      <c r="C463" s="1159"/>
      <c r="D463" s="1159"/>
      <c r="E463" s="1160"/>
      <c r="F463" s="1160"/>
      <c r="G463" s="1160"/>
      <c r="H463" s="1160"/>
      <c r="I463" s="1160"/>
      <c r="J463" s="1160"/>
      <c r="K463" s="1160"/>
      <c r="L463" s="1160"/>
      <c r="M463" s="1160"/>
      <c r="N463" s="1162"/>
      <c r="O463" s="1163"/>
      <c r="P463" s="1163"/>
      <c r="Q463" s="1163"/>
      <c r="R463" s="1163"/>
      <c r="S463" s="1163"/>
      <c r="T463" s="1160"/>
      <c r="U463" s="1160"/>
      <c r="V463" s="1160"/>
      <c r="W463" s="1160"/>
      <c r="X463" s="1160"/>
      <c r="Y463" s="1160"/>
      <c r="Z463" s="1160"/>
      <c r="AA463" s="1160"/>
      <c r="AB463" s="1160"/>
      <c r="AC463" s="1160"/>
      <c r="AD463" s="1160"/>
      <c r="AE463" s="1160"/>
      <c r="AF463" s="1160"/>
      <c r="AG463" s="1160"/>
      <c r="AH463" s="1160"/>
      <c r="AI463" s="1160"/>
      <c r="AJ463" s="1160"/>
      <c r="AK463" s="1159"/>
      <c r="AL463" s="1159"/>
      <c r="AM463" s="1159"/>
      <c r="AN463" s="1159"/>
      <c r="AO463" s="1159"/>
      <c r="AP463" s="1159"/>
      <c r="AQ463" s="1159"/>
      <c r="AR463" s="1159"/>
      <c r="AS463" s="1159"/>
      <c r="AT463" s="1159"/>
      <c r="AU463" s="957"/>
      <c r="AV463" s="957"/>
      <c r="AW463" s="1164"/>
    </row>
    <row r="464" spans="1:49" s="1103" customFormat="1" ht="13.5" hidden="1" customHeight="1" outlineLevel="1" x14ac:dyDescent="0.35">
      <c r="A464" s="980"/>
      <c r="B464" s="986"/>
      <c r="E464" s="1165"/>
      <c r="F464" s="1165"/>
      <c r="G464" s="1165"/>
      <c r="H464" s="1165"/>
      <c r="I464" s="1165"/>
      <c r="J464" s="1165"/>
      <c r="K464" s="1165"/>
      <c r="L464" s="1165"/>
      <c r="M464" s="1165"/>
      <c r="N464" s="1166"/>
      <c r="O464" s="1167"/>
      <c r="P464" s="1167"/>
      <c r="Q464" s="1167"/>
      <c r="R464" s="1167"/>
      <c r="S464" s="1167"/>
      <c r="T464" s="1165"/>
      <c r="U464" s="1165"/>
      <c r="V464" s="1165"/>
      <c r="W464" s="1165"/>
      <c r="X464" s="1165"/>
      <c r="Y464" s="1165"/>
      <c r="Z464" s="1165"/>
      <c r="AA464" s="1165"/>
      <c r="AB464" s="1165"/>
      <c r="AC464" s="1165"/>
      <c r="AD464" s="1160"/>
      <c r="AE464" s="1165"/>
      <c r="AF464" s="1165"/>
      <c r="AG464" s="1165"/>
      <c r="AH464" s="1165"/>
      <c r="AI464" s="1165"/>
      <c r="AJ464" s="1165"/>
      <c r="AU464" s="957"/>
      <c r="AV464" s="957"/>
      <c r="AW464" s="1164"/>
    </row>
    <row r="465" spans="1:49" s="1103" customFormat="1" ht="13.5" hidden="1" customHeight="1" outlineLevel="1" x14ac:dyDescent="0.35">
      <c r="A465" s="980"/>
      <c r="B465" s="986"/>
      <c r="C465" s="1159"/>
      <c r="D465" s="1159"/>
      <c r="E465" s="1160"/>
      <c r="F465" s="1160"/>
      <c r="G465" s="1160"/>
      <c r="H465" s="1160"/>
      <c r="I465" s="1160"/>
      <c r="J465" s="1160"/>
      <c r="K465" s="1160"/>
      <c r="L465" s="1160"/>
      <c r="M465" s="1161"/>
      <c r="N465" s="1162"/>
      <c r="O465" s="1163"/>
      <c r="P465" s="1163"/>
      <c r="Q465" s="1163"/>
      <c r="R465" s="1163"/>
      <c r="S465" s="1163"/>
      <c r="T465" s="1160"/>
      <c r="U465" s="1160"/>
      <c r="V465" s="1160"/>
      <c r="W465" s="1160"/>
      <c r="X465" s="1160"/>
      <c r="Y465" s="1160"/>
      <c r="Z465" s="1160"/>
      <c r="AA465" s="1160"/>
      <c r="AB465" s="1160"/>
      <c r="AC465" s="1160"/>
      <c r="AD465" s="1160"/>
      <c r="AE465" s="1160"/>
      <c r="AF465" s="1160"/>
      <c r="AG465" s="1160"/>
      <c r="AH465" s="1160"/>
      <c r="AI465" s="1160"/>
      <c r="AJ465" s="1160"/>
      <c r="AK465" s="1159"/>
      <c r="AL465" s="1159"/>
      <c r="AM465" s="1159"/>
      <c r="AN465" s="1159"/>
      <c r="AO465" s="1159"/>
      <c r="AP465" s="1159"/>
      <c r="AQ465" s="1159"/>
      <c r="AR465" s="1159"/>
      <c r="AS465" s="1159"/>
      <c r="AT465" s="1159"/>
      <c r="AU465" s="957"/>
      <c r="AV465" s="957"/>
      <c r="AW465" s="1164"/>
    </row>
    <row r="466" spans="1:49" s="1103" customFormat="1" ht="13.5" hidden="1" customHeight="1" outlineLevel="1" x14ac:dyDescent="0.35">
      <c r="A466" s="980"/>
      <c r="B466" s="986"/>
      <c r="C466" s="1159"/>
      <c r="D466" s="1159"/>
      <c r="E466" s="1160"/>
      <c r="F466" s="1160"/>
      <c r="G466" s="1160"/>
      <c r="H466" s="1160"/>
      <c r="I466" s="1160"/>
      <c r="J466" s="1160"/>
      <c r="K466" s="1160"/>
      <c r="L466" s="1160"/>
      <c r="M466" s="1160"/>
      <c r="N466" s="1162"/>
      <c r="O466" s="1163"/>
      <c r="P466" s="1163"/>
      <c r="Q466" s="1163"/>
      <c r="R466" s="1163"/>
      <c r="S466" s="1163"/>
      <c r="T466" s="1160"/>
      <c r="U466" s="1160"/>
      <c r="V466" s="1160"/>
      <c r="W466" s="1160"/>
      <c r="X466" s="1160"/>
      <c r="Y466" s="1160"/>
      <c r="Z466" s="1160"/>
      <c r="AA466" s="1160"/>
      <c r="AB466" s="1160"/>
      <c r="AC466" s="1160"/>
      <c r="AD466" s="1160"/>
      <c r="AE466" s="1160"/>
      <c r="AF466" s="1160"/>
      <c r="AG466" s="1160"/>
      <c r="AH466" s="1160"/>
      <c r="AI466" s="1160"/>
      <c r="AJ466" s="1160"/>
      <c r="AK466" s="1159"/>
      <c r="AL466" s="1159"/>
      <c r="AM466" s="1159"/>
      <c r="AN466" s="1159"/>
      <c r="AO466" s="1159"/>
      <c r="AP466" s="1159"/>
      <c r="AQ466" s="1159"/>
      <c r="AR466" s="1159"/>
      <c r="AS466" s="1159"/>
      <c r="AT466" s="1159"/>
      <c r="AU466" s="957"/>
      <c r="AV466" s="957"/>
      <c r="AW466" s="1164"/>
    </row>
    <row r="467" spans="1:49" s="1103" customFormat="1" ht="13.5" hidden="1" customHeight="1" outlineLevel="1" x14ac:dyDescent="0.35">
      <c r="A467" s="980"/>
      <c r="B467" s="986"/>
      <c r="E467" s="1165"/>
      <c r="F467" s="1165"/>
      <c r="G467" s="1165"/>
      <c r="H467" s="1165"/>
      <c r="I467" s="1165"/>
      <c r="J467" s="1165"/>
      <c r="K467" s="1165"/>
      <c r="L467" s="1165"/>
      <c r="M467" s="1165"/>
      <c r="N467" s="1166"/>
      <c r="O467" s="1167"/>
      <c r="P467" s="1167"/>
      <c r="Q467" s="1167"/>
      <c r="R467" s="1167"/>
      <c r="S467" s="1167"/>
      <c r="T467" s="1165"/>
      <c r="U467" s="1165"/>
      <c r="V467" s="1165"/>
      <c r="W467" s="1165"/>
      <c r="X467" s="1165"/>
      <c r="Y467" s="1165"/>
      <c r="Z467" s="1165"/>
      <c r="AA467" s="1165"/>
      <c r="AB467" s="1165"/>
      <c r="AC467" s="1165"/>
      <c r="AD467" s="1160"/>
      <c r="AE467" s="1165"/>
      <c r="AF467" s="1165"/>
      <c r="AG467" s="1165"/>
      <c r="AH467" s="1165"/>
      <c r="AI467" s="1165"/>
      <c r="AJ467" s="1165"/>
      <c r="AU467" s="957"/>
      <c r="AV467" s="957"/>
      <c r="AW467" s="1164"/>
    </row>
    <row r="468" spans="1:49" s="1103" customFormat="1" ht="13.5" hidden="1" customHeight="1" outlineLevel="1" x14ac:dyDescent="0.35">
      <c r="A468" s="980"/>
      <c r="B468" s="986"/>
      <c r="C468" s="1159"/>
      <c r="D468" s="1159"/>
      <c r="E468" s="1160"/>
      <c r="F468" s="1160"/>
      <c r="G468" s="1160"/>
      <c r="H468" s="1160"/>
      <c r="I468" s="1160"/>
      <c r="J468" s="1160"/>
      <c r="K468" s="1160"/>
      <c r="L468" s="1160"/>
      <c r="M468" s="1161"/>
      <c r="N468" s="1162"/>
      <c r="O468" s="1163"/>
      <c r="P468" s="1163"/>
      <c r="Q468" s="1163"/>
      <c r="R468" s="1163"/>
      <c r="S468" s="1163"/>
      <c r="T468" s="1160"/>
      <c r="U468" s="1160"/>
      <c r="V468" s="1160"/>
      <c r="W468" s="1160"/>
      <c r="X468" s="1160"/>
      <c r="Y468" s="1160"/>
      <c r="Z468" s="1160"/>
      <c r="AA468" s="1160"/>
      <c r="AB468" s="1160"/>
      <c r="AC468" s="1160"/>
      <c r="AD468" s="1160"/>
      <c r="AE468" s="1160"/>
      <c r="AF468" s="1160"/>
      <c r="AG468" s="1160"/>
      <c r="AH468" s="1160"/>
      <c r="AI468" s="1160"/>
      <c r="AJ468" s="1160"/>
      <c r="AK468" s="1159"/>
      <c r="AL468" s="1159"/>
      <c r="AM468" s="1159"/>
      <c r="AN468" s="1159"/>
      <c r="AO468" s="1159"/>
      <c r="AP468" s="1159"/>
      <c r="AQ468" s="1159"/>
      <c r="AR468" s="1159"/>
      <c r="AS468" s="1159"/>
      <c r="AT468" s="1159"/>
      <c r="AU468" s="957"/>
      <c r="AV468" s="957"/>
      <c r="AW468" s="1164"/>
    </row>
    <row r="469" spans="1:49" s="1103" customFormat="1" ht="13.5" hidden="1" customHeight="1" outlineLevel="1" x14ac:dyDescent="0.35">
      <c r="A469" s="980"/>
      <c r="B469" s="986"/>
      <c r="C469" s="1159"/>
      <c r="D469" s="1159"/>
      <c r="E469" s="1160"/>
      <c r="F469" s="1160"/>
      <c r="G469" s="1160"/>
      <c r="H469" s="1160"/>
      <c r="I469" s="1160"/>
      <c r="J469" s="1160"/>
      <c r="K469" s="1160"/>
      <c r="L469" s="1160"/>
      <c r="M469" s="1160"/>
      <c r="N469" s="1162"/>
      <c r="O469" s="1163"/>
      <c r="P469" s="1163"/>
      <c r="Q469" s="1163"/>
      <c r="R469" s="1163"/>
      <c r="S469" s="1163"/>
      <c r="T469" s="1160"/>
      <c r="U469" s="1160"/>
      <c r="V469" s="1160"/>
      <c r="W469" s="1160"/>
      <c r="X469" s="1160"/>
      <c r="Y469" s="1160"/>
      <c r="Z469" s="1160"/>
      <c r="AA469" s="1160"/>
      <c r="AB469" s="1160"/>
      <c r="AC469" s="1160"/>
      <c r="AD469" s="1160"/>
      <c r="AE469" s="1160"/>
      <c r="AF469" s="1160"/>
      <c r="AG469" s="1160"/>
      <c r="AH469" s="1160"/>
      <c r="AI469" s="1160"/>
      <c r="AJ469" s="1160"/>
      <c r="AK469" s="1159"/>
      <c r="AL469" s="1159"/>
      <c r="AM469" s="1159"/>
      <c r="AN469" s="1159"/>
      <c r="AO469" s="1159"/>
      <c r="AP469" s="1159"/>
      <c r="AQ469" s="1159"/>
      <c r="AR469" s="1159"/>
      <c r="AS469" s="1159"/>
      <c r="AT469" s="1159"/>
      <c r="AU469" s="957"/>
      <c r="AV469" s="957"/>
      <c r="AW469" s="1164"/>
    </row>
    <row r="470" spans="1:49" s="1103" customFormat="1" ht="13.5" hidden="1" customHeight="1" outlineLevel="1" x14ac:dyDescent="0.35">
      <c r="A470" s="980"/>
      <c r="B470" s="986"/>
      <c r="E470" s="1165"/>
      <c r="F470" s="1165"/>
      <c r="G470" s="1165"/>
      <c r="H470" s="1165"/>
      <c r="I470" s="1165"/>
      <c r="J470" s="1165"/>
      <c r="K470" s="1165"/>
      <c r="L470" s="1165"/>
      <c r="M470" s="1165"/>
      <c r="N470" s="1166"/>
      <c r="O470" s="1167"/>
      <c r="P470" s="1167"/>
      <c r="Q470" s="1167"/>
      <c r="R470" s="1167"/>
      <c r="S470" s="1167"/>
      <c r="T470" s="1165"/>
      <c r="U470" s="1165"/>
      <c r="V470" s="1165"/>
      <c r="W470" s="1165"/>
      <c r="X470" s="1165"/>
      <c r="Y470" s="1165"/>
      <c r="Z470" s="1165"/>
      <c r="AA470" s="1165"/>
      <c r="AB470" s="1165"/>
      <c r="AC470" s="1165"/>
      <c r="AD470" s="1160"/>
      <c r="AE470" s="1165"/>
      <c r="AF470" s="1165"/>
      <c r="AG470" s="1165"/>
      <c r="AH470" s="1165"/>
      <c r="AI470" s="1165"/>
      <c r="AJ470" s="1165"/>
      <c r="AU470" s="957"/>
      <c r="AV470" s="957"/>
      <c r="AW470" s="1164"/>
    </row>
    <row r="471" spans="1:49" s="1103" customFormat="1" ht="13.5" hidden="1" customHeight="1" outlineLevel="1" x14ac:dyDescent="0.35">
      <c r="A471" s="980"/>
      <c r="B471" s="986"/>
      <c r="C471" s="1159"/>
      <c r="D471" s="1159"/>
      <c r="E471" s="1160"/>
      <c r="F471" s="1160"/>
      <c r="G471" s="1160"/>
      <c r="H471" s="1160"/>
      <c r="I471" s="1160"/>
      <c r="J471" s="1160"/>
      <c r="K471" s="1160"/>
      <c r="L471" s="1160"/>
      <c r="M471" s="1161"/>
      <c r="N471" s="1162"/>
      <c r="O471" s="1163"/>
      <c r="P471" s="1163"/>
      <c r="Q471" s="1163"/>
      <c r="R471" s="1163"/>
      <c r="S471" s="1163"/>
      <c r="T471" s="1160"/>
      <c r="U471" s="1160"/>
      <c r="V471" s="1160"/>
      <c r="W471" s="1160"/>
      <c r="X471" s="1160"/>
      <c r="Y471" s="1160"/>
      <c r="Z471" s="1160"/>
      <c r="AA471" s="1160"/>
      <c r="AB471" s="1160"/>
      <c r="AC471" s="1160"/>
      <c r="AD471" s="1160"/>
      <c r="AE471" s="1160"/>
      <c r="AF471" s="1160"/>
      <c r="AG471" s="1160"/>
      <c r="AH471" s="1160"/>
      <c r="AI471" s="1160"/>
      <c r="AJ471" s="1160"/>
      <c r="AK471" s="1159"/>
      <c r="AL471" s="1159"/>
      <c r="AM471" s="1159"/>
      <c r="AN471" s="1159"/>
      <c r="AO471" s="1159"/>
      <c r="AP471" s="1159"/>
      <c r="AQ471" s="1159"/>
      <c r="AR471" s="1159"/>
      <c r="AS471" s="1159"/>
      <c r="AT471" s="1159"/>
      <c r="AU471" s="957"/>
      <c r="AV471" s="957"/>
      <c r="AW471" s="1164"/>
    </row>
    <row r="472" spans="1:49" s="1103" customFormat="1" ht="13.5" hidden="1" customHeight="1" outlineLevel="1" x14ac:dyDescent="0.35">
      <c r="A472" s="980"/>
      <c r="B472" s="986"/>
      <c r="C472" s="1159"/>
      <c r="D472" s="1159"/>
      <c r="E472" s="1160"/>
      <c r="F472" s="1160"/>
      <c r="G472" s="1160"/>
      <c r="H472" s="1160"/>
      <c r="I472" s="1168"/>
      <c r="J472" s="1160"/>
      <c r="K472" s="1160"/>
      <c r="L472" s="1160"/>
      <c r="M472" s="1160"/>
      <c r="N472" s="1162"/>
      <c r="O472" s="1163"/>
      <c r="P472" s="1163"/>
      <c r="Q472" s="1163"/>
      <c r="R472" s="1163"/>
      <c r="S472" s="1163"/>
      <c r="T472" s="1160"/>
      <c r="U472" s="1160"/>
      <c r="V472" s="1160"/>
      <c r="W472" s="1160"/>
      <c r="X472" s="1160"/>
      <c r="Y472" s="1160"/>
      <c r="Z472" s="1160"/>
      <c r="AA472" s="1160"/>
      <c r="AB472" s="1160"/>
      <c r="AC472" s="1160"/>
      <c r="AD472" s="1160"/>
      <c r="AE472" s="1160"/>
      <c r="AF472" s="1160"/>
      <c r="AG472" s="1160"/>
      <c r="AH472" s="1160"/>
      <c r="AI472" s="1160"/>
      <c r="AJ472" s="1160"/>
      <c r="AK472" s="1159"/>
      <c r="AL472" s="1159"/>
      <c r="AM472" s="1159"/>
      <c r="AN472" s="1159"/>
      <c r="AO472" s="1159"/>
      <c r="AP472" s="1159"/>
      <c r="AQ472" s="1159"/>
      <c r="AR472" s="1159"/>
      <c r="AS472" s="1159"/>
      <c r="AT472" s="1159"/>
      <c r="AU472" s="957"/>
      <c r="AV472" s="957"/>
      <c r="AW472" s="1164"/>
    </row>
    <row r="473" spans="1:49" s="1103" customFormat="1" ht="13.5" hidden="1" customHeight="1" outlineLevel="1" x14ac:dyDescent="0.35">
      <c r="A473" s="980"/>
      <c r="B473" s="986"/>
      <c r="E473" s="1165"/>
      <c r="F473" s="1165"/>
      <c r="G473" s="1165"/>
      <c r="H473" s="1165"/>
      <c r="I473" s="1171"/>
      <c r="J473" s="1165"/>
      <c r="K473" s="1165"/>
      <c r="L473" s="1165"/>
      <c r="M473" s="1165"/>
      <c r="N473" s="1166"/>
      <c r="O473" s="1167"/>
      <c r="P473" s="1167"/>
      <c r="Q473" s="1167"/>
      <c r="R473" s="1167"/>
      <c r="S473" s="1167"/>
      <c r="T473" s="1165"/>
      <c r="U473" s="1165"/>
      <c r="V473" s="1165"/>
      <c r="W473" s="1165"/>
      <c r="X473" s="1165"/>
      <c r="Y473" s="1165"/>
      <c r="Z473" s="1165"/>
      <c r="AA473" s="1165"/>
      <c r="AB473" s="1165"/>
      <c r="AC473" s="1165"/>
      <c r="AD473" s="1160"/>
      <c r="AE473" s="1165"/>
      <c r="AF473" s="1165"/>
      <c r="AG473" s="1165"/>
      <c r="AH473" s="1165"/>
      <c r="AI473" s="1165"/>
      <c r="AJ473" s="1165"/>
      <c r="AU473" s="957"/>
      <c r="AV473" s="957"/>
      <c r="AW473" s="1164"/>
    </row>
    <row r="474" spans="1:49" s="1103" customFormat="1" ht="17.25" customHeight="1" x14ac:dyDescent="0.35">
      <c r="A474" s="433"/>
      <c r="B474" s="582"/>
      <c r="E474" s="1165"/>
      <c r="F474" s="1165"/>
      <c r="G474" s="1165"/>
      <c r="H474" s="1165"/>
      <c r="I474" s="1171"/>
      <c r="J474" s="1165"/>
      <c r="K474" s="1165"/>
      <c r="L474" s="1165"/>
      <c r="M474" s="1165"/>
      <c r="N474" s="1166"/>
      <c r="O474" s="1167"/>
      <c r="P474" s="1167"/>
      <c r="Q474" s="1167"/>
      <c r="R474" s="1167"/>
      <c r="S474" s="1167"/>
      <c r="T474" s="1165"/>
      <c r="U474" s="1165"/>
      <c r="V474" s="1165"/>
      <c r="W474" s="1165"/>
      <c r="X474" s="1165"/>
      <c r="Y474" s="1165"/>
      <c r="Z474" s="1165"/>
      <c r="AA474" s="1165"/>
      <c r="AB474" s="1165"/>
      <c r="AC474" s="1165"/>
      <c r="AD474" s="1160"/>
      <c r="AE474" s="1165"/>
      <c r="AF474" s="1165"/>
      <c r="AG474" s="1165"/>
      <c r="AH474" s="1165"/>
      <c r="AI474" s="1165"/>
      <c r="AJ474" s="1165"/>
      <c r="AU474" s="636"/>
      <c r="AV474" s="636"/>
    </row>
    <row r="475" spans="1:49" s="636" customFormat="1" ht="17.25" customHeight="1" outlineLevel="1" x14ac:dyDescent="0.35">
      <c r="A475" s="971"/>
      <c r="B475" s="971" t="s">
        <v>140</v>
      </c>
      <c r="C475" s="713" t="s">
        <v>73</v>
      </c>
      <c r="D475" s="713" t="s">
        <v>74</v>
      </c>
      <c r="E475" s="1172">
        <f>E478+E494</f>
        <v>0</v>
      </c>
      <c r="F475" s="1172">
        <f>F478+F494</f>
        <v>0</v>
      </c>
      <c r="G475" s="1172"/>
      <c r="H475" s="1172">
        <f>H478+H494</f>
        <v>0</v>
      </c>
      <c r="I475" s="1172">
        <f>I478+I494</f>
        <v>0</v>
      </c>
      <c r="J475" s="1172"/>
      <c r="K475" s="1172">
        <f>K478+K494</f>
        <v>0</v>
      </c>
      <c r="L475" s="1172">
        <f>L478+L494</f>
        <v>0</v>
      </c>
      <c r="M475" s="1172"/>
      <c r="N475" s="641" t="str">
        <f t="shared" ref="N475:N497" si="121">IF(E475=0,"",H475/E475)</f>
        <v/>
      </c>
      <c r="O475" s="641">
        <f t="shared" ref="O475:AJ476" si="122">O478+O494</f>
        <v>0</v>
      </c>
      <c r="P475" s="641">
        <f t="shared" si="122"/>
        <v>0</v>
      </c>
      <c r="Q475" s="641">
        <f t="shared" si="122"/>
        <v>0</v>
      </c>
      <c r="R475" s="641"/>
      <c r="S475" s="641"/>
      <c r="T475" s="1172">
        <f t="shared" si="122"/>
        <v>0</v>
      </c>
      <c r="U475" s="1172">
        <f t="shared" si="122"/>
        <v>0</v>
      </c>
      <c r="V475" s="1172">
        <f t="shared" si="122"/>
        <v>0</v>
      </c>
      <c r="W475" s="1172">
        <f t="shared" si="122"/>
        <v>0</v>
      </c>
      <c r="X475" s="1172">
        <f t="shared" si="122"/>
        <v>0</v>
      </c>
      <c r="Y475" s="1172">
        <f t="shared" si="122"/>
        <v>0</v>
      </c>
      <c r="Z475" s="1172">
        <f t="shared" si="122"/>
        <v>0</v>
      </c>
      <c r="AA475" s="1172">
        <f t="shared" si="122"/>
        <v>0</v>
      </c>
      <c r="AB475" s="1172">
        <f t="shared" si="122"/>
        <v>0</v>
      </c>
      <c r="AC475" s="1172">
        <f t="shared" si="122"/>
        <v>0</v>
      </c>
      <c r="AD475" s="1172">
        <f t="shared" si="122"/>
        <v>0</v>
      </c>
      <c r="AE475" s="1172">
        <f t="shared" si="122"/>
        <v>0</v>
      </c>
      <c r="AF475" s="1172">
        <f t="shared" si="122"/>
        <v>0</v>
      </c>
      <c r="AG475" s="1172">
        <f t="shared" si="122"/>
        <v>0</v>
      </c>
      <c r="AH475" s="1172">
        <f t="shared" si="122"/>
        <v>0</v>
      </c>
      <c r="AI475" s="1172">
        <f t="shared" si="122"/>
        <v>0</v>
      </c>
      <c r="AJ475" s="1172">
        <f t="shared" si="122"/>
        <v>0</v>
      </c>
      <c r="AK475" s="641"/>
      <c r="AL475" s="641">
        <f>AL478</f>
        <v>0</v>
      </c>
      <c r="AM475" s="1172">
        <f t="shared" ref="AM475:AO476" si="123">AM478+AM494</f>
        <v>0</v>
      </c>
      <c r="AN475" s="1172">
        <f t="shared" si="123"/>
        <v>0</v>
      </c>
      <c r="AO475" s="1172">
        <f t="shared" si="123"/>
        <v>0</v>
      </c>
      <c r="AP475" s="641"/>
      <c r="AQ475" s="641"/>
      <c r="AR475" s="715"/>
      <c r="AU475" s="647">
        <f>SUM(W475:AJ475)</f>
        <v>0</v>
      </c>
      <c r="AV475" s="1173">
        <f>K475-AU475</f>
        <v>0</v>
      </c>
    </row>
    <row r="476" spans="1:49" s="636" customFormat="1" ht="17.25" customHeight="1" outlineLevel="1" x14ac:dyDescent="0.35">
      <c r="A476" s="957"/>
      <c r="B476" s="957"/>
      <c r="C476" s="459" t="s">
        <v>75</v>
      </c>
      <c r="D476" s="459" t="s">
        <v>76</v>
      </c>
      <c r="E476" s="1109">
        <f>E479+E495</f>
        <v>0</v>
      </c>
      <c r="F476" s="1109">
        <f>F479+F495</f>
        <v>0</v>
      </c>
      <c r="G476" s="1109"/>
      <c r="H476" s="1109">
        <f>H479+H495</f>
        <v>0</v>
      </c>
      <c r="I476" s="1109">
        <f>I479+I495</f>
        <v>0</v>
      </c>
      <c r="J476" s="1109"/>
      <c r="K476" s="1109">
        <f>K479+K495</f>
        <v>0</v>
      </c>
      <c r="L476" s="1109">
        <f>L479+L495</f>
        <v>0</v>
      </c>
      <c r="M476" s="1109"/>
      <c r="N476" s="651" t="str">
        <f t="shared" si="121"/>
        <v/>
      </c>
      <c r="O476" s="651">
        <f t="shared" si="122"/>
        <v>0</v>
      </c>
      <c r="P476" s="651">
        <f t="shared" si="122"/>
        <v>0</v>
      </c>
      <c r="Q476" s="651">
        <f t="shared" si="122"/>
        <v>0</v>
      </c>
      <c r="R476" s="651"/>
      <c r="S476" s="651"/>
      <c r="T476" s="1109">
        <f t="shared" si="122"/>
        <v>0</v>
      </c>
      <c r="U476" s="1109">
        <f t="shared" si="122"/>
        <v>0</v>
      </c>
      <c r="V476" s="1109">
        <f t="shared" si="122"/>
        <v>0</v>
      </c>
      <c r="W476" s="1109">
        <f t="shared" si="122"/>
        <v>0</v>
      </c>
      <c r="X476" s="1109">
        <f t="shared" si="122"/>
        <v>0</v>
      </c>
      <c r="Y476" s="1109">
        <f t="shared" si="122"/>
        <v>0</v>
      </c>
      <c r="Z476" s="1109">
        <f t="shared" si="122"/>
        <v>0</v>
      </c>
      <c r="AA476" s="1109">
        <f t="shared" si="122"/>
        <v>0</v>
      </c>
      <c r="AB476" s="1109">
        <f t="shared" si="122"/>
        <v>0</v>
      </c>
      <c r="AC476" s="1109">
        <f t="shared" si="122"/>
        <v>0</v>
      </c>
      <c r="AD476" s="1109">
        <f t="shared" si="122"/>
        <v>0</v>
      </c>
      <c r="AE476" s="1109">
        <f t="shared" si="122"/>
        <v>0</v>
      </c>
      <c r="AF476" s="1109">
        <f t="shared" si="122"/>
        <v>0</v>
      </c>
      <c r="AG476" s="1109">
        <f t="shared" si="122"/>
        <v>0</v>
      </c>
      <c r="AH476" s="1109">
        <f t="shared" si="122"/>
        <v>0</v>
      </c>
      <c r="AI476" s="1109">
        <f t="shared" si="122"/>
        <v>0</v>
      </c>
      <c r="AJ476" s="1109">
        <f t="shared" si="122"/>
        <v>0</v>
      </c>
      <c r="AK476" s="651"/>
      <c r="AL476" s="651">
        <f>AL479</f>
        <v>0</v>
      </c>
      <c r="AM476" s="1109">
        <f t="shared" si="123"/>
        <v>0</v>
      </c>
      <c r="AN476" s="1109">
        <f t="shared" si="123"/>
        <v>0</v>
      </c>
      <c r="AO476" s="1109">
        <f t="shared" si="123"/>
        <v>0</v>
      </c>
      <c r="AP476" s="651"/>
      <c r="AQ476" s="651"/>
      <c r="AR476" s="492"/>
      <c r="AU476" s="459"/>
      <c r="AV476" s="1107"/>
    </row>
    <row r="477" spans="1:49" ht="17.25" customHeight="1" outlineLevel="1" x14ac:dyDescent="0.35">
      <c r="A477" s="957"/>
      <c r="B477" s="957"/>
      <c r="C477" s="457" t="s">
        <v>75</v>
      </c>
      <c r="D477" s="457" t="s">
        <v>77</v>
      </c>
      <c r="E477" s="1133">
        <f>E479+E495</f>
        <v>0</v>
      </c>
      <c r="F477" s="1133">
        <f>F479+F495</f>
        <v>0</v>
      </c>
      <c r="G477" s="1133"/>
      <c r="H477" s="1133">
        <f>H479+H495</f>
        <v>0</v>
      </c>
      <c r="I477" s="1133">
        <f>I479+I495</f>
        <v>0</v>
      </c>
      <c r="J477" s="1133"/>
      <c r="K477" s="1133">
        <f>K479+K495</f>
        <v>0</v>
      </c>
      <c r="L477" s="1133">
        <f>L479+L495</f>
        <v>0</v>
      </c>
      <c r="M477" s="1133"/>
      <c r="N477" s="657" t="str">
        <f t="shared" si="121"/>
        <v/>
      </c>
      <c r="O477" s="657">
        <f t="shared" ref="O477:AJ477" si="124">O479+O495</f>
        <v>0</v>
      </c>
      <c r="P477" s="657">
        <f t="shared" si="124"/>
        <v>0</v>
      </c>
      <c r="Q477" s="657">
        <f t="shared" si="124"/>
        <v>0</v>
      </c>
      <c r="R477" s="657"/>
      <c r="S477" s="657"/>
      <c r="T477" s="1133">
        <f t="shared" si="124"/>
        <v>0</v>
      </c>
      <c r="U477" s="1133">
        <f t="shared" si="124"/>
        <v>0</v>
      </c>
      <c r="V477" s="1133">
        <f t="shared" si="124"/>
        <v>0</v>
      </c>
      <c r="W477" s="1133">
        <f t="shared" si="124"/>
        <v>0</v>
      </c>
      <c r="X477" s="1133">
        <f t="shared" si="124"/>
        <v>0</v>
      </c>
      <c r="Y477" s="1133">
        <f t="shared" si="124"/>
        <v>0</v>
      </c>
      <c r="Z477" s="1133">
        <f t="shared" si="124"/>
        <v>0</v>
      </c>
      <c r="AA477" s="1133">
        <f t="shared" si="124"/>
        <v>0</v>
      </c>
      <c r="AB477" s="1133">
        <f t="shared" si="124"/>
        <v>0</v>
      </c>
      <c r="AC477" s="1133">
        <f t="shared" si="124"/>
        <v>0</v>
      </c>
      <c r="AD477" s="1133">
        <f t="shared" si="124"/>
        <v>0</v>
      </c>
      <c r="AE477" s="1133">
        <f t="shared" si="124"/>
        <v>0</v>
      </c>
      <c r="AF477" s="1133">
        <f t="shared" si="124"/>
        <v>0</v>
      </c>
      <c r="AG477" s="1133">
        <f t="shared" si="124"/>
        <v>0</v>
      </c>
      <c r="AH477" s="1133">
        <f t="shared" si="124"/>
        <v>0</v>
      </c>
      <c r="AI477" s="1133">
        <f t="shared" si="124"/>
        <v>0</v>
      </c>
      <c r="AJ477" s="1133">
        <f t="shared" si="124"/>
        <v>0</v>
      </c>
      <c r="AK477" s="657"/>
      <c r="AL477" s="657">
        <f>AL479</f>
        <v>0</v>
      </c>
      <c r="AM477" s="1133">
        <f>AM479+AM495</f>
        <v>0</v>
      </c>
      <c r="AN477" s="1133">
        <f>AN479+AN495</f>
        <v>0</v>
      </c>
      <c r="AO477" s="1133">
        <f>AO479+AO495</f>
        <v>0</v>
      </c>
      <c r="AP477" s="657"/>
      <c r="AQ477" s="657"/>
      <c r="AR477" s="502"/>
      <c r="AU477" s="457"/>
      <c r="AV477" s="470"/>
    </row>
    <row r="478" spans="1:49" s="636" customFormat="1" ht="27.75" customHeight="1" outlineLevel="1" x14ac:dyDescent="0.35">
      <c r="A478" s="957">
        <v>1</v>
      </c>
      <c r="B478" s="1079" t="s">
        <v>141</v>
      </c>
      <c r="C478" s="459" t="s">
        <v>73</v>
      </c>
      <c r="D478" s="459" t="s">
        <v>74</v>
      </c>
      <c r="E478" s="1109">
        <f t="shared" ref="E478:AO479" si="125">E480</f>
        <v>0</v>
      </c>
      <c r="F478" s="1109">
        <f t="shared" si="125"/>
        <v>0</v>
      </c>
      <c r="G478" s="1109"/>
      <c r="H478" s="1109">
        <f t="shared" si="125"/>
        <v>0</v>
      </c>
      <c r="I478" s="1109">
        <f t="shared" si="125"/>
        <v>0</v>
      </c>
      <c r="J478" s="1109"/>
      <c r="K478" s="1109">
        <f t="shared" si="125"/>
        <v>0</v>
      </c>
      <c r="L478" s="1109">
        <f t="shared" si="125"/>
        <v>0</v>
      </c>
      <c r="M478" s="1109"/>
      <c r="N478" s="651" t="str">
        <f t="shared" si="121"/>
        <v/>
      </c>
      <c r="O478" s="651">
        <f t="shared" ref="O478:Q479" si="126">O480</f>
        <v>0</v>
      </c>
      <c r="P478" s="651">
        <f t="shared" si="126"/>
        <v>0</v>
      </c>
      <c r="Q478" s="651">
        <f t="shared" si="126"/>
        <v>0</v>
      </c>
      <c r="R478" s="651"/>
      <c r="S478" s="651"/>
      <c r="T478" s="1109">
        <f t="shared" si="125"/>
        <v>0</v>
      </c>
      <c r="U478" s="1109">
        <f t="shared" si="125"/>
        <v>0</v>
      </c>
      <c r="V478" s="1109">
        <f t="shared" si="125"/>
        <v>0</v>
      </c>
      <c r="W478" s="1109">
        <f t="shared" si="125"/>
        <v>0</v>
      </c>
      <c r="X478" s="1109">
        <f t="shared" si="125"/>
        <v>0</v>
      </c>
      <c r="Y478" s="1109">
        <f t="shared" si="125"/>
        <v>0</v>
      </c>
      <c r="Z478" s="1109">
        <f t="shared" si="125"/>
        <v>0</v>
      </c>
      <c r="AA478" s="1109">
        <f t="shared" si="125"/>
        <v>0</v>
      </c>
      <c r="AB478" s="1109">
        <f t="shared" si="125"/>
        <v>0</v>
      </c>
      <c r="AC478" s="1109">
        <f t="shared" si="125"/>
        <v>0</v>
      </c>
      <c r="AD478" s="1109">
        <f t="shared" si="125"/>
        <v>0</v>
      </c>
      <c r="AE478" s="1109">
        <f t="shared" si="125"/>
        <v>0</v>
      </c>
      <c r="AF478" s="1109">
        <f t="shared" si="125"/>
        <v>0</v>
      </c>
      <c r="AG478" s="1109">
        <f t="shared" si="125"/>
        <v>0</v>
      </c>
      <c r="AH478" s="1109">
        <f t="shared" si="125"/>
        <v>0</v>
      </c>
      <c r="AI478" s="1109">
        <f t="shared" si="125"/>
        <v>0</v>
      </c>
      <c r="AJ478" s="1109">
        <f t="shared" si="125"/>
        <v>0</v>
      </c>
      <c r="AK478" s="651"/>
      <c r="AL478" s="651">
        <f t="shared" si="125"/>
        <v>0</v>
      </c>
      <c r="AM478" s="1109">
        <f t="shared" si="125"/>
        <v>0</v>
      </c>
      <c r="AN478" s="1109">
        <f t="shared" si="125"/>
        <v>0</v>
      </c>
      <c r="AO478" s="1109">
        <f t="shared" si="125"/>
        <v>0</v>
      </c>
      <c r="AP478" s="651"/>
      <c r="AQ478" s="651"/>
      <c r="AR478" s="492"/>
      <c r="AU478" s="459"/>
      <c r="AV478" s="1107"/>
    </row>
    <row r="479" spans="1:49" s="636" customFormat="1" ht="27.75" customHeight="1" outlineLevel="1" x14ac:dyDescent="0.35">
      <c r="A479" s="957"/>
      <c r="B479" s="1079"/>
      <c r="C479" s="459" t="s">
        <v>75</v>
      </c>
      <c r="D479" s="459" t="s">
        <v>77</v>
      </c>
      <c r="E479" s="1109">
        <f t="shared" si="125"/>
        <v>0</v>
      </c>
      <c r="F479" s="1109">
        <f t="shared" si="125"/>
        <v>0</v>
      </c>
      <c r="G479" s="1109"/>
      <c r="H479" s="1109">
        <f t="shared" si="125"/>
        <v>0</v>
      </c>
      <c r="I479" s="1109">
        <f t="shared" si="125"/>
        <v>0</v>
      </c>
      <c r="J479" s="1109"/>
      <c r="K479" s="1109">
        <f t="shared" si="125"/>
        <v>0</v>
      </c>
      <c r="L479" s="1109">
        <f t="shared" si="125"/>
        <v>0</v>
      </c>
      <c r="M479" s="1109"/>
      <c r="N479" s="651" t="str">
        <f t="shared" si="121"/>
        <v/>
      </c>
      <c r="O479" s="651">
        <f t="shared" si="126"/>
        <v>0</v>
      </c>
      <c r="P479" s="651">
        <f t="shared" si="126"/>
        <v>0</v>
      </c>
      <c r="Q479" s="651">
        <f t="shared" si="126"/>
        <v>0</v>
      </c>
      <c r="R479" s="651"/>
      <c r="S479" s="651"/>
      <c r="T479" s="1109">
        <f t="shared" si="125"/>
        <v>0</v>
      </c>
      <c r="U479" s="1109">
        <f>U481</f>
        <v>0</v>
      </c>
      <c r="V479" s="1109">
        <f t="shared" si="125"/>
        <v>0</v>
      </c>
      <c r="W479" s="1109">
        <f t="shared" si="125"/>
        <v>0</v>
      </c>
      <c r="X479" s="1109">
        <f t="shared" si="125"/>
        <v>0</v>
      </c>
      <c r="Y479" s="1109">
        <f t="shared" si="125"/>
        <v>0</v>
      </c>
      <c r="Z479" s="1109">
        <f t="shared" si="125"/>
        <v>0</v>
      </c>
      <c r="AA479" s="1109">
        <f t="shared" si="125"/>
        <v>0</v>
      </c>
      <c r="AB479" s="1109">
        <f t="shared" si="125"/>
        <v>0</v>
      </c>
      <c r="AC479" s="1109">
        <f t="shared" si="125"/>
        <v>0</v>
      </c>
      <c r="AD479" s="1109">
        <f t="shared" si="125"/>
        <v>0</v>
      </c>
      <c r="AE479" s="1109">
        <f t="shared" si="125"/>
        <v>0</v>
      </c>
      <c r="AF479" s="1109">
        <f t="shared" si="125"/>
        <v>0</v>
      </c>
      <c r="AG479" s="1109">
        <f t="shared" si="125"/>
        <v>0</v>
      </c>
      <c r="AH479" s="1109">
        <f t="shared" si="125"/>
        <v>0</v>
      </c>
      <c r="AI479" s="1109">
        <f t="shared" si="125"/>
        <v>0</v>
      </c>
      <c r="AJ479" s="1109">
        <f t="shared" si="125"/>
        <v>0</v>
      </c>
      <c r="AK479" s="651"/>
      <c r="AL479" s="651">
        <f t="shared" si="125"/>
        <v>0</v>
      </c>
      <c r="AM479" s="1109">
        <f t="shared" si="125"/>
        <v>0</v>
      </c>
      <c r="AN479" s="1109">
        <f t="shared" si="125"/>
        <v>0</v>
      </c>
      <c r="AO479" s="1109">
        <f t="shared" si="125"/>
        <v>0</v>
      </c>
      <c r="AP479" s="651"/>
      <c r="AQ479" s="651"/>
      <c r="AR479" s="492"/>
      <c r="AU479" s="459"/>
      <c r="AV479" s="1107"/>
    </row>
    <row r="480" spans="1:49" s="636" customFormat="1" ht="30" customHeight="1" outlineLevel="1" x14ac:dyDescent="0.35">
      <c r="A480" s="974"/>
      <c r="B480" s="975"/>
      <c r="C480" s="459"/>
      <c r="D480" s="459"/>
      <c r="E480" s="669"/>
      <c r="F480" s="669"/>
      <c r="G480" s="669"/>
      <c r="H480" s="669"/>
      <c r="I480" s="669"/>
      <c r="J480" s="661"/>
      <c r="K480" s="669"/>
      <c r="L480" s="669"/>
      <c r="M480" s="669"/>
      <c r="N480" s="492"/>
      <c r="O480" s="492"/>
      <c r="P480" s="492"/>
      <c r="Q480" s="492"/>
      <c r="R480" s="492"/>
      <c r="S480" s="947"/>
      <c r="T480" s="669"/>
      <c r="U480" s="669"/>
      <c r="V480" s="669"/>
      <c r="W480" s="669"/>
      <c r="X480" s="669"/>
      <c r="Y480" s="669"/>
      <c r="Z480" s="669"/>
      <c r="AA480" s="669"/>
      <c r="AB480" s="669"/>
      <c r="AC480" s="669"/>
      <c r="AD480" s="669"/>
      <c r="AE480" s="669"/>
      <c r="AF480" s="669"/>
      <c r="AG480" s="669"/>
      <c r="AH480" s="669"/>
      <c r="AI480" s="669"/>
      <c r="AJ480" s="669"/>
      <c r="AK480" s="492"/>
      <c r="AL480" s="492"/>
      <c r="AM480" s="492"/>
      <c r="AN480" s="492"/>
      <c r="AO480" s="492"/>
      <c r="AP480" s="492"/>
      <c r="AQ480" s="492"/>
      <c r="AR480" s="492"/>
      <c r="AU480" s="459"/>
      <c r="AV480" s="1107"/>
    </row>
    <row r="481" spans="1:48" ht="13.5" customHeight="1" outlineLevel="1" x14ac:dyDescent="0.35">
      <c r="A481" s="974"/>
      <c r="B481" s="976"/>
      <c r="C481" s="457"/>
      <c r="D481" s="457"/>
      <c r="E481" s="469"/>
      <c r="F481" s="469"/>
      <c r="G481" s="469"/>
      <c r="H481" s="469"/>
      <c r="I481" s="469"/>
      <c r="J481" s="469"/>
      <c r="K481" s="469"/>
      <c r="L481" s="469"/>
      <c r="M481" s="469"/>
      <c r="N481" s="502"/>
      <c r="O481" s="502"/>
      <c r="P481" s="502"/>
      <c r="Q481" s="502"/>
      <c r="R481" s="502"/>
      <c r="S481" s="948"/>
      <c r="T481" s="469"/>
      <c r="U481" s="469"/>
      <c r="V481" s="469"/>
      <c r="W481" s="469"/>
      <c r="X481" s="469"/>
      <c r="Y481" s="469"/>
      <c r="Z481" s="469"/>
      <c r="AA481" s="469"/>
      <c r="AB481" s="469"/>
      <c r="AC481" s="469"/>
      <c r="AD481" s="469"/>
      <c r="AE481" s="469"/>
      <c r="AF481" s="469"/>
      <c r="AG481" s="469"/>
      <c r="AH481" s="469"/>
      <c r="AI481" s="469"/>
      <c r="AJ481" s="469"/>
      <c r="AK481" s="502"/>
      <c r="AL481" s="502"/>
      <c r="AM481" s="502"/>
      <c r="AN481" s="502"/>
      <c r="AO481" s="502"/>
      <c r="AP481" s="502"/>
      <c r="AQ481" s="502"/>
      <c r="AR481" s="502"/>
      <c r="AU481" s="457"/>
      <c r="AV481" s="470"/>
    </row>
    <row r="482" spans="1:48" s="636" customFormat="1" ht="17" customHeight="1" outlineLevel="1" x14ac:dyDescent="0.35">
      <c r="A482" s="974"/>
      <c r="B482" s="976"/>
      <c r="C482" s="459"/>
      <c r="D482" s="459"/>
      <c r="E482" s="669"/>
      <c r="F482" s="469"/>
      <c r="G482" s="669"/>
      <c r="H482" s="669"/>
      <c r="I482" s="669"/>
      <c r="J482" s="661"/>
      <c r="K482" s="669"/>
      <c r="L482" s="669"/>
      <c r="M482" s="669"/>
      <c r="N482" s="1106"/>
      <c r="O482" s="492"/>
      <c r="P482" s="492"/>
      <c r="Q482" s="492"/>
      <c r="R482" s="492"/>
      <c r="S482" s="948"/>
      <c r="T482" s="669"/>
      <c r="U482" s="669"/>
      <c r="V482" s="669"/>
      <c r="W482" s="669"/>
      <c r="X482" s="669"/>
      <c r="Y482" s="669"/>
      <c r="Z482" s="669"/>
      <c r="AA482" s="669"/>
      <c r="AB482" s="669"/>
      <c r="AC482" s="669"/>
      <c r="AD482" s="669"/>
      <c r="AE482" s="669"/>
      <c r="AF482" s="669"/>
      <c r="AG482" s="669"/>
      <c r="AH482" s="669"/>
      <c r="AI482" s="669"/>
      <c r="AJ482" s="669"/>
      <c r="AK482" s="1014"/>
      <c r="AL482" s="459"/>
      <c r="AM482" s="459"/>
      <c r="AN482" s="459"/>
      <c r="AO482" s="459"/>
      <c r="AP482" s="459"/>
      <c r="AQ482" s="459"/>
      <c r="AR482" s="459"/>
      <c r="AU482" s="459"/>
      <c r="AV482" s="1107"/>
    </row>
    <row r="483" spans="1:48" ht="14.5" customHeight="1" outlineLevel="1" x14ac:dyDescent="0.35">
      <c r="A483" s="974"/>
      <c r="B483" s="977"/>
      <c r="C483" s="457"/>
      <c r="D483" s="457"/>
      <c r="E483" s="469"/>
      <c r="F483" s="469"/>
      <c r="G483" s="469"/>
      <c r="H483" s="669"/>
      <c r="I483" s="669"/>
      <c r="J483" s="664"/>
      <c r="K483" s="469"/>
      <c r="L483" s="469"/>
      <c r="M483" s="469"/>
      <c r="N483" s="1106"/>
      <c r="O483" s="502"/>
      <c r="P483" s="502"/>
      <c r="Q483" s="502"/>
      <c r="R483" s="502"/>
      <c r="S483" s="949"/>
      <c r="T483" s="669"/>
      <c r="U483" s="469"/>
      <c r="V483" s="469"/>
      <c r="W483" s="469"/>
      <c r="X483" s="469"/>
      <c r="Y483" s="469"/>
      <c r="Z483" s="469"/>
      <c r="AA483" s="469"/>
      <c r="AB483" s="469"/>
      <c r="AC483" s="469"/>
      <c r="AD483" s="469"/>
      <c r="AE483" s="469"/>
      <c r="AF483" s="469"/>
      <c r="AG483" s="469"/>
      <c r="AH483" s="469"/>
      <c r="AI483" s="469"/>
      <c r="AJ483" s="469"/>
      <c r="AK483" s="1015"/>
      <c r="AL483" s="457"/>
      <c r="AM483" s="457"/>
      <c r="AN483" s="457"/>
      <c r="AO483" s="457"/>
      <c r="AP483" s="457"/>
      <c r="AQ483" s="457"/>
      <c r="AR483" s="457"/>
      <c r="AU483" s="457"/>
      <c r="AV483" s="470"/>
    </row>
    <row r="484" spans="1:48" s="636" customFormat="1" ht="13" hidden="1" customHeight="1" outlineLevel="1" x14ac:dyDescent="0.35">
      <c r="A484" s="974"/>
      <c r="B484" s="468"/>
      <c r="C484" s="459" t="s">
        <v>73</v>
      </c>
      <c r="D484" s="459" t="s">
        <v>74</v>
      </c>
      <c r="E484" s="669"/>
      <c r="F484" s="669"/>
      <c r="G484" s="669"/>
      <c r="H484" s="669"/>
      <c r="I484" s="669"/>
      <c r="J484" s="669"/>
      <c r="K484" s="669">
        <f t="shared" ref="K484:L493" si="127">H484-E484</f>
        <v>0</v>
      </c>
      <c r="L484" s="669">
        <f t="shared" si="127"/>
        <v>0</v>
      </c>
      <c r="M484" s="669"/>
      <c r="N484" s="1106" t="str">
        <f t="shared" si="121"/>
        <v/>
      </c>
      <c r="O484" s="492"/>
      <c r="P484" s="492"/>
      <c r="Q484" s="492"/>
      <c r="R484" s="492"/>
      <c r="S484" s="492"/>
      <c r="T484" s="669" t="e">
        <f>#REF!-#REF!</f>
        <v>#REF!</v>
      </c>
      <c r="U484" s="669" t="e">
        <f t="shared" ref="U484:U493" si="128">T484*1.12</f>
        <v>#REF!</v>
      </c>
      <c r="V484" s="669"/>
      <c r="W484" s="669"/>
      <c r="X484" s="669"/>
      <c r="Y484" s="669"/>
      <c r="Z484" s="669"/>
      <c r="AA484" s="669"/>
      <c r="AB484" s="669"/>
      <c r="AC484" s="669"/>
      <c r="AD484" s="669"/>
      <c r="AE484" s="669"/>
      <c r="AF484" s="669"/>
      <c r="AG484" s="669"/>
      <c r="AH484" s="669"/>
      <c r="AI484" s="669"/>
      <c r="AJ484" s="669"/>
      <c r="AK484" s="1014" t="s">
        <v>142</v>
      </c>
      <c r="AL484" s="459"/>
      <c r="AM484" s="459"/>
      <c r="AN484" s="459"/>
      <c r="AO484" s="459"/>
      <c r="AP484" s="459"/>
      <c r="AQ484" s="459"/>
      <c r="AR484" s="459"/>
      <c r="AU484" s="459"/>
      <c r="AV484" s="1107"/>
    </row>
    <row r="485" spans="1:48" ht="13" hidden="1" customHeight="1" outlineLevel="1" x14ac:dyDescent="0.35">
      <c r="A485" s="974"/>
      <c r="B485" s="468"/>
      <c r="C485" s="457" t="s">
        <v>75</v>
      </c>
      <c r="D485" s="457" t="s">
        <v>77</v>
      </c>
      <c r="E485" s="469"/>
      <c r="F485" s="469">
        <f>E485*1.12</f>
        <v>0</v>
      </c>
      <c r="G485" s="469"/>
      <c r="H485" s="469"/>
      <c r="I485" s="469">
        <f>H485*1.12</f>
        <v>0</v>
      </c>
      <c r="J485" s="469"/>
      <c r="K485" s="469">
        <f t="shared" si="127"/>
        <v>0</v>
      </c>
      <c r="L485" s="469">
        <f t="shared" si="127"/>
        <v>0</v>
      </c>
      <c r="M485" s="469"/>
      <c r="N485" s="1106" t="str">
        <f t="shared" si="121"/>
        <v/>
      </c>
      <c r="O485" s="502"/>
      <c r="P485" s="502"/>
      <c r="Q485" s="502"/>
      <c r="R485" s="502"/>
      <c r="S485" s="502"/>
      <c r="T485" s="469"/>
      <c r="U485" s="469">
        <f t="shared" si="128"/>
        <v>0</v>
      </c>
      <c r="V485" s="469"/>
      <c r="W485" s="469"/>
      <c r="X485" s="469"/>
      <c r="Y485" s="469"/>
      <c r="Z485" s="469"/>
      <c r="AA485" s="469"/>
      <c r="AB485" s="469"/>
      <c r="AC485" s="469"/>
      <c r="AD485" s="469"/>
      <c r="AE485" s="469"/>
      <c r="AF485" s="469"/>
      <c r="AG485" s="469"/>
      <c r="AH485" s="469"/>
      <c r="AI485" s="469"/>
      <c r="AJ485" s="469"/>
      <c r="AK485" s="1015"/>
      <c r="AL485" s="457"/>
      <c r="AM485" s="457"/>
      <c r="AN485" s="457"/>
      <c r="AO485" s="457"/>
      <c r="AP485" s="457"/>
      <c r="AQ485" s="457"/>
      <c r="AR485" s="457"/>
      <c r="AU485" s="457"/>
      <c r="AV485" s="470"/>
    </row>
    <row r="486" spans="1:48" s="636" customFormat="1" ht="13" hidden="1" customHeight="1" outlineLevel="1" x14ac:dyDescent="0.35">
      <c r="A486" s="974"/>
      <c r="B486" s="468"/>
      <c r="C486" s="459" t="s">
        <v>73</v>
      </c>
      <c r="D486" s="459" t="s">
        <v>74</v>
      </c>
      <c r="E486" s="669"/>
      <c r="F486" s="669">
        <f>E486*1.12</f>
        <v>0</v>
      </c>
      <c r="G486" s="669"/>
      <c r="H486" s="669"/>
      <c r="I486" s="669">
        <f t="shared" ref="I486:I493" si="129">H486*1.12</f>
        <v>0</v>
      </c>
      <c r="J486" s="661"/>
      <c r="K486" s="669">
        <f t="shared" si="127"/>
        <v>0</v>
      </c>
      <c r="L486" s="669">
        <f t="shared" si="127"/>
        <v>0</v>
      </c>
      <c r="M486" s="669"/>
      <c r="N486" s="1106" t="str">
        <f t="shared" si="121"/>
        <v/>
      </c>
      <c r="O486" s="492"/>
      <c r="P486" s="492"/>
      <c r="Q486" s="492"/>
      <c r="R486" s="492"/>
      <c r="S486" s="492"/>
      <c r="T486" s="669"/>
      <c r="U486" s="669">
        <f t="shared" si="128"/>
        <v>0</v>
      </c>
      <c r="V486" s="669"/>
      <c r="W486" s="669"/>
      <c r="X486" s="669"/>
      <c r="Y486" s="669"/>
      <c r="Z486" s="669"/>
      <c r="AA486" s="669"/>
      <c r="AB486" s="669"/>
      <c r="AC486" s="669"/>
      <c r="AD486" s="669"/>
      <c r="AE486" s="669"/>
      <c r="AF486" s="669"/>
      <c r="AG486" s="669"/>
      <c r="AH486" s="669"/>
      <c r="AI486" s="669"/>
      <c r="AJ486" s="669">
        <f>K486</f>
        <v>0</v>
      </c>
      <c r="AK486" s="1014" t="s">
        <v>142</v>
      </c>
      <c r="AL486" s="459"/>
      <c r="AM486" s="459"/>
      <c r="AN486" s="459"/>
      <c r="AO486" s="459"/>
      <c r="AP486" s="459"/>
      <c r="AQ486" s="459"/>
      <c r="AR486" s="459"/>
      <c r="AU486" s="459"/>
      <c r="AV486" s="1107"/>
    </row>
    <row r="487" spans="1:48" ht="13" hidden="1" customHeight="1" outlineLevel="1" x14ac:dyDescent="0.35">
      <c r="A487" s="974"/>
      <c r="B487" s="468"/>
      <c r="C487" s="457" t="s">
        <v>75</v>
      </c>
      <c r="D487" s="457" t="s">
        <v>77</v>
      </c>
      <c r="E487" s="469"/>
      <c r="F487" s="469"/>
      <c r="G487" s="469"/>
      <c r="H487" s="469"/>
      <c r="I487" s="469">
        <f t="shared" si="129"/>
        <v>0</v>
      </c>
      <c r="J487" s="469"/>
      <c r="K487" s="469">
        <f t="shared" si="127"/>
        <v>0</v>
      </c>
      <c r="L487" s="469">
        <f t="shared" si="127"/>
        <v>0</v>
      </c>
      <c r="M487" s="469"/>
      <c r="N487" s="1106" t="str">
        <f t="shared" si="121"/>
        <v/>
      </c>
      <c r="O487" s="502"/>
      <c r="P487" s="502"/>
      <c r="Q487" s="502"/>
      <c r="R487" s="502"/>
      <c r="S487" s="502"/>
      <c r="T487" s="669" t="e">
        <f>#REF!-#REF!</f>
        <v>#REF!</v>
      </c>
      <c r="U487" s="469" t="e">
        <f t="shared" si="128"/>
        <v>#REF!</v>
      </c>
      <c r="V487" s="469"/>
      <c r="W487" s="469"/>
      <c r="X487" s="469"/>
      <c r="Y487" s="469"/>
      <c r="Z487" s="469"/>
      <c r="AA487" s="469"/>
      <c r="AB487" s="469"/>
      <c r="AC487" s="469"/>
      <c r="AD487" s="469"/>
      <c r="AE487" s="469"/>
      <c r="AF487" s="469"/>
      <c r="AG487" s="469"/>
      <c r="AH487" s="469"/>
      <c r="AI487" s="469"/>
      <c r="AJ487" s="469"/>
      <c r="AK487" s="1015"/>
      <c r="AL487" s="457"/>
      <c r="AM487" s="457"/>
      <c r="AN487" s="457"/>
      <c r="AO487" s="457"/>
      <c r="AP487" s="457"/>
      <c r="AQ487" s="457"/>
      <c r="AR487" s="457"/>
      <c r="AU487" s="457"/>
      <c r="AV487" s="470"/>
    </row>
    <row r="488" spans="1:48" s="636" customFormat="1" ht="13" hidden="1" customHeight="1" outlineLevel="1" x14ac:dyDescent="0.35">
      <c r="A488" s="974"/>
      <c r="B488" s="468"/>
      <c r="C488" s="459" t="s">
        <v>73</v>
      </c>
      <c r="D488" s="459" t="s">
        <v>74</v>
      </c>
      <c r="E488" s="669"/>
      <c r="F488" s="669">
        <f>E488*1.12</f>
        <v>0</v>
      </c>
      <c r="G488" s="669"/>
      <c r="H488" s="669"/>
      <c r="I488" s="669">
        <f t="shared" si="129"/>
        <v>0</v>
      </c>
      <c r="J488" s="669"/>
      <c r="K488" s="669">
        <f t="shared" si="127"/>
        <v>0</v>
      </c>
      <c r="L488" s="669">
        <f t="shared" si="127"/>
        <v>0</v>
      </c>
      <c r="M488" s="669"/>
      <c r="N488" s="1106" t="str">
        <f t="shared" si="121"/>
        <v/>
      </c>
      <c r="O488" s="492"/>
      <c r="P488" s="492"/>
      <c r="Q488" s="492"/>
      <c r="R488" s="492"/>
      <c r="S488" s="492"/>
      <c r="T488" s="669"/>
      <c r="U488" s="669">
        <f t="shared" si="128"/>
        <v>0</v>
      </c>
      <c r="V488" s="669"/>
      <c r="W488" s="669"/>
      <c r="X488" s="669"/>
      <c r="Y488" s="669"/>
      <c r="Z488" s="669"/>
      <c r="AA488" s="669"/>
      <c r="AB488" s="669"/>
      <c r="AC488" s="669"/>
      <c r="AD488" s="669"/>
      <c r="AE488" s="669"/>
      <c r="AF488" s="669"/>
      <c r="AG488" s="669"/>
      <c r="AH488" s="669"/>
      <c r="AI488" s="669"/>
      <c r="AJ488" s="669">
        <f>K488</f>
        <v>0</v>
      </c>
      <c r="AK488" s="1014" t="s">
        <v>142</v>
      </c>
      <c r="AL488" s="459"/>
      <c r="AM488" s="459"/>
      <c r="AN488" s="459"/>
      <c r="AO488" s="459"/>
      <c r="AP488" s="459"/>
      <c r="AQ488" s="459"/>
      <c r="AR488" s="459"/>
      <c r="AU488" s="459"/>
      <c r="AV488" s="1107"/>
    </row>
    <row r="489" spans="1:48" ht="13" hidden="1" customHeight="1" outlineLevel="1" x14ac:dyDescent="0.35">
      <c r="A489" s="974"/>
      <c r="B489" s="468"/>
      <c r="C489" s="457" t="s">
        <v>75</v>
      </c>
      <c r="D489" s="457" t="s">
        <v>77</v>
      </c>
      <c r="E489" s="469"/>
      <c r="F489" s="469"/>
      <c r="G489" s="469"/>
      <c r="H489" s="469"/>
      <c r="I489" s="469">
        <f t="shared" si="129"/>
        <v>0</v>
      </c>
      <c r="J489" s="469"/>
      <c r="K489" s="469">
        <f t="shared" si="127"/>
        <v>0</v>
      </c>
      <c r="L489" s="469">
        <f t="shared" si="127"/>
        <v>0</v>
      </c>
      <c r="M489" s="469"/>
      <c r="N489" s="1106" t="str">
        <f t="shared" si="121"/>
        <v/>
      </c>
      <c r="O489" s="502"/>
      <c r="P489" s="502"/>
      <c r="Q489" s="502"/>
      <c r="R489" s="502"/>
      <c r="S489" s="502"/>
      <c r="T489" s="469" t="e">
        <f>#REF!-#REF!</f>
        <v>#REF!</v>
      </c>
      <c r="U489" s="469" t="e">
        <f t="shared" si="128"/>
        <v>#REF!</v>
      </c>
      <c r="V489" s="469"/>
      <c r="W489" s="469"/>
      <c r="X489" s="469"/>
      <c r="Y489" s="469"/>
      <c r="Z489" s="469"/>
      <c r="AA489" s="469"/>
      <c r="AB489" s="469"/>
      <c r="AC489" s="469"/>
      <c r="AD489" s="469"/>
      <c r="AE489" s="469"/>
      <c r="AF489" s="469"/>
      <c r="AG489" s="469"/>
      <c r="AH489" s="469"/>
      <c r="AI489" s="469"/>
      <c r="AJ489" s="469"/>
      <c r="AK489" s="1015"/>
      <c r="AL489" s="457"/>
      <c r="AM489" s="457"/>
      <c r="AN489" s="457"/>
      <c r="AO489" s="457"/>
      <c r="AP489" s="457"/>
      <c r="AQ489" s="457"/>
      <c r="AR489" s="457"/>
      <c r="AU489" s="457"/>
      <c r="AV489" s="470"/>
    </row>
    <row r="490" spans="1:48" s="636" customFormat="1" ht="13" hidden="1" customHeight="1" outlineLevel="1" x14ac:dyDescent="0.35">
      <c r="A490" s="974"/>
      <c r="B490" s="468"/>
      <c r="C490" s="459" t="s">
        <v>73</v>
      </c>
      <c r="D490" s="459" t="s">
        <v>74</v>
      </c>
      <c r="E490" s="669"/>
      <c r="F490" s="669"/>
      <c r="G490" s="669"/>
      <c r="H490" s="669"/>
      <c r="I490" s="669">
        <f t="shared" si="129"/>
        <v>0</v>
      </c>
      <c r="J490" s="661"/>
      <c r="K490" s="669">
        <f t="shared" si="127"/>
        <v>0</v>
      </c>
      <c r="L490" s="669">
        <f t="shared" si="127"/>
        <v>0</v>
      </c>
      <c r="M490" s="669"/>
      <c r="N490" s="1106" t="str">
        <f t="shared" si="121"/>
        <v/>
      </c>
      <c r="O490" s="492"/>
      <c r="P490" s="492"/>
      <c r="Q490" s="492"/>
      <c r="R490" s="492"/>
      <c r="S490" s="492"/>
      <c r="T490" s="669" t="e">
        <f>#REF!-#REF!</f>
        <v>#REF!</v>
      </c>
      <c r="U490" s="669" t="e">
        <f t="shared" si="128"/>
        <v>#REF!</v>
      </c>
      <c r="V490" s="669"/>
      <c r="W490" s="669"/>
      <c r="X490" s="669"/>
      <c r="Y490" s="669"/>
      <c r="Z490" s="669"/>
      <c r="AA490" s="669"/>
      <c r="AB490" s="669"/>
      <c r="AC490" s="669"/>
      <c r="AD490" s="669"/>
      <c r="AE490" s="669"/>
      <c r="AF490" s="669"/>
      <c r="AG490" s="669"/>
      <c r="AH490" s="669"/>
      <c r="AI490" s="669"/>
      <c r="AJ490" s="669"/>
      <c r="AK490" s="1014" t="s">
        <v>142</v>
      </c>
      <c r="AL490" s="459"/>
      <c r="AM490" s="459"/>
      <c r="AN490" s="459"/>
      <c r="AO490" s="459"/>
      <c r="AP490" s="459"/>
      <c r="AQ490" s="459"/>
      <c r="AR490" s="459"/>
      <c r="AU490" s="459"/>
      <c r="AV490" s="1107"/>
    </row>
    <row r="491" spans="1:48" ht="13" hidden="1" customHeight="1" outlineLevel="1" x14ac:dyDescent="0.35">
      <c r="A491" s="974"/>
      <c r="B491" s="468"/>
      <c r="C491" s="457" t="s">
        <v>75</v>
      </c>
      <c r="D491" s="457" t="s">
        <v>77</v>
      </c>
      <c r="E491" s="469"/>
      <c r="F491" s="469"/>
      <c r="G491" s="469"/>
      <c r="H491" s="469"/>
      <c r="I491" s="469">
        <f t="shared" si="129"/>
        <v>0</v>
      </c>
      <c r="J491" s="664"/>
      <c r="K491" s="469">
        <f t="shared" si="127"/>
        <v>0</v>
      </c>
      <c r="L491" s="469">
        <f t="shared" si="127"/>
        <v>0</v>
      </c>
      <c r="M491" s="469"/>
      <c r="N491" s="1106" t="str">
        <f t="shared" si="121"/>
        <v/>
      </c>
      <c r="O491" s="502"/>
      <c r="P491" s="502"/>
      <c r="Q491" s="502"/>
      <c r="R491" s="502"/>
      <c r="S491" s="502"/>
      <c r="T491" s="469" t="e">
        <f>#REF!-#REF!</f>
        <v>#REF!</v>
      </c>
      <c r="U491" s="469" t="e">
        <f t="shared" si="128"/>
        <v>#REF!</v>
      </c>
      <c r="V491" s="469"/>
      <c r="W491" s="469"/>
      <c r="X491" s="469"/>
      <c r="Y491" s="469"/>
      <c r="Z491" s="469"/>
      <c r="AA491" s="469"/>
      <c r="AB491" s="469"/>
      <c r="AC491" s="469"/>
      <c r="AD491" s="469"/>
      <c r="AE491" s="469"/>
      <c r="AF491" s="469"/>
      <c r="AG491" s="469"/>
      <c r="AH491" s="469"/>
      <c r="AI491" s="469"/>
      <c r="AJ491" s="469"/>
      <c r="AK491" s="1015"/>
      <c r="AL491" s="457"/>
      <c r="AM491" s="457"/>
      <c r="AN491" s="457"/>
      <c r="AO491" s="457"/>
      <c r="AP491" s="457"/>
      <c r="AQ491" s="457"/>
      <c r="AR491" s="457"/>
      <c r="AU491" s="457"/>
      <c r="AV491" s="470"/>
    </row>
    <row r="492" spans="1:48" s="636" customFormat="1" ht="13" hidden="1" customHeight="1" outlineLevel="1" x14ac:dyDescent="0.35">
      <c r="A492" s="974"/>
      <c r="B492" s="468"/>
      <c r="C492" s="459" t="s">
        <v>73</v>
      </c>
      <c r="D492" s="459" t="s">
        <v>74</v>
      </c>
      <c r="E492" s="669"/>
      <c r="F492" s="669"/>
      <c r="G492" s="669"/>
      <c r="H492" s="669"/>
      <c r="I492" s="669">
        <f t="shared" si="129"/>
        <v>0</v>
      </c>
      <c r="J492" s="661"/>
      <c r="K492" s="669">
        <f t="shared" si="127"/>
        <v>0</v>
      </c>
      <c r="L492" s="669">
        <f t="shared" si="127"/>
        <v>0</v>
      </c>
      <c r="M492" s="669"/>
      <c r="N492" s="1106" t="str">
        <f t="shared" si="121"/>
        <v/>
      </c>
      <c r="O492" s="492"/>
      <c r="P492" s="492"/>
      <c r="Q492" s="492"/>
      <c r="R492" s="492"/>
      <c r="S492" s="492"/>
      <c r="T492" s="669" t="e">
        <f>#REF!-#REF!</f>
        <v>#REF!</v>
      </c>
      <c r="U492" s="669" t="e">
        <f t="shared" si="128"/>
        <v>#REF!</v>
      </c>
      <c r="V492" s="669"/>
      <c r="W492" s="669"/>
      <c r="X492" s="669"/>
      <c r="Y492" s="669"/>
      <c r="Z492" s="669"/>
      <c r="AA492" s="669"/>
      <c r="AB492" s="669"/>
      <c r="AC492" s="669"/>
      <c r="AD492" s="669"/>
      <c r="AE492" s="669"/>
      <c r="AF492" s="669"/>
      <c r="AG492" s="669"/>
      <c r="AH492" s="669"/>
      <c r="AI492" s="669"/>
      <c r="AJ492" s="669"/>
      <c r="AK492" s="1014" t="s">
        <v>142</v>
      </c>
      <c r="AL492" s="459"/>
      <c r="AM492" s="459"/>
      <c r="AN492" s="459"/>
      <c r="AO492" s="459"/>
      <c r="AP492" s="459"/>
      <c r="AQ492" s="459"/>
      <c r="AR492" s="459"/>
      <c r="AU492" s="459"/>
      <c r="AV492" s="1107"/>
    </row>
    <row r="493" spans="1:48" ht="13" hidden="1" customHeight="1" outlineLevel="1" x14ac:dyDescent="0.35">
      <c r="A493" s="974"/>
      <c r="B493" s="468"/>
      <c r="C493" s="457" t="s">
        <v>75</v>
      </c>
      <c r="D493" s="457" t="s">
        <v>77</v>
      </c>
      <c r="E493" s="465"/>
      <c r="F493" s="465"/>
      <c r="G493" s="465"/>
      <c r="H493" s="469"/>
      <c r="I493" s="469">
        <f t="shared" si="129"/>
        <v>0</v>
      </c>
      <c r="J493" s="664"/>
      <c r="K493" s="469">
        <f t="shared" si="127"/>
        <v>0</v>
      </c>
      <c r="L493" s="469">
        <f t="shared" si="127"/>
        <v>0</v>
      </c>
      <c r="M493" s="469"/>
      <c r="N493" s="1106" t="str">
        <f t="shared" si="121"/>
        <v/>
      </c>
      <c r="O493" s="457"/>
      <c r="P493" s="502"/>
      <c r="Q493" s="457"/>
      <c r="R493" s="457"/>
      <c r="S493" s="457"/>
      <c r="T493" s="669" t="e">
        <f>#REF!-#REF!</f>
        <v>#REF!</v>
      </c>
      <c r="U493" s="469" t="e">
        <f t="shared" si="128"/>
        <v>#REF!</v>
      </c>
      <c r="V493" s="465"/>
      <c r="W493" s="465"/>
      <c r="X493" s="465"/>
      <c r="Y493" s="465"/>
      <c r="Z493" s="465"/>
      <c r="AA493" s="465"/>
      <c r="AB493" s="465"/>
      <c r="AC493" s="465"/>
      <c r="AD493" s="465"/>
      <c r="AE493" s="465"/>
      <c r="AF493" s="465"/>
      <c r="AG493" s="465"/>
      <c r="AH493" s="465"/>
      <c r="AI493" s="465"/>
      <c r="AJ493" s="465"/>
      <c r="AK493" s="1015"/>
      <c r="AL493" s="457"/>
      <c r="AM493" s="457"/>
      <c r="AN493" s="457"/>
      <c r="AO493" s="457"/>
      <c r="AP493" s="457"/>
      <c r="AQ493" s="457"/>
      <c r="AR493" s="457"/>
      <c r="AU493" s="457"/>
      <c r="AV493" s="470"/>
    </row>
    <row r="494" spans="1:48" s="636" customFormat="1" ht="13" hidden="1" customHeight="1" outlineLevel="1" x14ac:dyDescent="0.35">
      <c r="A494" s="957">
        <v>2</v>
      </c>
      <c r="B494" s="1079" t="s">
        <v>81</v>
      </c>
      <c r="C494" s="459" t="s">
        <v>73</v>
      </c>
      <c r="D494" s="459" t="s">
        <v>74</v>
      </c>
      <c r="E494" s="1109">
        <f t="shared" ref="E494:AJ495" si="130">E496</f>
        <v>0</v>
      </c>
      <c r="F494" s="1109">
        <f t="shared" si="130"/>
        <v>0</v>
      </c>
      <c r="G494" s="1109"/>
      <c r="H494" s="1109">
        <f t="shared" si="130"/>
        <v>0</v>
      </c>
      <c r="I494" s="1109">
        <f t="shared" si="130"/>
        <v>0</v>
      </c>
      <c r="J494" s="1109">
        <f t="shared" si="130"/>
        <v>0</v>
      </c>
      <c r="K494" s="1109">
        <f t="shared" si="130"/>
        <v>0</v>
      </c>
      <c r="L494" s="1109">
        <f t="shared" si="130"/>
        <v>0</v>
      </c>
      <c r="M494" s="1109">
        <f t="shared" si="130"/>
        <v>0</v>
      </c>
      <c r="N494" s="651" t="str">
        <f t="shared" si="121"/>
        <v/>
      </c>
      <c r="O494" s="651">
        <f t="shared" si="130"/>
        <v>0</v>
      </c>
      <c r="P494" s="651">
        <f t="shared" si="130"/>
        <v>0</v>
      </c>
      <c r="Q494" s="651">
        <f t="shared" si="130"/>
        <v>0</v>
      </c>
      <c r="R494" s="651"/>
      <c r="S494" s="651"/>
      <c r="T494" s="1109">
        <f t="shared" si="130"/>
        <v>0</v>
      </c>
      <c r="U494" s="1109">
        <f t="shared" si="130"/>
        <v>0</v>
      </c>
      <c r="V494" s="1109">
        <f t="shared" si="130"/>
        <v>0</v>
      </c>
      <c r="W494" s="1109">
        <f t="shared" si="130"/>
        <v>0</v>
      </c>
      <c r="X494" s="1109">
        <f t="shared" si="130"/>
        <v>0</v>
      </c>
      <c r="Y494" s="1109">
        <f t="shared" si="130"/>
        <v>0</v>
      </c>
      <c r="Z494" s="1109">
        <f t="shared" si="130"/>
        <v>0</v>
      </c>
      <c r="AA494" s="1109">
        <f t="shared" si="130"/>
        <v>0</v>
      </c>
      <c r="AB494" s="1109">
        <f t="shared" si="130"/>
        <v>0</v>
      </c>
      <c r="AC494" s="1109">
        <f t="shared" si="130"/>
        <v>0</v>
      </c>
      <c r="AD494" s="1109">
        <f t="shared" si="130"/>
        <v>0</v>
      </c>
      <c r="AE494" s="1109">
        <f t="shared" si="130"/>
        <v>0</v>
      </c>
      <c r="AF494" s="1109">
        <f t="shared" si="130"/>
        <v>0</v>
      </c>
      <c r="AG494" s="1109">
        <f t="shared" si="130"/>
        <v>0</v>
      </c>
      <c r="AH494" s="1109">
        <f t="shared" si="130"/>
        <v>0</v>
      </c>
      <c r="AI494" s="1109">
        <f t="shared" si="130"/>
        <v>0</v>
      </c>
      <c r="AJ494" s="1109">
        <f t="shared" si="130"/>
        <v>0</v>
      </c>
      <c r="AK494" s="651"/>
      <c r="AL494" s="651">
        <f t="shared" ref="AL494:AO495" si="131">AL496</f>
        <v>0</v>
      </c>
      <c r="AM494" s="1109">
        <f t="shared" si="131"/>
        <v>0</v>
      </c>
      <c r="AN494" s="1109">
        <f t="shared" si="131"/>
        <v>0</v>
      </c>
      <c r="AO494" s="1109">
        <f t="shared" si="131"/>
        <v>0</v>
      </c>
      <c r="AP494" s="651"/>
      <c r="AQ494" s="651"/>
      <c r="AR494" s="492"/>
      <c r="AU494" s="459"/>
      <c r="AV494" s="1107"/>
    </row>
    <row r="495" spans="1:48" s="636" customFormat="1" ht="13" hidden="1" customHeight="1" outlineLevel="1" x14ac:dyDescent="0.35">
      <c r="A495" s="958"/>
      <c r="B495" s="998"/>
      <c r="C495" s="549" t="s">
        <v>75</v>
      </c>
      <c r="D495" s="549" t="s">
        <v>77</v>
      </c>
      <c r="E495" s="1174">
        <f t="shared" si="130"/>
        <v>0</v>
      </c>
      <c r="F495" s="1174">
        <f t="shared" si="130"/>
        <v>0</v>
      </c>
      <c r="G495" s="1174"/>
      <c r="H495" s="1174">
        <f t="shared" si="130"/>
        <v>0</v>
      </c>
      <c r="I495" s="1174">
        <f t="shared" si="130"/>
        <v>0</v>
      </c>
      <c r="J495" s="1174">
        <f t="shared" si="130"/>
        <v>0</v>
      </c>
      <c r="K495" s="1174">
        <f t="shared" si="130"/>
        <v>0</v>
      </c>
      <c r="L495" s="1174">
        <f t="shared" si="130"/>
        <v>0</v>
      </c>
      <c r="M495" s="1174">
        <f t="shared" si="130"/>
        <v>0</v>
      </c>
      <c r="N495" s="651" t="str">
        <f t="shared" si="121"/>
        <v/>
      </c>
      <c r="O495" s="677">
        <f t="shared" si="130"/>
        <v>0</v>
      </c>
      <c r="P495" s="677">
        <f t="shared" si="130"/>
        <v>0</v>
      </c>
      <c r="Q495" s="677">
        <f t="shared" si="130"/>
        <v>0</v>
      </c>
      <c r="R495" s="677"/>
      <c r="S495" s="677"/>
      <c r="T495" s="1174">
        <f t="shared" si="130"/>
        <v>0</v>
      </c>
      <c r="U495" s="1174">
        <f t="shared" si="130"/>
        <v>0</v>
      </c>
      <c r="V495" s="1174">
        <f t="shared" si="130"/>
        <v>0</v>
      </c>
      <c r="W495" s="1174">
        <f t="shared" si="130"/>
        <v>0</v>
      </c>
      <c r="X495" s="1174">
        <f t="shared" si="130"/>
        <v>0</v>
      </c>
      <c r="Y495" s="1174">
        <f t="shared" si="130"/>
        <v>0</v>
      </c>
      <c r="Z495" s="1174">
        <f t="shared" si="130"/>
        <v>0</v>
      </c>
      <c r="AA495" s="1174">
        <f t="shared" si="130"/>
        <v>0</v>
      </c>
      <c r="AB495" s="1174">
        <f t="shared" si="130"/>
        <v>0</v>
      </c>
      <c r="AC495" s="1174">
        <f t="shared" si="130"/>
        <v>0</v>
      </c>
      <c r="AD495" s="1174">
        <f t="shared" si="130"/>
        <v>0</v>
      </c>
      <c r="AE495" s="1174">
        <f t="shared" si="130"/>
        <v>0</v>
      </c>
      <c r="AF495" s="1174">
        <f t="shared" si="130"/>
        <v>0</v>
      </c>
      <c r="AG495" s="1174">
        <f t="shared" si="130"/>
        <v>0</v>
      </c>
      <c r="AH495" s="1174">
        <f t="shared" si="130"/>
        <v>0</v>
      </c>
      <c r="AI495" s="1174">
        <f t="shared" si="130"/>
        <v>0</v>
      </c>
      <c r="AJ495" s="1174">
        <f t="shared" si="130"/>
        <v>0</v>
      </c>
      <c r="AK495" s="677"/>
      <c r="AL495" s="677">
        <f t="shared" si="131"/>
        <v>0</v>
      </c>
      <c r="AM495" s="1174">
        <f t="shared" si="131"/>
        <v>0</v>
      </c>
      <c r="AN495" s="1174">
        <f t="shared" si="131"/>
        <v>0</v>
      </c>
      <c r="AO495" s="1174">
        <f t="shared" si="131"/>
        <v>0</v>
      </c>
      <c r="AP495" s="677"/>
      <c r="AQ495" s="677"/>
      <c r="AR495" s="714"/>
      <c r="AU495" s="549"/>
      <c r="AV495" s="1175"/>
    </row>
    <row r="496" spans="1:48" s="636" customFormat="1" ht="13" hidden="1" customHeight="1" outlineLevel="1" x14ac:dyDescent="0.35">
      <c r="A496" s="459"/>
      <c r="B496" s="975"/>
      <c r="C496" s="459" t="s">
        <v>73</v>
      </c>
      <c r="D496" s="459" t="s">
        <v>74</v>
      </c>
      <c r="E496" s="669"/>
      <c r="F496" s="669">
        <f>E496*1.12</f>
        <v>0</v>
      </c>
      <c r="G496" s="716"/>
      <c r="H496" s="669"/>
      <c r="I496" s="669">
        <f>H496*1.12</f>
        <v>0</v>
      </c>
      <c r="J496" s="716"/>
      <c r="K496" s="669">
        <f>H496-E496</f>
        <v>0</v>
      </c>
      <c r="L496" s="669">
        <f>I496-F496</f>
        <v>0</v>
      </c>
      <c r="M496" s="669"/>
      <c r="N496" s="1106" t="str">
        <f t="shared" si="121"/>
        <v/>
      </c>
      <c r="O496" s="492"/>
      <c r="P496" s="492"/>
      <c r="Q496" s="492"/>
      <c r="R496" s="492"/>
      <c r="S496" s="492"/>
      <c r="T496" s="669"/>
      <c r="U496" s="669">
        <f>T496*1.12</f>
        <v>0</v>
      </c>
      <c r="V496" s="669"/>
      <c r="W496" s="669"/>
      <c r="X496" s="669"/>
      <c r="Y496" s="669"/>
      <c r="Z496" s="669"/>
      <c r="AA496" s="669"/>
      <c r="AB496" s="669"/>
      <c r="AC496" s="669"/>
      <c r="AD496" s="669"/>
      <c r="AE496" s="669"/>
      <c r="AF496" s="669"/>
      <c r="AG496" s="669"/>
      <c r="AH496" s="669"/>
      <c r="AI496" s="669"/>
      <c r="AJ496" s="669">
        <f>H496-E496</f>
        <v>0</v>
      </c>
      <c r="AK496" s="1014" t="s">
        <v>142</v>
      </c>
      <c r="AL496" s="459"/>
      <c r="AM496" s="459"/>
      <c r="AN496" s="459"/>
      <c r="AO496" s="459"/>
      <c r="AP496" s="459"/>
      <c r="AQ496" s="459"/>
      <c r="AR496" s="459"/>
      <c r="AU496" s="459"/>
      <c r="AV496" s="1107"/>
    </row>
    <row r="497" spans="1:48" ht="13" hidden="1" customHeight="1" outlineLevel="1" x14ac:dyDescent="0.35">
      <c r="A497" s="457"/>
      <c r="B497" s="977"/>
      <c r="C497" s="457" t="s">
        <v>75</v>
      </c>
      <c r="D497" s="457" t="s">
        <v>77</v>
      </c>
      <c r="E497" s="469"/>
      <c r="F497" s="469">
        <f>E497*1.12</f>
        <v>0</v>
      </c>
      <c r="G497" s="465"/>
      <c r="H497" s="469"/>
      <c r="I497" s="469">
        <f>H497*1.12</f>
        <v>0</v>
      </c>
      <c r="J497" s="465"/>
      <c r="K497" s="469">
        <f>H497-E497</f>
        <v>0</v>
      </c>
      <c r="L497" s="469">
        <f>I497-F497</f>
        <v>0</v>
      </c>
      <c r="M497" s="469"/>
      <c r="N497" s="1106" t="str">
        <f t="shared" si="121"/>
        <v/>
      </c>
      <c r="O497" s="502"/>
      <c r="P497" s="502"/>
      <c r="Q497" s="502"/>
      <c r="R497" s="502"/>
      <c r="S497" s="502"/>
      <c r="T497" s="469">
        <f>T496</f>
        <v>0</v>
      </c>
      <c r="U497" s="469">
        <f>T497*1.12</f>
        <v>0</v>
      </c>
      <c r="V497" s="469"/>
      <c r="W497" s="469"/>
      <c r="X497" s="469"/>
      <c r="Y497" s="469"/>
      <c r="Z497" s="469"/>
      <c r="AA497" s="469"/>
      <c r="AB497" s="469"/>
      <c r="AC497" s="469"/>
      <c r="AD497" s="469"/>
      <c r="AE497" s="469"/>
      <c r="AF497" s="469"/>
      <c r="AG497" s="469"/>
      <c r="AH497" s="469"/>
      <c r="AI497" s="469"/>
      <c r="AJ497" s="469"/>
      <c r="AK497" s="1015"/>
      <c r="AL497" s="457"/>
      <c r="AM497" s="457"/>
      <c r="AN497" s="457"/>
      <c r="AO497" s="457"/>
      <c r="AP497" s="457"/>
      <c r="AQ497" s="457"/>
      <c r="AR497" s="457"/>
      <c r="AU497" s="457"/>
      <c r="AV497" s="470"/>
    </row>
    <row r="498" spans="1:48" ht="14.5" customHeight="1" outlineLevel="1" x14ac:dyDescent="0.35"/>
    <row r="499" spans="1:48" s="451" customFormat="1" x14ac:dyDescent="0.35">
      <c r="E499" s="1093"/>
      <c r="F499" s="1176"/>
      <c r="G499" s="1176"/>
      <c r="H499" s="1102"/>
      <c r="I499" s="1102"/>
      <c r="J499" s="1176"/>
      <c r="K499" s="1177">
        <v>11288336496.209999</v>
      </c>
      <c r="L499" s="1177"/>
      <c r="M499" s="1178"/>
      <c r="T499" s="1176"/>
      <c r="U499" s="1176"/>
      <c r="V499" s="1176"/>
      <c r="W499" s="1176"/>
      <c r="X499" s="1176"/>
      <c r="Y499" s="1176"/>
      <c r="Z499" s="1176"/>
      <c r="AA499" s="1176"/>
      <c r="AB499" s="1176"/>
      <c r="AC499" s="1176"/>
      <c r="AD499" s="1176"/>
      <c r="AE499" s="1176"/>
      <c r="AF499" s="1176"/>
      <c r="AG499" s="1176"/>
      <c r="AH499" s="1176"/>
      <c r="AI499" s="1176"/>
      <c r="AJ499" s="1176"/>
    </row>
    <row r="500" spans="1:48" s="451" customFormat="1" x14ac:dyDescent="0.35">
      <c r="E500" s="1093"/>
      <c r="F500" s="1176">
        <v>10210071843.610001</v>
      </c>
      <c r="G500" s="1176">
        <f>'[64]сент20 (факт)'!AF435</f>
        <v>5980693.3046035692</v>
      </c>
      <c r="H500" s="1102"/>
      <c r="I500" s="1179"/>
      <c r="J500" s="1179"/>
      <c r="K500" s="1177"/>
      <c r="L500" s="1177"/>
      <c r="M500" s="1177"/>
      <c r="T500" s="1176"/>
      <c r="U500" s="1176"/>
      <c r="V500" s="1176"/>
      <c r="W500" s="1176"/>
      <c r="X500" s="1176"/>
      <c r="Y500" s="1176"/>
      <c r="Z500" s="1176"/>
      <c r="AA500" s="1176"/>
      <c r="AB500" s="1176"/>
      <c r="AC500" s="1176"/>
      <c r="AD500" s="1176"/>
      <c r="AE500" s="1176"/>
      <c r="AF500" s="1176"/>
      <c r="AG500" s="1176"/>
      <c r="AH500" s="1176"/>
      <c r="AI500" s="1176"/>
      <c r="AJ500" s="1176"/>
    </row>
    <row r="501" spans="1:48" s="451" customFormat="1" x14ac:dyDescent="0.35">
      <c r="E501" s="1093"/>
      <c r="F501" s="1176">
        <f>F500/1.12</f>
        <v>9116135574.6517849</v>
      </c>
      <c r="G501" s="1176"/>
      <c r="H501" s="1179"/>
      <c r="I501" s="1179"/>
      <c r="J501" s="1179"/>
      <c r="K501" s="1177">
        <v>28674315.890000343</v>
      </c>
      <c r="L501" s="1177"/>
      <c r="M501" s="1177"/>
      <c r="T501" s="1176"/>
      <c r="U501" s="1176"/>
      <c r="V501" s="1176"/>
      <c r="W501" s="1176"/>
      <c r="X501" s="1176"/>
      <c r="Y501" s="1176"/>
      <c r="Z501" s="1176"/>
      <c r="AA501" s="1176"/>
      <c r="AB501" s="1176"/>
      <c r="AC501" s="1176"/>
      <c r="AD501" s="1176"/>
      <c r="AE501" s="1176"/>
      <c r="AF501" s="1176"/>
      <c r="AG501" s="1176"/>
      <c r="AH501" s="1176"/>
      <c r="AI501" s="1176"/>
      <c r="AJ501" s="1176"/>
    </row>
    <row r="502" spans="1:48" s="451" customFormat="1" outlineLevel="1" x14ac:dyDescent="0.35">
      <c r="E502" s="1093"/>
      <c r="F502" s="1176"/>
      <c r="G502" s="1176">
        <f>H500-G500</f>
        <v>-5980693.3046035692</v>
      </c>
      <c r="H502" s="1179"/>
      <c r="I502" s="1179"/>
      <c r="J502" s="1179"/>
      <c r="K502" s="1177"/>
      <c r="L502" s="1177"/>
      <c r="M502" s="1177"/>
      <c r="T502" s="1176"/>
      <c r="U502" s="1176"/>
      <c r="V502" s="1176"/>
      <c r="W502" s="1176"/>
      <c r="X502" s="1176"/>
      <c r="Y502" s="1176"/>
      <c r="Z502" s="1176"/>
      <c r="AA502" s="1176"/>
      <c r="AB502" s="1176"/>
      <c r="AC502" s="1176"/>
      <c r="AD502" s="1176"/>
      <c r="AE502" s="1176"/>
      <c r="AF502" s="1176"/>
      <c r="AG502" s="1176"/>
      <c r="AH502" s="1176"/>
      <c r="AI502" s="1176"/>
      <c r="AJ502" s="1176"/>
    </row>
    <row r="503" spans="1:48" outlineLevel="1" x14ac:dyDescent="0.35">
      <c r="G503" s="1176" t="s">
        <v>143</v>
      </c>
      <c r="H503" s="1176"/>
      <c r="I503" s="1179"/>
      <c r="J503" s="1179"/>
    </row>
    <row r="504" spans="1:48" ht="28.5" customHeight="1" outlineLevel="1" x14ac:dyDescent="0.35">
      <c r="E504" s="1094"/>
      <c r="G504" s="1094"/>
      <c r="H504" s="700"/>
      <c r="I504" s="1180" t="s">
        <v>146</v>
      </c>
      <c r="J504" s="1094"/>
      <c r="L504" s="1181"/>
      <c r="M504" s="700"/>
      <c r="N504" s="700"/>
      <c r="O504" s="1182"/>
      <c r="P504" s="1183"/>
      <c r="Q504" s="1183"/>
      <c r="R504" s="1183"/>
      <c r="S504" s="1183"/>
      <c r="T504" s="1184"/>
      <c r="W504" s="1094"/>
      <c r="X504" s="1094"/>
      <c r="Y504" s="1094"/>
      <c r="Z504" s="1094"/>
      <c r="AA504" s="1094"/>
      <c r="AB504" s="1094"/>
      <c r="AC504" s="1094"/>
      <c r="AD504" s="1094"/>
      <c r="AE504" s="1094"/>
      <c r="AF504" s="1094"/>
      <c r="AG504" s="1094"/>
      <c r="AH504" s="1094"/>
      <c r="AI504" s="1094"/>
      <c r="AJ504" s="1094"/>
    </row>
    <row r="505" spans="1:48" ht="22.5" x14ac:dyDescent="0.35">
      <c r="E505" s="1094"/>
      <c r="G505" s="1094"/>
      <c r="H505" s="700"/>
      <c r="I505" s="1094"/>
      <c r="J505" s="1094"/>
      <c r="L505" s="1181"/>
      <c r="M505" s="700"/>
      <c r="N505" s="700"/>
      <c r="O505" s="1182"/>
      <c r="P505" s="1183"/>
      <c r="Q505" s="1183"/>
      <c r="R505" s="1183"/>
      <c r="S505" s="1183"/>
      <c r="T505" s="1184"/>
      <c r="W505" s="1094"/>
      <c r="X505" s="1094"/>
      <c r="Y505" s="1094"/>
      <c r="Z505" s="1094"/>
      <c r="AA505" s="1094"/>
      <c r="AB505" s="1094"/>
      <c r="AC505" s="1094"/>
      <c r="AD505" s="1094"/>
      <c r="AE505" s="1094"/>
      <c r="AF505" s="1094"/>
      <c r="AG505" s="1094"/>
      <c r="AH505" s="1094"/>
      <c r="AI505" s="1094"/>
      <c r="AJ505" s="1094"/>
    </row>
    <row r="506" spans="1:48" ht="22.5" hidden="1" customHeight="1" outlineLevel="1" x14ac:dyDescent="0.35">
      <c r="E506" s="1094"/>
      <c r="G506" s="1094"/>
      <c r="H506" s="700"/>
      <c r="I506" s="1094"/>
      <c r="J506" s="1094"/>
      <c r="L506" s="1181"/>
      <c r="M506" s="700"/>
      <c r="N506" s="700"/>
      <c r="O506" s="1182"/>
      <c r="P506" s="1183"/>
      <c r="Q506" s="1183"/>
      <c r="R506" s="1183"/>
      <c r="S506" s="1183"/>
      <c r="T506" s="1184"/>
      <c r="W506" s="1094"/>
      <c r="X506" s="1094"/>
      <c r="Y506" s="1094"/>
      <c r="Z506" s="1094"/>
      <c r="AA506" s="1094"/>
      <c r="AB506" s="1094"/>
      <c r="AC506" s="1094"/>
      <c r="AD506" s="1094"/>
      <c r="AE506" s="1094"/>
      <c r="AF506" s="1094"/>
      <c r="AG506" s="1094"/>
      <c r="AH506" s="1094"/>
      <c r="AI506" s="1094"/>
      <c r="AJ506" s="1094"/>
    </row>
    <row r="507" spans="1:48" ht="22.5" collapsed="1" x14ac:dyDescent="0.35">
      <c r="E507" s="1094"/>
      <c r="G507" s="1094"/>
      <c r="H507" s="700"/>
      <c r="I507" s="1094"/>
      <c r="J507" s="1094"/>
      <c r="L507" s="1181"/>
      <c r="M507" s="700"/>
      <c r="N507" s="700"/>
      <c r="O507" s="1182"/>
      <c r="P507" s="1183"/>
      <c r="Q507" s="1183"/>
      <c r="R507" s="1183"/>
      <c r="S507" s="1183"/>
      <c r="T507" s="1184"/>
      <c r="U507" s="1185"/>
      <c r="V507" s="1180"/>
      <c r="W507" s="1094"/>
      <c r="X507" s="1094"/>
      <c r="Y507" s="1094"/>
      <c r="Z507" s="1094"/>
      <c r="AA507" s="1094"/>
      <c r="AB507" s="1094"/>
      <c r="AC507" s="1094"/>
      <c r="AD507" s="1094"/>
      <c r="AE507" s="1094"/>
      <c r="AF507" s="1094"/>
      <c r="AG507" s="1094"/>
      <c r="AH507" s="1094"/>
      <c r="AI507" s="1094"/>
      <c r="AJ507" s="1094"/>
    </row>
    <row r="508" spans="1:48" s="451" customFormat="1" ht="22.5" x14ac:dyDescent="0.35">
      <c r="D508" s="1186"/>
      <c r="E508" s="1186"/>
      <c r="G508" s="1186"/>
      <c r="H508" s="1186"/>
      <c r="I508" s="1186"/>
      <c r="J508" s="1186"/>
      <c r="K508" s="1186"/>
      <c r="L508" s="1187"/>
      <c r="M508" s="1186"/>
      <c r="N508" s="1186"/>
      <c r="O508" s="1188"/>
      <c r="P508" s="1188"/>
      <c r="Q508" s="1188"/>
      <c r="R508" s="1188"/>
      <c r="S508" s="1188"/>
      <c r="T508" s="1184"/>
      <c r="U508" s="1189"/>
      <c r="V508" s="1186"/>
      <c r="W508" s="1176"/>
      <c r="X508" s="1176"/>
      <c r="Y508" s="1176"/>
      <c r="Z508" s="1176"/>
      <c r="AA508" s="1176"/>
      <c r="AB508" s="1176"/>
      <c r="AC508" s="1176"/>
      <c r="AD508" s="1176"/>
      <c r="AE508" s="1176"/>
      <c r="AF508" s="1176"/>
      <c r="AG508" s="1176"/>
      <c r="AH508" s="1176"/>
      <c r="AI508" s="1176"/>
      <c r="AJ508" s="1176"/>
      <c r="AV508" s="1096"/>
    </row>
  </sheetData>
  <mergeCells count="194">
    <mergeCell ref="A1:N1"/>
    <mergeCell ref="A494:A495"/>
    <mergeCell ref="B494:B495"/>
    <mergeCell ref="B496:B497"/>
    <mergeCell ref="AK496:AK497"/>
    <mergeCell ref="AK492:AK493"/>
    <mergeCell ref="A478:A479"/>
    <mergeCell ref="B478:B479"/>
    <mergeCell ref="A480:A493"/>
    <mergeCell ref="B480:B483"/>
    <mergeCell ref="AK486:AK487"/>
    <mergeCell ref="AK482:AK483"/>
    <mergeCell ref="AK484:AK485"/>
    <mergeCell ref="S480:S483"/>
    <mergeCell ref="AK490:AK491"/>
    <mergeCell ref="AK488:AK489"/>
    <mergeCell ref="B400:B404"/>
    <mergeCell ref="B405:B409"/>
    <mergeCell ref="A410:A414"/>
    <mergeCell ref="B410:B414"/>
    <mergeCell ref="AU412:AU440"/>
    <mergeCell ref="AV412:AV440"/>
    <mergeCell ref="AU441:AU473"/>
    <mergeCell ref="AV441:AV473"/>
    <mergeCell ref="A475:A477"/>
    <mergeCell ref="B475:B477"/>
    <mergeCell ref="A441:A473"/>
    <mergeCell ref="B441:B473"/>
    <mergeCell ref="A308:A330"/>
    <mergeCell ref="B308:B330"/>
    <mergeCell ref="A331:A353"/>
    <mergeCell ref="B331:B353"/>
    <mergeCell ref="S331:S358"/>
    <mergeCell ref="A354:A376"/>
    <mergeCell ref="B354:B376"/>
    <mergeCell ref="A377:A399"/>
    <mergeCell ref="B377:B399"/>
    <mergeCell ref="A223:A233"/>
    <mergeCell ref="B223:B233"/>
    <mergeCell ref="A234:A244"/>
    <mergeCell ref="B234:B244"/>
    <mergeCell ref="A262:A284"/>
    <mergeCell ref="B262:B284"/>
    <mergeCell ref="A245:A261"/>
    <mergeCell ref="B245:B261"/>
    <mergeCell ref="A285:A307"/>
    <mergeCell ref="B285:B307"/>
    <mergeCell ref="A138:A145"/>
    <mergeCell ref="B138:B145"/>
    <mergeCell ref="A146:A174"/>
    <mergeCell ref="B146:B174"/>
    <mergeCell ref="A175:A182"/>
    <mergeCell ref="B175:B182"/>
    <mergeCell ref="A183:A202"/>
    <mergeCell ref="B183:B202"/>
    <mergeCell ref="A203:A222"/>
    <mergeCell ref="B203:B222"/>
    <mergeCell ref="AK132:AK134"/>
    <mergeCell ref="A135:A137"/>
    <mergeCell ref="B135:B137"/>
    <mergeCell ref="AK135:AK137"/>
    <mergeCell ref="AK129:AK131"/>
    <mergeCell ref="A132:A134"/>
    <mergeCell ref="B132:B134"/>
    <mergeCell ref="A129:A131"/>
    <mergeCell ref="B129:B131"/>
    <mergeCell ref="AK116:AK118"/>
    <mergeCell ref="A119:A122"/>
    <mergeCell ref="B119:B122"/>
    <mergeCell ref="C121:C122"/>
    <mergeCell ref="A116:A118"/>
    <mergeCell ref="B116:B118"/>
    <mergeCell ref="AK123:AK125"/>
    <mergeCell ref="A126:A128"/>
    <mergeCell ref="B126:B128"/>
    <mergeCell ref="A123:A125"/>
    <mergeCell ref="B123:B125"/>
    <mergeCell ref="AK126:AK128"/>
    <mergeCell ref="AW89:AW91"/>
    <mergeCell ref="AK92:AK94"/>
    <mergeCell ref="AW92:AW94"/>
    <mergeCell ref="AK89:AK91"/>
    <mergeCell ref="AW95:AW97"/>
    <mergeCell ref="AK98:AK100"/>
    <mergeCell ref="AW98:AW100"/>
    <mergeCell ref="AK95:AK97"/>
    <mergeCell ref="AK107:AK109"/>
    <mergeCell ref="AW101:AW103"/>
    <mergeCell ref="AK104:AK106"/>
    <mergeCell ref="AW104:AW106"/>
    <mergeCell ref="AK101:AK103"/>
    <mergeCell ref="AW74:AW76"/>
    <mergeCell ref="AW77:AW79"/>
    <mergeCell ref="AK80:AK82"/>
    <mergeCell ref="AW80:AW82"/>
    <mergeCell ref="AK77:AK79"/>
    <mergeCell ref="AW83:AW85"/>
    <mergeCell ref="AK86:AK88"/>
    <mergeCell ref="AW86:AW88"/>
    <mergeCell ref="AK83:AK85"/>
    <mergeCell ref="AW59:AW61"/>
    <mergeCell ref="AK62:AK64"/>
    <mergeCell ref="AW62:AW64"/>
    <mergeCell ref="AK65:AK67"/>
    <mergeCell ref="AW65:AW67"/>
    <mergeCell ref="AK68:AK70"/>
    <mergeCell ref="AW68:AW70"/>
    <mergeCell ref="AK71:AK73"/>
    <mergeCell ref="AW71:AW73"/>
    <mergeCell ref="AW44:AW46"/>
    <mergeCell ref="AK47:AK49"/>
    <mergeCell ref="AW47:AW49"/>
    <mergeCell ref="AK50:AK52"/>
    <mergeCell ref="AW50:AW52"/>
    <mergeCell ref="AK53:AK55"/>
    <mergeCell ref="AW53:AW55"/>
    <mergeCell ref="AK56:AK58"/>
    <mergeCell ref="AW56:AW58"/>
    <mergeCell ref="AK26:AK28"/>
    <mergeCell ref="AK35:AK37"/>
    <mergeCell ref="AK29:AK31"/>
    <mergeCell ref="AK32:AK34"/>
    <mergeCell ref="A41:A115"/>
    <mergeCell ref="B41:B115"/>
    <mergeCell ref="A26:A40"/>
    <mergeCell ref="B26:B40"/>
    <mergeCell ref="AK41:AK43"/>
    <mergeCell ref="AK44:AK46"/>
    <mergeCell ref="AK38:AK40"/>
    <mergeCell ref="AK59:AK61"/>
    <mergeCell ref="AK74:AK76"/>
    <mergeCell ref="AK110:AK112"/>
    <mergeCell ref="AK113:AK115"/>
    <mergeCell ref="H6:I6"/>
    <mergeCell ref="A23:A25"/>
    <mergeCell ref="B23:B25"/>
    <mergeCell ref="A17:A19"/>
    <mergeCell ref="B17:B19"/>
    <mergeCell ref="A20:A22"/>
    <mergeCell ref="B20:B22"/>
    <mergeCell ref="A9:A12"/>
    <mergeCell ref="B9:B12"/>
    <mergeCell ref="C11:C12"/>
    <mergeCell ref="A13:A16"/>
    <mergeCell ref="B13:B16"/>
    <mergeCell ref="C15:C16"/>
    <mergeCell ref="N6:N7"/>
    <mergeCell ref="O6:O7"/>
    <mergeCell ref="P6:P7"/>
    <mergeCell ref="A4:A7"/>
    <mergeCell ref="B4:B7"/>
    <mergeCell ref="C4:C7"/>
    <mergeCell ref="D4:D7"/>
    <mergeCell ref="AM4:AO4"/>
    <mergeCell ref="AP4:AQ4"/>
    <mergeCell ref="Z5:Z6"/>
    <mergeCell ref="AA5:AA6"/>
    <mergeCell ref="AB5:AB6"/>
    <mergeCell ref="W5:W6"/>
    <mergeCell ref="X5:X6"/>
    <mergeCell ref="Y5:Y6"/>
    <mergeCell ref="AC5:AC6"/>
    <mergeCell ref="AD5:AD6"/>
    <mergeCell ref="AE5:AE6"/>
    <mergeCell ref="AF5:AF6"/>
    <mergeCell ref="AG5:AG6"/>
    <mergeCell ref="E5:G5"/>
    <mergeCell ref="H5:J5"/>
    <mergeCell ref="E6:F6"/>
    <mergeCell ref="G6:G7"/>
    <mergeCell ref="AR4:AR7"/>
    <mergeCell ref="E4:N4"/>
    <mergeCell ref="O4:Q5"/>
    <mergeCell ref="R4:R7"/>
    <mergeCell ref="S4:S7"/>
    <mergeCell ref="T4:V5"/>
    <mergeCell ref="K5:N5"/>
    <mergeCell ref="J6:J7"/>
    <mergeCell ref="K6:L6"/>
    <mergeCell ref="M6:M7"/>
    <mergeCell ref="AH5:AH6"/>
    <mergeCell ref="AO5:AO7"/>
    <mergeCell ref="AP5:AP7"/>
    <mergeCell ref="AQ5:AQ7"/>
    <mergeCell ref="AK5:AK7"/>
    <mergeCell ref="AL5:AL7"/>
    <mergeCell ref="AM5:AM7"/>
    <mergeCell ref="AN5:AN7"/>
    <mergeCell ref="Q6:Q7"/>
    <mergeCell ref="T6:U6"/>
    <mergeCell ref="V6:V7"/>
    <mergeCell ref="W4:AJ4"/>
    <mergeCell ref="AI5:AI6"/>
    <mergeCell ref="AJ5:AJ6"/>
  </mergeCells>
  <pageMargins left="0.7" right="0.7" top="0.75" bottom="0.75" header="0.3" footer="0.3"/>
  <pageSetup scale="48" orientation="landscape" r:id="rId1"/>
  <rowBreaks count="1" manualBreakCount="1">
    <brk id="419" max="41" man="1"/>
  </rowBreaks>
  <colBreaks count="1" manualBreakCount="1">
    <brk id="44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CEAF0-07A6-4878-B616-00E0B0B9C877}">
  <dimension ref="A1:BV497"/>
  <sheetViews>
    <sheetView zoomScale="55" zoomScaleNormal="55" workbookViewId="0">
      <pane xSplit="4" ySplit="8" topLeftCell="AC9" activePane="bottomRight" state="frozen"/>
      <selection pane="topRight" activeCell="E1" sqref="E1"/>
      <selection pane="bottomLeft" activeCell="A9" sqref="A9"/>
      <selection pane="bottomRight" activeCell="AE129" sqref="AE129"/>
    </sheetView>
  </sheetViews>
  <sheetFormatPr defaultColWidth="9.1796875" defaultRowHeight="13" outlineLevelRow="1" outlineLevelCol="2" x14ac:dyDescent="0.35"/>
  <cols>
    <col min="1" max="1" width="3.453125" style="1" customWidth="1"/>
    <col min="2" max="2" width="39" style="2" customWidth="1"/>
    <col min="3" max="3" width="15.7265625" style="2" customWidth="1"/>
    <col min="4" max="4" width="11.54296875" style="2" customWidth="1"/>
    <col min="5" max="5" width="12.26953125" style="3" hidden="1" customWidth="1"/>
    <col min="6" max="6" width="10.26953125" style="3" hidden="1" customWidth="1"/>
    <col min="7" max="7" width="7.453125" style="4" hidden="1" customWidth="1"/>
    <col min="8" max="8" width="6.7265625" style="5" hidden="1" customWidth="1"/>
    <col min="9" max="9" width="12.81640625" style="3" hidden="1" customWidth="1"/>
    <col min="10" max="10" width="10.453125" style="3" hidden="1" customWidth="1"/>
    <col min="11" max="11" width="21" style="6" hidden="1" customWidth="1"/>
    <col min="12" max="12" width="16.453125" style="2" hidden="1" customWidth="1"/>
    <col min="13" max="13" width="8.453125" style="4" hidden="1" customWidth="1"/>
    <col min="14" max="14" width="21.90625" style="7" hidden="1" customWidth="1" outlineLevel="1"/>
    <col min="15" max="15" width="18.26953125" style="7" hidden="1" customWidth="1" outlineLevel="1"/>
    <col min="16" max="16" width="17.54296875" style="7" hidden="1" customWidth="1" collapsed="1"/>
    <col min="17" max="17" width="17.54296875" style="7" hidden="1" customWidth="1"/>
    <col min="18" max="18" width="8.81640625" style="8" hidden="1" customWidth="1"/>
    <col min="19" max="19" width="6.26953125" style="5" hidden="1" customWidth="1"/>
    <col min="20" max="21" width="9.1796875" style="3" hidden="1" customWidth="1" outlineLevel="2"/>
    <col min="22" max="22" width="4.26953125" style="3" hidden="1" customWidth="1" outlineLevel="2"/>
    <col min="23" max="23" width="10.26953125" style="3" hidden="1" customWidth="1" collapsed="1"/>
    <col min="24" max="24" width="10" style="3" hidden="1" customWidth="1"/>
    <col min="25" max="25" width="5.453125" style="3" hidden="1" customWidth="1"/>
    <col min="26" max="27" width="10" style="3" hidden="1" customWidth="1" outlineLevel="1"/>
    <col min="28" max="28" width="5.453125" style="3" hidden="1" customWidth="1" outlineLevel="1"/>
    <col min="29" max="29" width="10.26953125" style="3" customWidth="1" collapsed="1"/>
    <col min="30" max="30" width="13.453125" style="3" customWidth="1"/>
    <col min="31" max="31" width="13.36328125" style="3" customWidth="1"/>
    <col min="32" max="32" width="15.453125" style="3" bestFit="1" customWidth="1"/>
    <col min="33" max="33" width="13.453125" style="5" customWidth="1"/>
    <col min="34" max="34" width="10.453125" style="3" customWidth="1"/>
    <col min="35" max="35" width="14.26953125" style="9" customWidth="1"/>
    <col min="36" max="36" width="11" style="9" customWidth="1"/>
    <col min="37" max="37" width="7.1796875" style="9" customWidth="1"/>
    <col min="38" max="38" width="9" style="1" customWidth="1"/>
    <col min="39" max="39" width="12.453125" style="10" hidden="1" customWidth="1"/>
    <col min="40" max="40" width="13" style="10" hidden="1" customWidth="1"/>
    <col min="41" max="42" width="15.81640625" style="10" hidden="1" customWidth="1"/>
    <col min="43" max="43" width="23.453125" style="10" hidden="1" customWidth="1"/>
    <col min="44" max="45" width="12.54296875" style="5" hidden="1" customWidth="1" outlineLevel="1"/>
    <col min="46" max="46" width="8.08984375" style="5" hidden="1" customWidth="1" outlineLevel="1"/>
    <col min="47" max="47" width="10.54296875" style="5" hidden="1" customWidth="1" collapsed="1"/>
    <col min="48" max="48" width="11.1796875" style="5" hidden="1" customWidth="1"/>
    <col min="49" max="49" width="13.54296875" style="5" hidden="1" customWidth="1" outlineLevel="1"/>
    <col min="50" max="50" width="11" style="5" hidden="1" customWidth="1" collapsed="1"/>
    <col min="51" max="51" width="13" style="5" hidden="1" customWidth="1" outlineLevel="1"/>
    <col min="52" max="53" width="11.7265625" style="5" hidden="1" customWidth="1" outlineLevel="1"/>
    <col min="54" max="54" width="10.7265625" style="5" hidden="1" customWidth="1" collapsed="1"/>
    <col min="55" max="55" width="14.81640625" style="5" hidden="1" customWidth="1" outlineLevel="1"/>
    <col min="56" max="56" width="12.54296875" style="5" hidden="1" customWidth="1" outlineLevel="1"/>
    <col min="57" max="57" width="10.54296875" style="5" hidden="1" customWidth="1" outlineLevel="1"/>
    <col min="58" max="58" width="11.54296875" style="5" hidden="1" customWidth="1" outlineLevel="1"/>
    <col min="59" max="59" width="15.26953125" style="5" hidden="1" customWidth="1" collapsed="1"/>
    <col min="60" max="60" width="10.453125" style="5" hidden="1" customWidth="1"/>
    <col min="61" max="61" width="17.453125" style="1" hidden="1" customWidth="1"/>
    <col min="62" max="62" width="12" style="1" hidden="1" customWidth="1" outlineLevel="1"/>
    <col min="63" max="63" width="17.81640625" style="1" hidden="1" customWidth="1" outlineLevel="1"/>
    <col min="64" max="64" width="23.26953125" style="1" hidden="1" customWidth="1" outlineLevel="1"/>
    <col min="65" max="65" width="18.453125" style="1" hidden="1" customWidth="1" outlineLevel="1"/>
    <col min="66" max="66" width="11.26953125" style="1" hidden="1" customWidth="1" outlineLevel="1"/>
    <col min="67" max="67" width="11.1796875" style="1" hidden="1" customWidth="1" outlineLevel="1"/>
    <col min="68" max="68" width="11.453125" style="1" hidden="1" customWidth="1" outlineLevel="1"/>
    <col min="69" max="69" width="13.7265625" style="1" customWidth="1" outlineLevel="1"/>
    <col min="70" max="70" width="12.453125" style="1" customWidth="1" outlineLevel="1"/>
    <col min="71" max="71" width="24.453125" style="4" hidden="1" customWidth="1"/>
    <col min="72" max="72" width="17.1796875" style="12" hidden="1" customWidth="1"/>
    <col min="73" max="73" width="9.1796875" style="1" hidden="1" customWidth="1"/>
    <col min="74" max="16384" width="9.1796875" style="1"/>
  </cols>
  <sheetData>
    <row r="1" spans="1:73" ht="16.5" customHeight="1" x14ac:dyDescent="0.35">
      <c r="BH1" s="11" t="s">
        <v>0</v>
      </c>
    </row>
    <row r="2" spans="1:73" s="13" customFormat="1" ht="39" customHeight="1" x14ac:dyDescent="0.35">
      <c r="B2" s="14"/>
      <c r="C2" s="14"/>
      <c r="E2" s="720" t="s">
        <v>154</v>
      </c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15"/>
      <c r="U2" s="15"/>
      <c r="V2" s="15"/>
      <c r="W2" s="15"/>
      <c r="X2" s="15"/>
      <c r="Y2" s="15"/>
      <c r="Z2" s="15"/>
      <c r="AA2" s="15"/>
      <c r="AB2" s="15"/>
      <c r="AC2" s="15">
        <v>4654</v>
      </c>
      <c r="AD2" s="16"/>
      <c r="AE2" s="16"/>
      <c r="AF2" s="16"/>
      <c r="AG2" s="16"/>
      <c r="AH2" s="16"/>
      <c r="AI2" s="16"/>
      <c r="AJ2" s="17"/>
      <c r="AK2" s="17"/>
      <c r="AL2" s="18">
        <f>IF(AC2=0,"",AF2/AC2)</f>
        <v>0</v>
      </c>
      <c r="AM2" s="19"/>
      <c r="AN2" s="19"/>
      <c r="AO2" s="19"/>
      <c r="AP2" s="19"/>
      <c r="AQ2" s="19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11" t="s">
        <v>2</v>
      </c>
      <c r="BI2" s="21"/>
      <c r="BJ2" s="21"/>
      <c r="BK2" s="21"/>
      <c r="BL2" s="21"/>
      <c r="BM2" s="21"/>
      <c r="BN2" s="21"/>
      <c r="BO2" s="21"/>
      <c r="BP2" s="21"/>
      <c r="BS2" s="22"/>
      <c r="BT2" s="12"/>
    </row>
    <row r="3" spans="1:73" ht="29.25" hidden="1" customHeight="1" x14ac:dyDescent="0.35">
      <c r="AY3" s="23"/>
      <c r="BB3" s="23"/>
      <c r="BI3" s="24" t="s">
        <v>3</v>
      </c>
      <c r="BP3" s="24"/>
    </row>
    <row r="4" spans="1:73" ht="28.5" customHeight="1" x14ac:dyDescent="0.35">
      <c r="A4" s="721" t="s">
        <v>4</v>
      </c>
      <c r="B4" s="722" t="s">
        <v>5</v>
      </c>
      <c r="C4" s="722" t="s">
        <v>6</v>
      </c>
      <c r="D4" s="722" t="s">
        <v>7</v>
      </c>
      <c r="E4" s="725" t="s">
        <v>8</v>
      </c>
      <c r="F4" s="726"/>
      <c r="G4" s="726"/>
      <c r="H4" s="726"/>
      <c r="I4" s="726"/>
      <c r="J4" s="727"/>
      <c r="K4" s="725" t="s">
        <v>9</v>
      </c>
      <c r="L4" s="726"/>
      <c r="M4" s="726"/>
      <c r="N4" s="726"/>
      <c r="O4" s="726"/>
      <c r="P4" s="726"/>
      <c r="Q4" s="726"/>
      <c r="R4" s="726"/>
      <c r="S4" s="727"/>
      <c r="T4" s="725" t="s">
        <v>10</v>
      </c>
      <c r="U4" s="726"/>
      <c r="V4" s="726"/>
      <c r="W4" s="726"/>
      <c r="X4" s="726"/>
      <c r="Y4" s="726"/>
      <c r="Z4" s="726"/>
      <c r="AA4" s="726"/>
      <c r="AB4" s="727"/>
      <c r="AC4" s="717" t="s">
        <v>11</v>
      </c>
      <c r="AD4" s="717"/>
      <c r="AE4" s="717"/>
      <c r="AF4" s="717"/>
      <c r="AG4" s="717"/>
      <c r="AH4" s="717"/>
      <c r="AI4" s="717"/>
      <c r="AJ4" s="717"/>
      <c r="AK4" s="717"/>
      <c r="AL4" s="717"/>
      <c r="AM4" s="717" t="s">
        <v>12</v>
      </c>
      <c r="AN4" s="717"/>
      <c r="AO4" s="717"/>
      <c r="AP4" s="728" t="s">
        <v>13</v>
      </c>
      <c r="AQ4" s="728" t="s">
        <v>14</v>
      </c>
      <c r="AR4" s="747" t="s">
        <v>15</v>
      </c>
      <c r="AS4" s="747"/>
      <c r="AT4" s="747"/>
      <c r="AU4" s="717" t="s">
        <v>16</v>
      </c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5" t="s">
        <v>17</v>
      </c>
      <c r="BJ4" s="27"/>
      <c r="BK4" s="735" t="s">
        <v>18</v>
      </c>
      <c r="BL4" s="735"/>
      <c r="BM4" s="735"/>
      <c r="BN4" s="735" t="s">
        <v>19</v>
      </c>
      <c r="BO4" s="735"/>
      <c r="BP4" s="735" t="s">
        <v>20</v>
      </c>
      <c r="BS4" s="28"/>
      <c r="BT4" s="29"/>
      <c r="BU4" s="30" t="s">
        <v>21</v>
      </c>
    </row>
    <row r="5" spans="1:73" ht="34.5" customHeight="1" x14ac:dyDescent="0.35">
      <c r="A5" s="721"/>
      <c r="B5" s="723"/>
      <c r="C5" s="723"/>
      <c r="D5" s="723"/>
      <c r="E5" s="736" t="s">
        <v>22</v>
      </c>
      <c r="F5" s="737"/>
      <c r="G5" s="740" t="s">
        <v>23</v>
      </c>
      <c r="H5" s="740" t="s">
        <v>24</v>
      </c>
      <c r="I5" s="743" t="s">
        <v>25</v>
      </c>
      <c r="J5" s="744"/>
      <c r="K5" s="728" t="s">
        <v>26</v>
      </c>
      <c r="L5" s="728" t="s">
        <v>27</v>
      </c>
      <c r="M5" s="728" t="s">
        <v>28</v>
      </c>
      <c r="N5" s="718" t="s">
        <v>29</v>
      </c>
      <c r="O5" s="731"/>
      <c r="P5" s="731"/>
      <c r="Q5" s="719"/>
      <c r="R5" s="732" t="s">
        <v>30</v>
      </c>
      <c r="S5" s="728" t="s">
        <v>31</v>
      </c>
      <c r="T5" s="717" t="s">
        <v>32</v>
      </c>
      <c r="U5" s="717"/>
      <c r="V5" s="717"/>
      <c r="W5" s="717" t="s">
        <v>33</v>
      </c>
      <c r="X5" s="717"/>
      <c r="Y5" s="717"/>
      <c r="Z5" s="717" t="s">
        <v>34</v>
      </c>
      <c r="AA5" s="717"/>
      <c r="AB5" s="717"/>
      <c r="AC5" s="717" t="s">
        <v>35</v>
      </c>
      <c r="AD5" s="717"/>
      <c r="AE5" s="717"/>
      <c r="AF5" s="717" t="s">
        <v>36</v>
      </c>
      <c r="AG5" s="717"/>
      <c r="AH5" s="717"/>
      <c r="AI5" s="717" t="s">
        <v>37</v>
      </c>
      <c r="AJ5" s="717"/>
      <c r="AK5" s="717"/>
      <c r="AL5" s="717"/>
      <c r="AM5" s="717"/>
      <c r="AN5" s="717"/>
      <c r="AO5" s="717"/>
      <c r="AP5" s="729"/>
      <c r="AQ5" s="729"/>
      <c r="AR5" s="747"/>
      <c r="AS5" s="747"/>
      <c r="AT5" s="747"/>
      <c r="AU5" s="717" t="s">
        <v>38</v>
      </c>
      <c r="AV5" s="717" t="s">
        <v>13</v>
      </c>
      <c r="AW5" s="717" t="s">
        <v>39</v>
      </c>
      <c r="AX5" s="717" t="s">
        <v>40</v>
      </c>
      <c r="AY5" s="717" t="s">
        <v>41</v>
      </c>
      <c r="AZ5" s="717" t="s">
        <v>42</v>
      </c>
      <c r="BA5" s="717" t="s">
        <v>43</v>
      </c>
      <c r="BB5" s="717" t="s">
        <v>44</v>
      </c>
      <c r="BC5" s="717" t="s">
        <v>45</v>
      </c>
      <c r="BD5" s="717" t="s">
        <v>46</v>
      </c>
      <c r="BE5" s="717" t="s">
        <v>47</v>
      </c>
      <c r="BF5" s="717" t="s">
        <v>48</v>
      </c>
      <c r="BG5" s="717" t="s">
        <v>49</v>
      </c>
      <c r="BH5" s="717" t="s">
        <v>50</v>
      </c>
      <c r="BI5" s="717" t="s">
        <v>51</v>
      </c>
      <c r="BJ5" s="717" t="s">
        <v>52</v>
      </c>
      <c r="BK5" s="717" t="s">
        <v>53</v>
      </c>
      <c r="BL5" s="717" t="s">
        <v>54</v>
      </c>
      <c r="BM5" s="717" t="s">
        <v>55</v>
      </c>
      <c r="BN5" s="717" t="s">
        <v>56</v>
      </c>
      <c r="BO5" s="717" t="s">
        <v>57</v>
      </c>
      <c r="BP5" s="735"/>
      <c r="BS5" s="28"/>
      <c r="BT5" s="29"/>
      <c r="BU5" s="31"/>
    </row>
    <row r="6" spans="1:73" ht="58.5" customHeight="1" x14ac:dyDescent="0.35">
      <c r="A6" s="721"/>
      <c r="B6" s="723"/>
      <c r="C6" s="723"/>
      <c r="D6" s="723"/>
      <c r="E6" s="738"/>
      <c r="F6" s="739"/>
      <c r="G6" s="741"/>
      <c r="H6" s="741"/>
      <c r="I6" s="745"/>
      <c r="J6" s="746"/>
      <c r="K6" s="729"/>
      <c r="L6" s="729"/>
      <c r="M6" s="729"/>
      <c r="N6" s="718" t="s">
        <v>58</v>
      </c>
      <c r="O6" s="719"/>
      <c r="P6" s="718" t="s">
        <v>59</v>
      </c>
      <c r="Q6" s="719"/>
      <c r="R6" s="733"/>
      <c r="S6" s="729"/>
      <c r="T6" s="717" t="s">
        <v>60</v>
      </c>
      <c r="U6" s="717"/>
      <c r="V6" s="717" t="s">
        <v>61</v>
      </c>
      <c r="W6" s="717" t="s">
        <v>60</v>
      </c>
      <c r="X6" s="717"/>
      <c r="Y6" s="717" t="s">
        <v>61</v>
      </c>
      <c r="Z6" s="717" t="s">
        <v>60</v>
      </c>
      <c r="AA6" s="717"/>
      <c r="AB6" s="717" t="s">
        <v>61</v>
      </c>
      <c r="AC6" s="717" t="s">
        <v>60</v>
      </c>
      <c r="AD6" s="717"/>
      <c r="AE6" s="717" t="s">
        <v>61</v>
      </c>
      <c r="AF6" s="717" t="s">
        <v>60</v>
      </c>
      <c r="AG6" s="717"/>
      <c r="AH6" s="717" t="s">
        <v>61</v>
      </c>
      <c r="AI6" s="748" t="s">
        <v>60</v>
      </c>
      <c r="AJ6" s="748"/>
      <c r="AK6" s="749" t="s">
        <v>61</v>
      </c>
      <c r="AL6" s="717" t="s">
        <v>62</v>
      </c>
      <c r="AM6" s="717" t="s">
        <v>63</v>
      </c>
      <c r="AN6" s="717" t="s">
        <v>64</v>
      </c>
      <c r="AO6" s="717" t="s">
        <v>65</v>
      </c>
      <c r="AP6" s="729"/>
      <c r="AQ6" s="729"/>
      <c r="AR6" s="717" t="s">
        <v>60</v>
      </c>
      <c r="AS6" s="717"/>
      <c r="AT6" s="717" t="s">
        <v>61</v>
      </c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35"/>
      <c r="BS6" s="28"/>
      <c r="BT6" s="29"/>
      <c r="BU6" s="31"/>
    </row>
    <row r="7" spans="1:73" x14ac:dyDescent="0.35">
      <c r="A7" s="721"/>
      <c r="B7" s="724"/>
      <c r="C7" s="724"/>
      <c r="D7" s="724"/>
      <c r="E7" s="26" t="s">
        <v>66</v>
      </c>
      <c r="F7" s="26" t="s">
        <v>67</v>
      </c>
      <c r="G7" s="742"/>
      <c r="H7" s="742"/>
      <c r="I7" s="26" t="s">
        <v>66</v>
      </c>
      <c r="J7" s="26" t="s">
        <v>67</v>
      </c>
      <c r="K7" s="730"/>
      <c r="L7" s="730"/>
      <c r="M7" s="730"/>
      <c r="N7" s="33" t="s">
        <v>66</v>
      </c>
      <c r="O7" s="33" t="s">
        <v>67</v>
      </c>
      <c r="P7" s="33" t="s">
        <v>66</v>
      </c>
      <c r="Q7" s="33" t="s">
        <v>67</v>
      </c>
      <c r="R7" s="734"/>
      <c r="S7" s="730"/>
      <c r="T7" s="34" t="s">
        <v>66</v>
      </c>
      <c r="U7" s="34" t="s">
        <v>67</v>
      </c>
      <c r="V7" s="717"/>
      <c r="W7" s="34" t="s">
        <v>66</v>
      </c>
      <c r="X7" s="34" t="s">
        <v>67</v>
      </c>
      <c r="Y7" s="717"/>
      <c r="Z7" s="34" t="s">
        <v>66</v>
      </c>
      <c r="AA7" s="34" t="s">
        <v>67</v>
      </c>
      <c r="AB7" s="717"/>
      <c r="AC7" s="26" t="s">
        <v>66</v>
      </c>
      <c r="AD7" s="26" t="s">
        <v>67</v>
      </c>
      <c r="AE7" s="717"/>
      <c r="AF7" s="26" t="s">
        <v>66</v>
      </c>
      <c r="AG7" s="26" t="s">
        <v>67</v>
      </c>
      <c r="AH7" s="717"/>
      <c r="AI7" s="32" t="s">
        <v>66</v>
      </c>
      <c r="AJ7" s="32" t="s">
        <v>67</v>
      </c>
      <c r="AK7" s="750"/>
      <c r="AL7" s="717"/>
      <c r="AM7" s="717"/>
      <c r="AN7" s="717"/>
      <c r="AO7" s="717"/>
      <c r="AP7" s="730"/>
      <c r="AQ7" s="730"/>
      <c r="AR7" s="26" t="s">
        <v>66</v>
      </c>
      <c r="AS7" s="26" t="s">
        <v>67</v>
      </c>
      <c r="AT7" s="717"/>
      <c r="AU7" s="35" t="s">
        <v>68</v>
      </c>
      <c r="AV7" s="35" t="s">
        <v>68</v>
      </c>
      <c r="AW7" s="35" t="s">
        <v>69</v>
      </c>
      <c r="AX7" s="35" t="s">
        <v>69</v>
      </c>
      <c r="AY7" s="35" t="s">
        <v>69</v>
      </c>
      <c r="AZ7" s="35" t="s">
        <v>69</v>
      </c>
      <c r="BA7" s="35" t="s">
        <v>69</v>
      </c>
      <c r="BB7" s="35" t="s">
        <v>70</v>
      </c>
      <c r="BC7" s="35" t="s">
        <v>70</v>
      </c>
      <c r="BD7" s="35" t="s">
        <v>70</v>
      </c>
      <c r="BE7" s="35" t="s">
        <v>69</v>
      </c>
      <c r="BF7" s="35" t="s">
        <v>69</v>
      </c>
      <c r="BG7" s="35" t="s">
        <v>69</v>
      </c>
      <c r="BH7" s="35" t="s">
        <v>71</v>
      </c>
      <c r="BI7" s="717"/>
      <c r="BJ7" s="717"/>
      <c r="BK7" s="717"/>
      <c r="BL7" s="717"/>
      <c r="BM7" s="717"/>
      <c r="BN7" s="717"/>
      <c r="BO7" s="717"/>
      <c r="BP7" s="735"/>
      <c r="BS7" s="28"/>
      <c r="BT7" s="29"/>
      <c r="BU7" s="31"/>
    </row>
    <row r="8" spans="1:73" s="4" customFormat="1" x14ac:dyDescent="0.35">
      <c r="A8" s="28">
        <v>1</v>
      </c>
      <c r="B8" s="28">
        <v>2</v>
      </c>
      <c r="C8" s="28">
        <v>3</v>
      </c>
      <c r="D8" s="28">
        <v>4</v>
      </c>
      <c r="E8" s="36">
        <v>5</v>
      </c>
      <c r="F8" s="36">
        <v>6</v>
      </c>
      <c r="G8" s="28">
        <v>7</v>
      </c>
      <c r="H8" s="36">
        <v>8</v>
      </c>
      <c r="I8" s="36">
        <v>9</v>
      </c>
      <c r="J8" s="36">
        <v>10</v>
      </c>
      <c r="K8" s="37">
        <v>11</v>
      </c>
      <c r="L8" s="28">
        <v>12</v>
      </c>
      <c r="M8" s="28">
        <v>13</v>
      </c>
      <c r="N8" s="38">
        <v>14</v>
      </c>
      <c r="O8" s="38">
        <v>15</v>
      </c>
      <c r="P8" s="36">
        <v>15</v>
      </c>
      <c r="Q8" s="36">
        <v>16</v>
      </c>
      <c r="R8" s="39">
        <v>17</v>
      </c>
      <c r="S8" s="36">
        <v>18</v>
      </c>
      <c r="T8" s="36">
        <v>26</v>
      </c>
      <c r="U8" s="36">
        <v>27</v>
      </c>
      <c r="V8" s="36">
        <v>28</v>
      </c>
      <c r="W8" s="36">
        <v>19</v>
      </c>
      <c r="X8" s="36">
        <v>20</v>
      </c>
      <c r="Y8" s="36">
        <v>21</v>
      </c>
      <c r="Z8" s="36">
        <v>32</v>
      </c>
      <c r="AA8" s="36">
        <v>33</v>
      </c>
      <c r="AB8" s="36">
        <v>34</v>
      </c>
      <c r="AC8" s="36">
        <v>22</v>
      </c>
      <c r="AD8" s="36">
        <v>23</v>
      </c>
      <c r="AE8" s="36">
        <v>24</v>
      </c>
      <c r="AF8" s="36">
        <v>25</v>
      </c>
      <c r="AG8" s="36">
        <v>26</v>
      </c>
      <c r="AH8" s="36">
        <v>27</v>
      </c>
      <c r="AI8" s="40">
        <v>28</v>
      </c>
      <c r="AJ8" s="40">
        <v>29</v>
      </c>
      <c r="AK8" s="40">
        <v>30</v>
      </c>
      <c r="AL8" s="28">
        <v>31</v>
      </c>
      <c r="AM8" s="28">
        <v>32</v>
      </c>
      <c r="AN8" s="28">
        <v>33</v>
      </c>
      <c r="AO8" s="28">
        <v>34</v>
      </c>
      <c r="AP8" s="28"/>
      <c r="AQ8" s="28"/>
      <c r="AR8" s="36">
        <v>50</v>
      </c>
      <c r="AS8" s="36">
        <v>51</v>
      </c>
      <c r="AT8" s="36">
        <v>52</v>
      </c>
      <c r="AU8" s="36">
        <v>35</v>
      </c>
      <c r="AV8" s="36">
        <v>36</v>
      </c>
      <c r="AW8" s="36">
        <v>55</v>
      </c>
      <c r="AX8" s="36">
        <v>37</v>
      </c>
      <c r="AY8" s="36">
        <v>57</v>
      </c>
      <c r="AZ8" s="36">
        <v>58</v>
      </c>
      <c r="BA8" s="36">
        <v>59</v>
      </c>
      <c r="BB8" s="36">
        <v>38</v>
      </c>
      <c r="BC8" s="36">
        <v>61</v>
      </c>
      <c r="BD8" s="36">
        <v>62</v>
      </c>
      <c r="BE8" s="36">
        <v>63</v>
      </c>
      <c r="BF8" s="36">
        <v>64</v>
      </c>
      <c r="BG8" s="36">
        <v>39</v>
      </c>
      <c r="BH8" s="36">
        <v>40</v>
      </c>
      <c r="BI8" s="28">
        <v>41</v>
      </c>
      <c r="BJ8" s="28">
        <v>69</v>
      </c>
      <c r="BK8" s="28">
        <v>70</v>
      </c>
      <c r="BL8" s="28">
        <v>71</v>
      </c>
      <c r="BM8" s="28">
        <v>72</v>
      </c>
      <c r="BN8" s="28">
        <v>73</v>
      </c>
      <c r="BO8" s="28">
        <v>74</v>
      </c>
      <c r="BP8" s="28">
        <v>75</v>
      </c>
      <c r="BS8" s="28"/>
      <c r="BT8" s="41"/>
      <c r="BU8" s="28"/>
    </row>
    <row r="9" spans="1:73" s="48" customFormat="1" x14ac:dyDescent="0.35">
      <c r="A9" s="751"/>
      <c r="B9" s="754" t="s">
        <v>72</v>
      </c>
      <c r="C9" s="42" t="s">
        <v>73</v>
      </c>
      <c r="D9" s="42" t="s">
        <v>74</v>
      </c>
      <c r="E9" s="43">
        <f>E13+E464</f>
        <v>32013679.275837548</v>
      </c>
      <c r="F9" s="43">
        <f>F13+F464</f>
        <v>35855320.788938053</v>
      </c>
      <c r="G9" s="44"/>
      <c r="H9" s="43"/>
      <c r="I9" s="43">
        <f>I13+I464</f>
        <v>25818765</v>
      </c>
      <c r="J9" s="43">
        <f>J13+J464</f>
        <v>28917016.800000004</v>
      </c>
      <c r="K9" s="45"/>
      <c r="L9" s="44"/>
      <c r="M9" s="44"/>
      <c r="N9" s="46">
        <f>N13+N464</f>
        <v>61572105451.769646</v>
      </c>
      <c r="O9" s="46">
        <f>O13+O464</f>
        <v>68960758105.98201</v>
      </c>
      <c r="P9" s="46">
        <f>P13+P464</f>
        <v>61572105451.769646</v>
      </c>
      <c r="Q9" s="46">
        <f>Q13+Q464</f>
        <v>68960758105.98201</v>
      </c>
      <c r="R9" s="44"/>
      <c r="S9" s="43"/>
      <c r="T9" s="43" t="e">
        <f>T13+T464</f>
        <v>#REF!</v>
      </c>
      <c r="U9" s="43" t="e">
        <f>U13+U464</f>
        <v>#REF!</v>
      </c>
      <c r="V9" s="43"/>
      <c r="W9" s="43" t="e">
        <f>W13+W464</f>
        <v>#REF!</v>
      </c>
      <c r="X9" s="43" t="e">
        <f>X13+X464</f>
        <v>#REF!</v>
      </c>
      <c r="Y9" s="43"/>
      <c r="Z9" s="43" t="e">
        <f>Z13+Z464</f>
        <v>#REF!</v>
      </c>
      <c r="AA9" s="43" t="e">
        <f>AA13+AA464</f>
        <v>#REF!</v>
      </c>
      <c r="AB9" s="43"/>
      <c r="AC9" s="43">
        <f>AC13+AC464</f>
        <v>20417261</v>
      </c>
      <c r="AD9" s="43">
        <f>AD13+AD464</f>
        <v>22867332.32</v>
      </c>
      <c r="AE9" s="43">
        <f>AE119+AE135</f>
        <v>1274</v>
      </c>
      <c r="AF9" s="43">
        <f>AF13+AF464</f>
        <v>0</v>
      </c>
      <c r="AG9" s="43">
        <f>AG13+AG464</f>
        <v>0</v>
      </c>
      <c r="AH9" s="43">
        <f>AH119+AH135</f>
        <v>0</v>
      </c>
      <c r="AI9" s="43">
        <f>AI13+AI464</f>
        <v>-20417261</v>
      </c>
      <c r="AJ9" s="43">
        <f>AJ13+AJ464</f>
        <v>-22867332.32</v>
      </c>
      <c r="AK9" s="43"/>
      <c r="AL9" s="18">
        <f>IF(AC9=0,"",AF9/AC9)</f>
        <v>0</v>
      </c>
      <c r="AM9" s="44">
        <f>AM13+AM464</f>
        <v>0</v>
      </c>
      <c r="AN9" s="44">
        <f>AN13+AN464</f>
        <v>0</v>
      </c>
      <c r="AO9" s="44">
        <f>AO13+AO464</f>
        <v>0</v>
      </c>
      <c r="AP9" s="44"/>
      <c r="AQ9" s="44"/>
      <c r="AR9" s="43" t="e">
        <f>AR13+AR464</f>
        <v>#REF!</v>
      </c>
      <c r="AS9" s="43" t="e">
        <f>AS13+AS464</f>
        <v>#REF!</v>
      </c>
      <c r="AT9" s="43" t="e">
        <f>AT13</f>
        <v>#REF!</v>
      </c>
      <c r="AU9" s="43" t="e">
        <f t="shared" ref="AU9:BH9" si="0">AU13+AU464</f>
        <v>#REF!</v>
      </c>
      <c r="AV9" s="43" t="e">
        <f t="shared" si="0"/>
        <v>#REF!</v>
      </c>
      <c r="AW9" s="43" t="e">
        <f t="shared" si="0"/>
        <v>#REF!</v>
      </c>
      <c r="AX9" s="43" t="e">
        <f t="shared" si="0"/>
        <v>#REF!</v>
      </c>
      <c r="AY9" s="43" t="e">
        <f t="shared" si="0"/>
        <v>#REF!</v>
      </c>
      <c r="AZ9" s="43" t="e">
        <f t="shared" si="0"/>
        <v>#REF!</v>
      </c>
      <c r="BA9" s="43" t="e">
        <f t="shared" si="0"/>
        <v>#REF!</v>
      </c>
      <c r="BB9" s="43" t="e">
        <f t="shared" si="0"/>
        <v>#REF!</v>
      </c>
      <c r="BC9" s="43" t="e">
        <f t="shared" si="0"/>
        <v>#REF!</v>
      </c>
      <c r="BD9" s="43" t="e">
        <f t="shared" si="0"/>
        <v>#REF!</v>
      </c>
      <c r="BE9" s="43" t="e">
        <f t="shared" si="0"/>
        <v>#REF!</v>
      </c>
      <c r="BF9" s="43" t="e">
        <f t="shared" si="0"/>
        <v>#REF!</v>
      </c>
      <c r="BG9" s="43" t="e">
        <f t="shared" si="0"/>
        <v>#REF!</v>
      </c>
      <c r="BH9" s="43" t="e">
        <f t="shared" si="0"/>
        <v>#REF!</v>
      </c>
      <c r="BI9" s="44"/>
      <c r="BJ9" s="44">
        <f>BJ13+BJ464</f>
        <v>0</v>
      </c>
      <c r="BK9" s="43" t="e">
        <f>BK13+BK464</f>
        <v>#REF!</v>
      </c>
      <c r="BL9" s="43" t="e">
        <f>BL13+BL464</f>
        <v>#REF!</v>
      </c>
      <c r="BM9" s="43" t="e">
        <f>BM13+BM464</f>
        <v>#REF!</v>
      </c>
      <c r="BN9" s="47"/>
      <c r="BO9" s="47"/>
      <c r="BP9" s="47"/>
      <c r="BS9" s="49" t="e">
        <f>SUM(AU9:BH9)</f>
        <v>#REF!</v>
      </c>
      <c r="BT9" s="50" t="e">
        <f>AI9-BS9</f>
        <v>#REF!</v>
      </c>
      <c r="BU9" s="51"/>
    </row>
    <row r="10" spans="1:73" s="48" customFormat="1" x14ac:dyDescent="0.35">
      <c r="A10" s="752"/>
      <c r="B10" s="755"/>
      <c r="C10" s="42" t="s">
        <v>75</v>
      </c>
      <c r="D10" s="42" t="s">
        <v>76</v>
      </c>
      <c r="E10" s="43">
        <f>SUM(E11:E12)</f>
        <v>32013679.275837548</v>
      </c>
      <c r="F10" s="43">
        <f t="shared" ref="F10:BM10" si="1">SUM(F11:F12)</f>
        <v>35855320.788938053</v>
      </c>
      <c r="G10" s="44"/>
      <c r="H10" s="43"/>
      <c r="I10" s="43">
        <f t="shared" si="1"/>
        <v>28636618</v>
      </c>
      <c r="J10" s="43">
        <f t="shared" si="1"/>
        <v>32073012.160000004</v>
      </c>
      <c r="K10" s="45"/>
      <c r="L10" s="44"/>
      <c r="M10" s="44"/>
      <c r="N10" s="46">
        <f t="shared" si="1"/>
        <v>61572105451.769646</v>
      </c>
      <c r="O10" s="46">
        <f t="shared" si="1"/>
        <v>68960758105.98201</v>
      </c>
      <c r="P10" s="46">
        <f t="shared" si="1"/>
        <v>61572105451.769646</v>
      </c>
      <c r="Q10" s="46">
        <f t="shared" si="1"/>
        <v>68960758105.98201</v>
      </c>
      <c r="R10" s="44"/>
      <c r="S10" s="43"/>
      <c r="T10" s="43" t="e">
        <f t="shared" si="1"/>
        <v>#REF!</v>
      </c>
      <c r="U10" s="43" t="e">
        <f t="shared" si="1"/>
        <v>#REF!</v>
      </c>
      <c r="V10" s="43"/>
      <c r="W10" s="43" t="e">
        <f t="shared" si="1"/>
        <v>#REF!</v>
      </c>
      <c r="X10" s="43" t="e">
        <f t="shared" si="1"/>
        <v>#REF!</v>
      </c>
      <c r="Y10" s="43"/>
      <c r="Z10" s="43" t="e">
        <f t="shared" si="1"/>
        <v>#REF!</v>
      </c>
      <c r="AA10" s="43" t="e">
        <f t="shared" si="1"/>
        <v>#REF!</v>
      </c>
      <c r="AB10" s="43"/>
      <c r="AC10" s="43">
        <f>SUM(AC11:AC12)</f>
        <v>21685214</v>
      </c>
      <c r="AD10" s="43">
        <f t="shared" si="1"/>
        <v>24287439.680000003</v>
      </c>
      <c r="AE10" s="43"/>
      <c r="AF10" s="43">
        <f t="shared" si="1"/>
        <v>2066862.8738303569</v>
      </c>
      <c r="AG10" s="43">
        <f t="shared" si="1"/>
        <v>2314886.4186899997</v>
      </c>
      <c r="AH10" s="43"/>
      <c r="AI10" s="43">
        <f t="shared" si="1"/>
        <v>-19633702.465714287</v>
      </c>
      <c r="AJ10" s="43">
        <f t="shared" si="1"/>
        <v>-21989746.761600003</v>
      </c>
      <c r="AK10" s="43"/>
      <c r="AL10" s="52">
        <f t="shared" ref="AL10:AL73" si="2">IF(AC10=0,"",AF10/AC10)</f>
        <v>9.5312081025825099E-2</v>
      </c>
      <c r="AM10" s="44">
        <f t="shared" si="1"/>
        <v>0</v>
      </c>
      <c r="AN10" s="44">
        <f t="shared" si="1"/>
        <v>2051511.5342857139</v>
      </c>
      <c r="AO10" s="44">
        <f t="shared" si="1"/>
        <v>0</v>
      </c>
      <c r="AP10" s="44"/>
      <c r="AQ10" s="44"/>
      <c r="AR10" s="43" t="e">
        <f t="shared" si="1"/>
        <v>#REF!</v>
      </c>
      <c r="AS10" s="43" t="e">
        <f t="shared" si="1"/>
        <v>#REF!</v>
      </c>
      <c r="AT10" s="43" t="e">
        <f>AT14</f>
        <v>#REF!</v>
      </c>
      <c r="AU10" s="43" t="e">
        <f t="shared" si="1"/>
        <v>#REF!</v>
      </c>
      <c r="AV10" s="43" t="e">
        <f t="shared" si="1"/>
        <v>#REF!</v>
      </c>
      <c r="AW10" s="43" t="e">
        <f t="shared" si="1"/>
        <v>#REF!</v>
      </c>
      <c r="AX10" s="43" t="e">
        <f t="shared" si="1"/>
        <v>#REF!</v>
      </c>
      <c r="AY10" s="43" t="e">
        <f t="shared" si="1"/>
        <v>#REF!</v>
      </c>
      <c r="AZ10" s="43" t="e">
        <f t="shared" si="1"/>
        <v>#REF!</v>
      </c>
      <c r="BA10" s="43" t="e">
        <f t="shared" si="1"/>
        <v>#REF!</v>
      </c>
      <c r="BB10" s="43" t="e">
        <f t="shared" si="1"/>
        <v>#REF!</v>
      </c>
      <c r="BC10" s="43" t="e">
        <f t="shared" si="1"/>
        <v>#REF!</v>
      </c>
      <c r="BD10" s="43" t="e">
        <f t="shared" si="1"/>
        <v>#REF!</v>
      </c>
      <c r="BE10" s="43" t="e">
        <f t="shared" si="1"/>
        <v>#REF!</v>
      </c>
      <c r="BF10" s="43" t="e">
        <f t="shared" si="1"/>
        <v>#REF!</v>
      </c>
      <c r="BG10" s="43" t="e">
        <f t="shared" si="1"/>
        <v>#REF!</v>
      </c>
      <c r="BH10" s="43" t="e">
        <f t="shared" si="1"/>
        <v>#REF!</v>
      </c>
      <c r="BI10" s="44"/>
      <c r="BJ10" s="44">
        <f t="shared" si="1"/>
        <v>0</v>
      </c>
      <c r="BK10" s="43" t="e">
        <f t="shared" si="1"/>
        <v>#REF!</v>
      </c>
      <c r="BL10" s="43" t="e">
        <f t="shared" si="1"/>
        <v>#REF!</v>
      </c>
      <c r="BM10" s="43" t="e">
        <f t="shared" si="1"/>
        <v>#REF!</v>
      </c>
      <c r="BN10" s="47"/>
      <c r="BO10" s="47"/>
      <c r="BP10" s="47"/>
      <c r="BS10" s="53"/>
      <c r="BT10" s="54"/>
      <c r="BU10" s="51"/>
    </row>
    <row r="11" spans="1:73" s="62" customFormat="1" x14ac:dyDescent="0.35">
      <c r="A11" s="752"/>
      <c r="B11" s="755"/>
      <c r="C11" s="757" t="s">
        <v>75</v>
      </c>
      <c r="D11" s="55" t="s">
        <v>77</v>
      </c>
      <c r="E11" s="56">
        <f>E15+E466</f>
        <v>32013679.275837548</v>
      </c>
      <c r="F11" s="56">
        <f>F15+F466</f>
        <v>35855320.788938053</v>
      </c>
      <c r="G11" s="57"/>
      <c r="H11" s="56"/>
      <c r="I11" s="56">
        <f>I15+I466</f>
        <v>28636618</v>
      </c>
      <c r="J11" s="56">
        <f>J15+J466</f>
        <v>32073012.160000004</v>
      </c>
      <c r="K11" s="58"/>
      <c r="L11" s="57"/>
      <c r="M11" s="57"/>
      <c r="N11" s="59">
        <f>N15+N466</f>
        <v>61572105451.769646</v>
      </c>
      <c r="O11" s="59">
        <f>O15+O466</f>
        <v>68960758105.98201</v>
      </c>
      <c r="P11" s="59">
        <f>P15+P466</f>
        <v>61572105451.769646</v>
      </c>
      <c r="Q11" s="59">
        <f>Q15+Q466</f>
        <v>68960758105.98201</v>
      </c>
      <c r="R11" s="57"/>
      <c r="S11" s="56"/>
      <c r="T11" s="56" t="e">
        <f>T15+T466</f>
        <v>#REF!</v>
      </c>
      <c r="U11" s="56" t="e">
        <f>U15+U466</f>
        <v>#REF!</v>
      </c>
      <c r="V11" s="56"/>
      <c r="W11" s="56" t="e">
        <f>W15+W466</f>
        <v>#REF!</v>
      </c>
      <c r="X11" s="56" t="e">
        <f>X15+X466</f>
        <v>#REF!</v>
      </c>
      <c r="Y11" s="56"/>
      <c r="Z11" s="56" t="e">
        <f>Z15+Z466</f>
        <v>#REF!</v>
      </c>
      <c r="AA11" s="56" t="e">
        <f>AA15+AA466</f>
        <v>#REF!</v>
      </c>
      <c r="AB11" s="56"/>
      <c r="AC11" s="56">
        <f>AC15+AC466</f>
        <v>21685214</v>
      </c>
      <c r="AD11" s="56">
        <f>AD15+AD466</f>
        <v>24287439.680000003</v>
      </c>
      <c r="AE11" s="56"/>
      <c r="AF11" s="56">
        <f>AF15+AF466</f>
        <v>2066862.8738303569</v>
      </c>
      <c r="AG11" s="56">
        <f>AG15+AG466</f>
        <v>2314886.4186899997</v>
      </c>
      <c r="AH11" s="56"/>
      <c r="AI11" s="56">
        <f>AI15+AI466</f>
        <v>-19633702.465714287</v>
      </c>
      <c r="AJ11" s="56">
        <f>AJ15+AJ466</f>
        <v>-21989746.761600003</v>
      </c>
      <c r="AK11" s="56"/>
      <c r="AL11" s="60">
        <f t="shared" si="2"/>
        <v>9.5312081025825099E-2</v>
      </c>
      <c r="AM11" s="57">
        <f>AM15+AM466</f>
        <v>0</v>
      </c>
      <c r="AN11" s="57">
        <f>AN15+AN466</f>
        <v>2051511.5342857139</v>
      </c>
      <c r="AO11" s="57">
        <f>AO15+AO466</f>
        <v>0</v>
      </c>
      <c r="AP11" s="57"/>
      <c r="AQ11" s="57"/>
      <c r="AR11" s="56" t="e">
        <f>AR15+AR466</f>
        <v>#REF!</v>
      </c>
      <c r="AS11" s="56" t="e">
        <f>AS15+AS466</f>
        <v>#REF!</v>
      </c>
      <c r="AT11" s="56"/>
      <c r="AU11" s="56" t="e">
        <f t="shared" ref="AU11:BH11" si="3">AU15+AU466</f>
        <v>#REF!</v>
      </c>
      <c r="AV11" s="56" t="e">
        <f t="shared" si="3"/>
        <v>#REF!</v>
      </c>
      <c r="AW11" s="56" t="e">
        <f t="shared" si="3"/>
        <v>#REF!</v>
      </c>
      <c r="AX11" s="56" t="e">
        <f t="shared" si="3"/>
        <v>#REF!</v>
      </c>
      <c r="AY11" s="56" t="e">
        <f t="shared" si="3"/>
        <v>#REF!</v>
      </c>
      <c r="AZ11" s="56" t="e">
        <f t="shared" si="3"/>
        <v>#REF!</v>
      </c>
      <c r="BA11" s="56" t="e">
        <f t="shared" si="3"/>
        <v>#REF!</v>
      </c>
      <c r="BB11" s="56" t="e">
        <f t="shared" si="3"/>
        <v>#REF!</v>
      </c>
      <c r="BC11" s="56" t="e">
        <f t="shared" si="3"/>
        <v>#REF!</v>
      </c>
      <c r="BD11" s="56" t="e">
        <f t="shared" si="3"/>
        <v>#REF!</v>
      </c>
      <c r="BE11" s="56" t="e">
        <f t="shared" si="3"/>
        <v>#REF!</v>
      </c>
      <c r="BF11" s="56" t="e">
        <f t="shared" si="3"/>
        <v>#REF!</v>
      </c>
      <c r="BG11" s="56" t="e">
        <f t="shared" si="3"/>
        <v>#REF!</v>
      </c>
      <c r="BH11" s="56" t="e">
        <f t="shared" si="3"/>
        <v>#REF!</v>
      </c>
      <c r="BI11" s="57"/>
      <c r="BJ11" s="57">
        <f>BJ15+BJ466</f>
        <v>0</v>
      </c>
      <c r="BK11" s="56" t="e">
        <f>BK15+BK466</f>
        <v>#REF!</v>
      </c>
      <c r="BL11" s="56" t="e">
        <f>BL15+BL466</f>
        <v>#REF!</v>
      </c>
      <c r="BM11" s="56" t="e">
        <f>BM15+BM466</f>
        <v>#REF!</v>
      </c>
      <c r="BN11" s="61"/>
      <c r="BO11" s="61"/>
      <c r="BP11" s="61"/>
      <c r="BS11" s="63"/>
      <c r="BT11" s="64"/>
      <c r="BU11" s="65"/>
    </row>
    <row r="12" spans="1:73" s="62" customFormat="1" x14ac:dyDescent="0.35">
      <c r="A12" s="753"/>
      <c r="B12" s="756"/>
      <c r="C12" s="758"/>
      <c r="D12" s="55" t="s">
        <v>78</v>
      </c>
      <c r="E12" s="56">
        <f>E16</f>
        <v>0</v>
      </c>
      <c r="F12" s="56">
        <f t="shared" ref="F12:BM12" si="4">F16</f>
        <v>0</v>
      </c>
      <c r="G12" s="57"/>
      <c r="H12" s="56"/>
      <c r="I12" s="56">
        <f t="shared" si="4"/>
        <v>0</v>
      </c>
      <c r="J12" s="56">
        <f t="shared" si="4"/>
        <v>0</v>
      </c>
      <c r="K12" s="58"/>
      <c r="L12" s="57"/>
      <c r="M12" s="57"/>
      <c r="N12" s="59">
        <f t="shared" si="4"/>
        <v>0</v>
      </c>
      <c r="O12" s="59">
        <f t="shared" si="4"/>
        <v>0</v>
      </c>
      <c r="P12" s="59">
        <f t="shared" si="4"/>
        <v>0</v>
      </c>
      <c r="Q12" s="59">
        <f t="shared" si="4"/>
        <v>0</v>
      </c>
      <c r="R12" s="57"/>
      <c r="S12" s="56"/>
      <c r="T12" s="56">
        <f t="shared" si="4"/>
        <v>0</v>
      </c>
      <c r="U12" s="56">
        <f t="shared" si="4"/>
        <v>0</v>
      </c>
      <c r="V12" s="56"/>
      <c r="W12" s="56">
        <f t="shared" si="4"/>
        <v>0</v>
      </c>
      <c r="X12" s="56">
        <f t="shared" si="4"/>
        <v>0</v>
      </c>
      <c r="Y12" s="56"/>
      <c r="Z12" s="56">
        <f t="shared" si="4"/>
        <v>0</v>
      </c>
      <c r="AA12" s="56">
        <f t="shared" si="4"/>
        <v>0</v>
      </c>
      <c r="AB12" s="56"/>
      <c r="AC12" s="56">
        <f t="shared" si="4"/>
        <v>0</v>
      </c>
      <c r="AD12" s="56">
        <f t="shared" si="4"/>
        <v>0</v>
      </c>
      <c r="AE12" s="56"/>
      <c r="AF12" s="56">
        <f t="shared" si="4"/>
        <v>0</v>
      </c>
      <c r="AG12" s="56">
        <f t="shared" si="4"/>
        <v>0</v>
      </c>
      <c r="AH12" s="56"/>
      <c r="AI12" s="56">
        <f t="shared" si="4"/>
        <v>0</v>
      </c>
      <c r="AJ12" s="56">
        <f t="shared" si="4"/>
        <v>0</v>
      </c>
      <c r="AK12" s="56"/>
      <c r="AL12" s="60" t="str">
        <f t="shared" si="2"/>
        <v/>
      </c>
      <c r="AM12" s="57">
        <f t="shared" si="4"/>
        <v>0</v>
      </c>
      <c r="AN12" s="57">
        <f t="shared" si="4"/>
        <v>0</v>
      </c>
      <c r="AO12" s="57">
        <f t="shared" si="4"/>
        <v>0</v>
      </c>
      <c r="AP12" s="57"/>
      <c r="AQ12" s="57"/>
      <c r="AR12" s="56">
        <f t="shared" si="4"/>
        <v>0</v>
      </c>
      <c r="AS12" s="56">
        <f t="shared" si="4"/>
        <v>0</v>
      </c>
      <c r="AT12" s="56"/>
      <c r="AU12" s="56">
        <f t="shared" si="4"/>
        <v>0</v>
      </c>
      <c r="AV12" s="56">
        <f t="shared" si="4"/>
        <v>0</v>
      </c>
      <c r="AW12" s="56">
        <f t="shared" si="4"/>
        <v>0</v>
      </c>
      <c r="AX12" s="56">
        <f t="shared" si="4"/>
        <v>0</v>
      </c>
      <c r="AY12" s="56">
        <f t="shared" si="4"/>
        <v>0</v>
      </c>
      <c r="AZ12" s="56">
        <f t="shared" si="4"/>
        <v>0</v>
      </c>
      <c r="BA12" s="56">
        <f t="shared" si="4"/>
        <v>0</v>
      </c>
      <c r="BB12" s="56">
        <f t="shared" si="4"/>
        <v>0</v>
      </c>
      <c r="BC12" s="56">
        <f t="shared" si="4"/>
        <v>0</v>
      </c>
      <c r="BD12" s="56">
        <f t="shared" si="4"/>
        <v>0</v>
      </c>
      <c r="BE12" s="56">
        <f t="shared" si="4"/>
        <v>0</v>
      </c>
      <c r="BF12" s="56">
        <f t="shared" si="4"/>
        <v>0</v>
      </c>
      <c r="BG12" s="56">
        <f t="shared" si="4"/>
        <v>0</v>
      </c>
      <c r="BH12" s="56">
        <f t="shared" si="4"/>
        <v>0</v>
      </c>
      <c r="BI12" s="57"/>
      <c r="BJ12" s="57">
        <f t="shared" si="4"/>
        <v>0</v>
      </c>
      <c r="BK12" s="56">
        <f t="shared" si="4"/>
        <v>0</v>
      </c>
      <c r="BL12" s="56">
        <f t="shared" si="4"/>
        <v>0</v>
      </c>
      <c r="BM12" s="56">
        <f t="shared" si="4"/>
        <v>0</v>
      </c>
      <c r="BN12" s="61"/>
      <c r="BO12" s="61"/>
      <c r="BP12" s="61"/>
      <c r="BS12" s="63"/>
      <c r="BT12" s="64"/>
      <c r="BU12" s="65"/>
    </row>
    <row r="13" spans="1:73" s="73" customFormat="1" x14ac:dyDescent="0.35">
      <c r="A13" s="759"/>
      <c r="B13" s="762" t="s">
        <v>79</v>
      </c>
      <c r="C13" s="66" t="s">
        <v>73</v>
      </c>
      <c r="D13" s="66" t="s">
        <v>74</v>
      </c>
      <c r="E13" s="67">
        <f>E17+E119+E135+E23</f>
        <v>32013679.275837548</v>
      </c>
      <c r="F13" s="67">
        <f>F17+F119+F135+F23</f>
        <v>35855320.788938053</v>
      </c>
      <c r="G13" s="68"/>
      <c r="H13" s="67"/>
      <c r="I13" s="67">
        <f>I17+I119+I135+I23</f>
        <v>25818765</v>
      </c>
      <c r="J13" s="67">
        <f>J17+J119+J135+J23</f>
        <v>28917016.800000004</v>
      </c>
      <c r="K13" s="69"/>
      <c r="L13" s="68"/>
      <c r="M13" s="68"/>
      <c r="N13" s="70">
        <f>N17+N119+N135+N23</f>
        <v>61572105451.769646</v>
      </c>
      <c r="O13" s="70">
        <f>O17+O119+O135+O23</f>
        <v>68960758105.98201</v>
      </c>
      <c r="P13" s="70">
        <f>P17+P119+P135+P23</f>
        <v>61572105451.769646</v>
      </c>
      <c r="Q13" s="70">
        <f>Q17+Q119+Q135+Q23</f>
        <v>68960758105.98201</v>
      </c>
      <c r="R13" s="68"/>
      <c r="S13" s="67"/>
      <c r="T13" s="67" t="e">
        <f>T17+T119+T135+T23</f>
        <v>#REF!</v>
      </c>
      <c r="U13" s="67" t="e">
        <f>U17+U119+U135+U23</f>
        <v>#REF!</v>
      </c>
      <c r="V13" s="67"/>
      <c r="W13" s="67" t="e">
        <f>W17+W119+W135+W23</f>
        <v>#REF!</v>
      </c>
      <c r="X13" s="67" t="e">
        <f>X17+X119+X135+X23</f>
        <v>#REF!</v>
      </c>
      <c r="Y13" s="67"/>
      <c r="Z13" s="67" t="e">
        <f>Z17+Z119+Z135+Z23</f>
        <v>#REF!</v>
      </c>
      <c r="AA13" s="67" t="e">
        <f>AA17+AA119+AA135+AA23</f>
        <v>#REF!</v>
      </c>
      <c r="AB13" s="67"/>
      <c r="AC13" s="67">
        <f>AC17+AC119+AC135+AC23</f>
        <v>20417261</v>
      </c>
      <c r="AD13" s="67">
        <f>AD17+AD119+AD135+AD23</f>
        <v>22867332.32</v>
      </c>
      <c r="AE13" s="67"/>
      <c r="AF13" s="67">
        <f>AF17+AF119+AF135+AF23</f>
        <v>0</v>
      </c>
      <c r="AG13" s="67">
        <f>AG17+AG119+AG135+AG23</f>
        <v>0</v>
      </c>
      <c r="AH13" s="67"/>
      <c r="AI13" s="67">
        <f>AI17+AI119+AI135+AI23</f>
        <v>-20417261</v>
      </c>
      <c r="AJ13" s="67">
        <f>AJ17+AJ119+AJ135+AJ23</f>
        <v>-22867332.32</v>
      </c>
      <c r="AK13" s="67"/>
      <c r="AL13" s="71">
        <f t="shared" si="2"/>
        <v>0</v>
      </c>
      <c r="AM13" s="68">
        <f>AM17+AM119+AM135+AM23</f>
        <v>0</v>
      </c>
      <c r="AN13" s="68">
        <f>AN17+AN119+AN135+AN23</f>
        <v>0</v>
      </c>
      <c r="AO13" s="68">
        <f>AO17+AO119+AO135+AO23</f>
        <v>0</v>
      </c>
      <c r="AP13" s="68"/>
      <c r="AQ13" s="68"/>
      <c r="AR13" s="67" t="e">
        <f>AR17+AR119+AR135+AR23</f>
        <v>#REF!</v>
      </c>
      <c r="AS13" s="67" t="e">
        <f>AS17+AS119+AS135+AS23</f>
        <v>#REF!</v>
      </c>
      <c r="AT13" s="67" t="e">
        <f>AT135</f>
        <v>#REF!</v>
      </c>
      <c r="AU13" s="67" t="e">
        <f t="shared" ref="AU13:BH13" si="5">AU17+AU119+AU135+AU23</f>
        <v>#REF!</v>
      </c>
      <c r="AV13" s="67" t="e">
        <f t="shared" si="5"/>
        <v>#REF!</v>
      </c>
      <c r="AW13" s="67" t="e">
        <f t="shared" si="5"/>
        <v>#REF!</v>
      </c>
      <c r="AX13" s="67" t="e">
        <f t="shared" si="5"/>
        <v>#REF!</v>
      </c>
      <c r="AY13" s="67" t="e">
        <f t="shared" si="5"/>
        <v>#REF!</v>
      </c>
      <c r="AZ13" s="67" t="e">
        <f t="shared" si="5"/>
        <v>#REF!</v>
      </c>
      <c r="BA13" s="67" t="e">
        <f t="shared" si="5"/>
        <v>#REF!</v>
      </c>
      <c r="BB13" s="67" t="e">
        <f t="shared" si="5"/>
        <v>#REF!</v>
      </c>
      <c r="BC13" s="67" t="e">
        <f t="shared" si="5"/>
        <v>#REF!</v>
      </c>
      <c r="BD13" s="67" t="e">
        <f t="shared" si="5"/>
        <v>#REF!</v>
      </c>
      <c r="BE13" s="67" t="e">
        <f t="shared" si="5"/>
        <v>#REF!</v>
      </c>
      <c r="BF13" s="67" t="e">
        <f t="shared" si="5"/>
        <v>#REF!</v>
      </c>
      <c r="BG13" s="67" t="e">
        <f t="shared" si="5"/>
        <v>#REF!</v>
      </c>
      <c r="BH13" s="67" t="e">
        <f t="shared" si="5"/>
        <v>#REF!</v>
      </c>
      <c r="BI13" s="68"/>
      <c r="BJ13" s="68">
        <f>BJ17+BJ119+BJ135</f>
        <v>0</v>
      </c>
      <c r="BK13" s="67" t="e">
        <f>BK17+BK119+BK135+BK23</f>
        <v>#REF!</v>
      </c>
      <c r="BL13" s="67" t="e">
        <f>BL17+BL119+BL135+BL23</f>
        <v>#REF!</v>
      </c>
      <c r="BM13" s="67" t="e">
        <f>BM17+BM119+BM135+BM23</f>
        <v>#REF!</v>
      </c>
      <c r="BN13" s="72"/>
      <c r="BO13" s="72"/>
      <c r="BP13" s="72"/>
      <c r="BS13" s="74" t="e">
        <f>SUM(AU13:BH13)</f>
        <v>#REF!</v>
      </c>
      <c r="BT13" s="75" t="e">
        <f>AI13-BS13</f>
        <v>#REF!</v>
      </c>
      <c r="BU13" s="76"/>
    </row>
    <row r="14" spans="1:73" s="73" customFormat="1" x14ac:dyDescent="0.35">
      <c r="A14" s="760"/>
      <c r="B14" s="763"/>
      <c r="C14" s="66" t="s">
        <v>75</v>
      </c>
      <c r="D14" s="66" t="s">
        <v>76</v>
      </c>
      <c r="E14" s="67">
        <f>SUM(E15:E16)</f>
        <v>32013679.275837548</v>
      </c>
      <c r="F14" s="67">
        <f>SUM(F15:F16)</f>
        <v>35855320.788938053</v>
      </c>
      <c r="G14" s="68"/>
      <c r="H14" s="67"/>
      <c r="I14" s="67">
        <f>SUM(I15:I16)</f>
        <v>28636618</v>
      </c>
      <c r="J14" s="67">
        <f>SUM(J15:J16)</f>
        <v>32073012.160000004</v>
      </c>
      <c r="K14" s="69"/>
      <c r="L14" s="68"/>
      <c r="M14" s="68"/>
      <c r="N14" s="70">
        <f>SUM(N15:N16)</f>
        <v>61572105451.769646</v>
      </c>
      <c r="O14" s="70">
        <f>SUM(O15:O16)</f>
        <v>68960758105.98201</v>
      </c>
      <c r="P14" s="70">
        <f>SUM(P15:P16)</f>
        <v>61572105451.769646</v>
      </c>
      <c r="Q14" s="70">
        <f>SUM(Q15:Q16)</f>
        <v>68960758105.98201</v>
      </c>
      <c r="R14" s="68"/>
      <c r="S14" s="67"/>
      <c r="T14" s="67" t="e">
        <f>SUM(T15:T16)</f>
        <v>#REF!</v>
      </c>
      <c r="U14" s="67" t="e">
        <f>SUM(U15:U16)</f>
        <v>#REF!</v>
      </c>
      <c r="V14" s="67"/>
      <c r="W14" s="67" t="e">
        <f>SUM(W15:W16)</f>
        <v>#REF!</v>
      </c>
      <c r="X14" s="67" t="e">
        <f>SUM(X15:X16)</f>
        <v>#REF!</v>
      </c>
      <c r="Y14" s="67"/>
      <c r="Z14" s="67" t="e">
        <f>SUM(Z15:Z16)</f>
        <v>#REF!</v>
      </c>
      <c r="AA14" s="67" t="e">
        <f>SUM(AA15:AA16)</f>
        <v>#REF!</v>
      </c>
      <c r="AB14" s="67"/>
      <c r="AC14" s="67">
        <f>SUM(AC15:AC16)</f>
        <v>21685214</v>
      </c>
      <c r="AD14" s="67">
        <f>SUM(AD15:AD16)</f>
        <v>24287439.680000003</v>
      </c>
      <c r="AE14" s="67"/>
      <c r="AF14" s="67">
        <f>SUM(AF15:AF16)</f>
        <v>2066862.8738303569</v>
      </c>
      <c r="AG14" s="67">
        <f>SUM(AG15:AG16)</f>
        <v>2314886.4186899997</v>
      </c>
      <c r="AH14" s="67"/>
      <c r="AI14" s="67">
        <f>SUM(AI15:AI16)</f>
        <v>-19633702.465714287</v>
      </c>
      <c r="AJ14" s="67">
        <f>SUM(AJ15:AJ16)</f>
        <v>-21989746.761600003</v>
      </c>
      <c r="AK14" s="67"/>
      <c r="AL14" s="71">
        <f t="shared" si="2"/>
        <v>9.5312081025825099E-2</v>
      </c>
      <c r="AM14" s="68">
        <f>SUM(AM15:AM16)</f>
        <v>0</v>
      </c>
      <c r="AN14" s="68">
        <f>SUM(AN15:AN16)</f>
        <v>2051511.5342857139</v>
      </c>
      <c r="AO14" s="68">
        <f>SUM(AO15:AO16)</f>
        <v>0</v>
      </c>
      <c r="AP14" s="68"/>
      <c r="AQ14" s="68"/>
      <c r="AR14" s="67" t="e">
        <f>SUM(AR15:AR16)</f>
        <v>#REF!</v>
      </c>
      <c r="AS14" s="67" t="e">
        <f>SUM(AS15:AS16)</f>
        <v>#REF!</v>
      </c>
      <c r="AT14" s="67" t="e">
        <f>AT136</f>
        <v>#REF!</v>
      </c>
      <c r="AU14" s="67" t="e">
        <f t="shared" ref="AU14:BH14" si="6">SUM(AU15:AU16)</f>
        <v>#REF!</v>
      </c>
      <c r="AV14" s="67" t="e">
        <f t="shared" si="6"/>
        <v>#REF!</v>
      </c>
      <c r="AW14" s="67" t="e">
        <f t="shared" si="6"/>
        <v>#REF!</v>
      </c>
      <c r="AX14" s="67" t="e">
        <f t="shared" si="6"/>
        <v>#REF!</v>
      </c>
      <c r="AY14" s="67" t="e">
        <f t="shared" si="6"/>
        <v>#REF!</v>
      </c>
      <c r="AZ14" s="67" t="e">
        <f t="shared" si="6"/>
        <v>#REF!</v>
      </c>
      <c r="BA14" s="67" t="e">
        <f t="shared" si="6"/>
        <v>#REF!</v>
      </c>
      <c r="BB14" s="67" t="e">
        <f t="shared" si="6"/>
        <v>#REF!</v>
      </c>
      <c r="BC14" s="67" t="e">
        <f t="shared" si="6"/>
        <v>#REF!</v>
      </c>
      <c r="BD14" s="67" t="e">
        <f t="shared" si="6"/>
        <v>#REF!</v>
      </c>
      <c r="BE14" s="67" t="e">
        <f t="shared" si="6"/>
        <v>#REF!</v>
      </c>
      <c r="BF14" s="67" t="e">
        <f t="shared" si="6"/>
        <v>#REF!</v>
      </c>
      <c r="BG14" s="67" t="e">
        <f t="shared" si="6"/>
        <v>#REF!</v>
      </c>
      <c r="BH14" s="67" t="e">
        <f t="shared" si="6"/>
        <v>#REF!</v>
      </c>
      <c r="BI14" s="68"/>
      <c r="BJ14" s="68">
        <f>SUM(BJ15:BJ16)</f>
        <v>0</v>
      </c>
      <c r="BK14" s="67" t="e">
        <f>SUM(BK15:BK16)</f>
        <v>#REF!</v>
      </c>
      <c r="BL14" s="67" t="e">
        <f>SUM(BL15:BL16)</f>
        <v>#REF!</v>
      </c>
      <c r="BM14" s="67" t="e">
        <f>SUM(BM15:BM16)</f>
        <v>#REF!</v>
      </c>
      <c r="BN14" s="72"/>
      <c r="BO14" s="72"/>
      <c r="BP14" s="72"/>
      <c r="BS14" s="77"/>
      <c r="BT14" s="78"/>
      <c r="BU14" s="76"/>
    </row>
    <row r="15" spans="1:73" s="86" customFormat="1" x14ac:dyDescent="0.35">
      <c r="A15" s="760"/>
      <c r="B15" s="763"/>
      <c r="C15" s="765" t="s">
        <v>75</v>
      </c>
      <c r="D15" s="79" t="s">
        <v>77</v>
      </c>
      <c r="E15" s="80">
        <f>E19+E121+E137+E25</f>
        <v>32013679.275837548</v>
      </c>
      <c r="F15" s="80">
        <f>F19+F121+F137+F25</f>
        <v>35855320.788938053</v>
      </c>
      <c r="G15" s="81"/>
      <c r="H15" s="80"/>
      <c r="I15" s="80">
        <f>I19+I121+I137+I25</f>
        <v>28636618</v>
      </c>
      <c r="J15" s="80">
        <f>J19+J121+J137+J25</f>
        <v>32073012.160000004</v>
      </c>
      <c r="K15" s="82"/>
      <c r="L15" s="81"/>
      <c r="M15" s="81"/>
      <c r="N15" s="83">
        <f>N19+N121+N137+N25</f>
        <v>61572105451.769646</v>
      </c>
      <c r="O15" s="83">
        <f>O19+O121+O137+O25</f>
        <v>68960758105.98201</v>
      </c>
      <c r="P15" s="83">
        <f>P19+P121+P137+P25</f>
        <v>61572105451.769646</v>
      </c>
      <c r="Q15" s="83">
        <f>Q19+Q121+Q137+Q25</f>
        <v>68960758105.98201</v>
      </c>
      <c r="R15" s="81"/>
      <c r="S15" s="80"/>
      <c r="T15" s="80" t="e">
        <f>T19+T121+T137+T25</f>
        <v>#REF!</v>
      </c>
      <c r="U15" s="80" t="e">
        <f>U19+U121+U137+U25</f>
        <v>#REF!</v>
      </c>
      <c r="V15" s="80"/>
      <c r="W15" s="80" t="e">
        <f>W19+W121+W137+W25</f>
        <v>#REF!</v>
      </c>
      <c r="X15" s="80" t="e">
        <f>X19+X121+X137+X25</f>
        <v>#REF!</v>
      </c>
      <c r="Y15" s="80"/>
      <c r="Z15" s="80" t="e">
        <f>Z19+Z121+Z137+Z25</f>
        <v>#REF!</v>
      </c>
      <c r="AA15" s="80" t="e">
        <f>AA19+AA121+AA137+AA25</f>
        <v>#REF!</v>
      </c>
      <c r="AB15" s="80"/>
      <c r="AC15" s="80">
        <f>AC19+AC121+AC137+AC25</f>
        <v>21685214</v>
      </c>
      <c r="AD15" s="80">
        <f>AD19+AD121+AD137+AD25</f>
        <v>24287439.680000003</v>
      </c>
      <c r="AE15" s="80"/>
      <c r="AF15" s="80">
        <f>AF19+AF121+AF137+AF25</f>
        <v>2066862.8738303569</v>
      </c>
      <c r="AG15" s="80">
        <f>AG19+AG121+AG137+AG25</f>
        <v>2314886.4186899997</v>
      </c>
      <c r="AH15" s="80"/>
      <c r="AI15" s="80">
        <f>AI19+AI121+AI137+AI25</f>
        <v>-19633702.465714287</v>
      </c>
      <c r="AJ15" s="80">
        <f>AJ19+AJ121+AJ137+AJ25</f>
        <v>-21989746.761600003</v>
      </c>
      <c r="AK15" s="80"/>
      <c r="AL15" s="84">
        <f t="shared" si="2"/>
        <v>9.5312081025825099E-2</v>
      </c>
      <c r="AM15" s="81">
        <f>AM19+AM121+AM137+AM25</f>
        <v>0</v>
      </c>
      <c r="AN15" s="81">
        <f>AN19+AN121+AN137+AN25</f>
        <v>2051511.5342857139</v>
      </c>
      <c r="AO15" s="81">
        <f>AO19+AO121+AO137+AO25</f>
        <v>0</v>
      </c>
      <c r="AP15" s="81"/>
      <c r="AQ15" s="81"/>
      <c r="AR15" s="80" t="e">
        <f>AR19+AR121+AR137+AR25</f>
        <v>#REF!</v>
      </c>
      <c r="AS15" s="80" t="e">
        <f>AS19+AS121+AS137+AS25</f>
        <v>#REF!</v>
      </c>
      <c r="AT15" s="80"/>
      <c r="AU15" s="80" t="e">
        <f t="shared" ref="AU15:BH15" si="7">AU19+AU121+AU137+AU25</f>
        <v>#REF!</v>
      </c>
      <c r="AV15" s="80" t="e">
        <f t="shared" si="7"/>
        <v>#REF!</v>
      </c>
      <c r="AW15" s="80" t="e">
        <f t="shared" si="7"/>
        <v>#REF!</v>
      </c>
      <c r="AX15" s="80" t="e">
        <f t="shared" si="7"/>
        <v>#REF!</v>
      </c>
      <c r="AY15" s="80" t="e">
        <f t="shared" si="7"/>
        <v>#REF!</v>
      </c>
      <c r="AZ15" s="80" t="e">
        <f t="shared" si="7"/>
        <v>#REF!</v>
      </c>
      <c r="BA15" s="80" t="e">
        <f t="shared" si="7"/>
        <v>#REF!</v>
      </c>
      <c r="BB15" s="80" t="e">
        <f t="shared" si="7"/>
        <v>#REF!</v>
      </c>
      <c r="BC15" s="80" t="e">
        <f t="shared" si="7"/>
        <v>#REF!</v>
      </c>
      <c r="BD15" s="80" t="e">
        <f t="shared" si="7"/>
        <v>#REF!</v>
      </c>
      <c r="BE15" s="80" t="e">
        <f t="shared" si="7"/>
        <v>#REF!</v>
      </c>
      <c r="BF15" s="80" t="e">
        <f t="shared" si="7"/>
        <v>#REF!</v>
      </c>
      <c r="BG15" s="80" t="e">
        <f t="shared" si="7"/>
        <v>#REF!</v>
      </c>
      <c r="BH15" s="80" t="e">
        <f t="shared" si="7"/>
        <v>#REF!</v>
      </c>
      <c r="BI15" s="81"/>
      <c r="BJ15" s="81">
        <f>BJ19+BJ121+BJ137</f>
        <v>0</v>
      </c>
      <c r="BK15" s="80" t="e">
        <f>BK19+BK121+BK137+BK25</f>
        <v>#REF!</v>
      </c>
      <c r="BL15" s="80" t="e">
        <f>BL19+BL121+BL137+BL25</f>
        <v>#REF!</v>
      </c>
      <c r="BM15" s="80" t="e">
        <f>BM19+BM121+BM137+BM25</f>
        <v>#REF!</v>
      </c>
      <c r="BN15" s="85"/>
      <c r="BO15" s="85"/>
      <c r="BP15" s="85"/>
      <c r="BS15" s="87"/>
      <c r="BT15" s="88"/>
      <c r="BU15" s="89"/>
    </row>
    <row r="16" spans="1:73" s="86" customFormat="1" x14ac:dyDescent="0.35">
      <c r="A16" s="761"/>
      <c r="B16" s="764"/>
      <c r="C16" s="766"/>
      <c r="D16" s="79" t="s">
        <v>78</v>
      </c>
      <c r="E16" s="80">
        <f>E122</f>
        <v>0</v>
      </c>
      <c r="F16" s="80">
        <f>F122</f>
        <v>0</v>
      </c>
      <c r="G16" s="81"/>
      <c r="H16" s="80"/>
      <c r="I16" s="80">
        <f>I122</f>
        <v>0</v>
      </c>
      <c r="J16" s="80">
        <f>J122</f>
        <v>0</v>
      </c>
      <c r="K16" s="82"/>
      <c r="L16" s="81"/>
      <c r="M16" s="81"/>
      <c r="N16" s="83">
        <f>N122</f>
        <v>0</v>
      </c>
      <c r="O16" s="83">
        <f>O122</f>
        <v>0</v>
      </c>
      <c r="P16" s="83">
        <f>P122</f>
        <v>0</v>
      </c>
      <c r="Q16" s="83">
        <f>Q122</f>
        <v>0</v>
      </c>
      <c r="R16" s="81"/>
      <c r="S16" s="80"/>
      <c r="T16" s="80">
        <f>T122</f>
        <v>0</v>
      </c>
      <c r="U16" s="80">
        <f>U122</f>
        <v>0</v>
      </c>
      <c r="V16" s="80"/>
      <c r="W16" s="80">
        <f>W122</f>
        <v>0</v>
      </c>
      <c r="X16" s="80">
        <f>X122</f>
        <v>0</v>
      </c>
      <c r="Y16" s="80"/>
      <c r="Z16" s="80">
        <f>Z122</f>
        <v>0</v>
      </c>
      <c r="AA16" s="80">
        <f>AA122</f>
        <v>0</v>
      </c>
      <c r="AB16" s="80"/>
      <c r="AC16" s="80">
        <f>AC122</f>
        <v>0</v>
      </c>
      <c r="AD16" s="80">
        <f>AD122</f>
        <v>0</v>
      </c>
      <c r="AE16" s="80"/>
      <c r="AF16" s="80">
        <f>AF122</f>
        <v>0</v>
      </c>
      <c r="AG16" s="80">
        <f>AG122</f>
        <v>0</v>
      </c>
      <c r="AH16" s="80"/>
      <c r="AI16" s="80">
        <f>AI122</f>
        <v>0</v>
      </c>
      <c r="AJ16" s="80">
        <f>AJ122</f>
        <v>0</v>
      </c>
      <c r="AK16" s="80"/>
      <c r="AL16" s="84" t="str">
        <f t="shared" si="2"/>
        <v/>
      </c>
      <c r="AM16" s="81">
        <f t="shared" ref="AM16:BH16" si="8">AM122</f>
        <v>0</v>
      </c>
      <c r="AN16" s="81">
        <f t="shared" si="8"/>
        <v>0</v>
      </c>
      <c r="AO16" s="81">
        <f t="shared" si="8"/>
        <v>0</v>
      </c>
      <c r="AP16" s="81"/>
      <c r="AQ16" s="81"/>
      <c r="AR16" s="80">
        <f t="shared" si="8"/>
        <v>0</v>
      </c>
      <c r="AS16" s="80">
        <f t="shared" si="8"/>
        <v>0</v>
      </c>
      <c r="AT16" s="80"/>
      <c r="AU16" s="80">
        <f t="shared" si="8"/>
        <v>0</v>
      </c>
      <c r="AV16" s="80">
        <f t="shared" si="8"/>
        <v>0</v>
      </c>
      <c r="AW16" s="80">
        <f t="shared" si="8"/>
        <v>0</v>
      </c>
      <c r="AX16" s="80">
        <f t="shared" si="8"/>
        <v>0</v>
      </c>
      <c r="AY16" s="80">
        <f t="shared" si="8"/>
        <v>0</v>
      </c>
      <c r="AZ16" s="80">
        <f t="shared" si="8"/>
        <v>0</v>
      </c>
      <c r="BA16" s="80">
        <f t="shared" si="8"/>
        <v>0</v>
      </c>
      <c r="BB16" s="80">
        <f t="shared" si="8"/>
        <v>0</v>
      </c>
      <c r="BC16" s="80">
        <f t="shared" si="8"/>
        <v>0</v>
      </c>
      <c r="BD16" s="80">
        <f t="shared" si="8"/>
        <v>0</v>
      </c>
      <c r="BE16" s="80">
        <f t="shared" si="8"/>
        <v>0</v>
      </c>
      <c r="BF16" s="80">
        <f t="shared" si="8"/>
        <v>0</v>
      </c>
      <c r="BG16" s="80">
        <f t="shared" si="8"/>
        <v>0</v>
      </c>
      <c r="BH16" s="80">
        <f t="shared" si="8"/>
        <v>0</v>
      </c>
      <c r="BI16" s="81"/>
      <c r="BJ16" s="81">
        <f>BJ122</f>
        <v>0</v>
      </c>
      <c r="BK16" s="80">
        <f>BK122</f>
        <v>0</v>
      </c>
      <c r="BL16" s="80">
        <f>BL122</f>
        <v>0</v>
      </c>
      <c r="BM16" s="80">
        <f>BM122</f>
        <v>0</v>
      </c>
      <c r="BN16" s="85"/>
      <c r="BO16" s="85"/>
      <c r="BP16" s="85"/>
      <c r="BS16" s="87"/>
      <c r="BT16" s="88"/>
      <c r="BU16" s="89"/>
    </row>
    <row r="17" spans="1:73" s="103" customFormat="1" ht="13" hidden="1" customHeight="1" outlineLevel="1" x14ac:dyDescent="0.35">
      <c r="A17" s="782">
        <v>1</v>
      </c>
      <c r="B17" s="783" t="s">
        <v>80</v>
      </c>
      <c r="C17" s="90" t="s">
        <v>73</v>
      </c>
      <c r="D17" s="90" t="s">
        <v>74</v>
      </c>
      <c r="E17" s="91">
        <f>E20</f>
        <v>0</v>
      </c>
      <c r="F17" s="91">
        <f t="shared" ref="F17:BM19" si="9">F20</f>
        <v>0</v>
      </c>
      <c r="G17" s="92"/>
      <c r="H17" s="91"/>
      <c r="I17" s="93">
        <f t="shared" si="9"/>
        <v>0</v>
      </c>
      <c r="J17" s="93">
        <f>J20</f>
        <v>0</v>
      </c>
      <c r="K17" s="94"/>
      <c r="L17" s="95"/>
      <c r="M17" s="96"/>
      <c r="N17" s="97">
        <f t="shared" si="9"/>
        <v>0</v>
      </c>
      <c r="O17" s="97">
        <f t="shared" si="9"/>
        <v>0</v>
      </c>
      <c r="P17" s="97">
        <f t="shared" si="9"/>
        <v>0</v>
      </c>
      <c r="Q17" s="97">
        <f t="shared" si="9"/>
        <v>0</v>
      </c>
      <c r="R17" s="98"/>
      <c r="S17" s="91">
        <f t="shared" si="9"/>
        <v>0</v>
      </c>
      <c r="T17" s="93">
        <f t="shared" si="9"/>
        <v>0</v>
      </c>
      <c r="U17" s="93">
        <f t="shared" si="9"/>
        <v>0</v>
      </c>
      <c r="V17" s="93">
        <f t="shared" si="9"/>
        <v>0</v>
      </c>
      <c r="W17" s="93">
        <f t="shared" si="9"/>
        <v>0</v>
      </c>
      <c r="X17" s="93">
        <f t="shared" si="9"/>
        <v>0</v>
      </c>
      <c r="Y17" s="93">
        <f t="shared" si="9"/>
        <v>0</v>
      </c>
      <c r="Z17" s="93">
        <f t="shared" si="9"/>
        <v>0</v>
      </c>
      <c r="AA17" s="93">
        <f t="shared" si="9"/>
        <v>0</v>
      </c>
      <c r="AB17" s="93">
        <f t="shared" si="9"/>
        <v>0</v>
      </c>
      <c r="AC17" s="93">
        <f t="shared" si="9"/>
        <v>0</v>
      </c>
      <c r="AD17" s="93">
        <f t="shared" si="9"/>
        <v>0</v>
      </c>
      <c r="AE17" s="93"/>
      <c r="AF17" s="93">
        <f t="shared" si="9"/>
        <v>0</v>
      </c>
      <c r="AG17" s="91">
        <f t="shared" si="9"/>
        <v>0</v>
      </c>
      <c r="AH17" s="93"/>
      <c r="AI17" s="91">
        <f t="shared" si="9"/>
        <v>0</v>
      </c>
      <c r="AJ17" s="91">
        <f t="shared" si="9"/>
        <v>0</v>
      </c>
      <c r="AK17" s="91"/>
      <c r="AL17" s="99" t="str">
        <f t="shared" si="2"/>
        <v/>
      </c>
      <c r="AM17" s="100">
        <f t="shared" si="9"/>
        <v>0</v>
      </c>
      <c r="AN17" s="100">
        <f t="shared" si="9"/>
        <v>0</v>
      </c>
      <c r="AO17" s="100">
        <f t="shared" si="9"/>
        <v>0</v>
      </c>
      <c r="AP17" s="100"/>
      <c r="AQ17" s="100"/>
      <c r="AR17" s="91">
        <f t="shared" si="9"/>
        <v>0</v>
      </c>
      <c r="AS17" s="91">
        <f t="shared" si="9"/>
        <v>0</v>
      </c>
      <c r="AT17" s="101"/>
      <c r="AU17" s="91">
        <f t="shared" si="9"/>
        <v>0</v>
      </c>
      <c r="AV17" s="91">
        <f t="shared" si="9"/>
        <v>0</v>
      </c>
      <c r="AW17" s="91">
        <f t="shared" si="9"/>
        <v>0</v>
      </c>
      <c r="AX17" s="91">
        <f t="shared" si="9"/>
        <v>0</v>
      </c>
      <c r="AY17" s="91">
        <f t="shared" si="9"/>
        <v>0</v>
      </c>
      <c r="AZ17" s="91">
        <f t="shared" si="9"/>
        <v>0</v>
      </c>
      <c r="BA17" s="91">
        <f t="shared" si="9"/>
        <v>0</v>
      </c>
      <c r="BB17" s="91">
        <f t="shared" si="9"/>
        <v>0</v>
      </c>
      <c r="BC17" s="91">
        <f t="shared" si="9"/>
        <v>0</v>
      </c>
      <c r="BD17" s="91">
        <f t="shared" si="9"/>
        <v>0</v>
      </c>
      <c r="BE17" s="91">
        <f t="shared" si="9"/>
        <v>0</v>
      </c>
      <c r="BF17" s="91">
        <f t="shared" si="9"/>
        <v>0</v>
      </c>
      <c r="BG17" s="91">
        <f t="shared" si="9"/>
        <v>0</v>
      </c>
      <c r="BH17" s="91">
        <f t="shared" si="9"/>
        <v>0</v>
      </c>
      <c r="BI17" s="102"/>
      <c r="BJ17" s="102">
        <f t="shared" si="9"/>
        <v>0</v>
      </c>
      <c r="BK17" s="102">
        <f t="shared" si="9"/>
        <v>0</v>
      </c>
      <c r="BL17" s="102">
        <f t="shared" si="9"/>
        <v>0</v>
      </c>
      <c r="BM17" s="102">
        <f t="shared" si="9"/>
        <v>0</v>
      </c>
      <c r="BN17" s="102"/>
      <c r="BO17" s="102"/>
      <c r="BP17" s="102"/>
      <c r="BS17" s="104">
        <f>SUM(AU17:BH17)</f>
        <v>0</v>
      </c>
      <c r="BT17" s="105">
        <f>AI17-BS17</f>
        <v>0</v>
      </c>
      <c r="BU17" s="106"/>
    </row>
    <row r="18" spans="1:73" s="103" customFormat="1" ht="13" hidden="1" customHeight="1" outlineLevel="1" x14ac:dyDescent="0.35">
      <c r="A18" s="782"/>
      <c r="B18" s="783"/>
      <c r="C18" s="90" t="s">
        <v>75</v>
      </c>
      <c r="D18" s="90" t="s">
        <v>76</v>
      </c>
      <c r="E18" s="91">
        <f>E21</f>
        <v>0</v>
      </c>
      <c r="F18" s="91">
        <f>F21</f>
        <v>0</v>
      </c>
      <c r="G18" s="92"/>
      <c r="H18" s="91"/>
      <c r="I18" s="93">
        <f>I21</f>
        <v>0</v>
      </c>
      <c r="J18" s="93">
        <f>J21</f>
        <v>0</v>
      </c>
      <c r="K18" s="94"/>
      <c r="L18" s="95"/>
      <c r="M18" s="96"/>
      <c r="N18" s="97">
        <f t="shared" si="9"/>
        <v>0</v>
      </c>
      <c r="O18" s="97">
        <f t="shared" si="9"/>
        <v>0</v>
      </c>
      <c r="P18" s="97">
        <f t="shared" si="9"/>
        <v>0</v>
      </c>
      <c r="Q18" s="97">
        <f t="shared" si="9"/>
        <v>0</v>
      </c>
      <c r="R18" s="97"/>
      <c r="S18" s="93"/>
      <c r="T18" s="97">
        <f t="shared" si="9"/>
        <v>0</v>
      </c>
      <c r="U18" s="97">
        <f t="shared" si="9"/>
        <v>0</v>
      </c>
      <c r="V18" s="97">
        <f t="shared" si="9"/>
        <v>0</v>
      </c>
      <c r="W18" s="93">
        <f t="shared" si="9"/>
        <v>0</v>
      </c>
      <c r="X18" s="93">
        <f t="shared" si="9"/>
        <v>0</v>
      </c>
      <c r="Y18" s="93"/>
      <c r="Z18" s="93">
        <f t="shared" si="9"/>
        <v>0</v>
      </c>
      <c r="AA18" s="93">
        <f t="shared" si="9"/>
        <v>0</v>
      </c>
      <c r="AB18" s="93"/>
      <c r="AC18" s="93">
        <f>AC21</f>
        <v>0</v>
      </c>
      <c r="AD18" s="93">
        <f>AD21</f>
        <v>0</v>
      </c>
      <c r="AE18" s="93"/>
      <c r="AF18" s="93">
        <f>AF21</f>
        <v>0</v>
      </c>
      <c r="AG18" s="93">
        <f>AG21</f>
        <v>0</v>
      </c>
      <c r="AH18" s="93"/>
      <c r="AI18" s="93">
        <f>AI21</f>
        <v>0</v>
      </c>
      <c r="AJ18" s="93">
        <f>AJ21</f>
        <v>0</v>
      </c>
      <c r="AK18" s="91"/>
      <c r="AL18" s="99" t="str">
        <f t="shared" si="2"/>
        <v/>
      </c>
      <c r="AM18" s="93">
        <f>AM21</f>
        <v>0</v>
      </c>
      <c r="AN18" s="93">
        <f>AN21</f>
        <v>0</v>
      </c>
      <c r="AO18" s="93">
        <f t="shared" si="9"/>
        <v>0</v>
      </c>
      <c r="AP18" s="93"/>
      <c r="AQ18" s="93"/>
      <c r="AR18" s="93">
        <f t="shared" si="9"/>
        <v>0</v>
      </c>
      <c r="AS18" s="93">
        <f t="shared" si="9"/>
        <v>0</v>
      </c>
      <c r="AT18" s="93">
        <f t="shared" si="9"/>
        <v>0</v>
      </c>
      <c r="AU18" s="93">
        <f t="shared" si="9"/>
        <v>0</v>
      </c>
      <c r="AV18" s="93">
        <f t="shared" si="9"/>
        <v>0</v>
      </c>
      <c r="AW18" s="93">
        <f t="shared" si="9"/>
        <v>0</v>
      </c>
      <c r="AX18" s="93">
        <f t="shared" si="9"/>
        <v>0</v>
      </c>
      <c r="AY18" s="93">
        <f t="shared" si="9"/>
        <v>0</v>
      </c>
      <c r="AZ18" s="93">
        <f t="shared" si="9"/>
        <v>0</v>
      </c>
      <c r="BA18" s="93">
        <f t="shared" si="9"/>
        <v>0</v>
      </c>
      <c r="BB18" s="93">
        <f t="shared" si="9"/>
        <v>0</v>
      </c>
      <c r="BC18" s="93">
        <f t="shared" si="9"/>
        <v>0</v>
      </c>
      <c r="BD18" s="93">
        <f t="shared" si="9"/>
        <v>0</v>
      </c>
      <c r="BE18" s="93">
        <f t="shared" si="9"/>
        <v>0</v>
      </c>
      <c r="BF18" s="93">
        <f t="shared" si="9"/>
        <v>0</v>
      </c>
      <c r="BG18" s="93">
        <f t="shared" si="9"/>
        <v>0</v>
      </c>
      <c r="BH18" s="93">
        <f t="shared" si="9"/>
        <v>0</v>
      </c>
      <c r="BI18" s="102"/>
      <c r="BJ18" s="93">
        <f t="shared" si="9"/>
        <v>0</v>
      </c>
      <c r="BK18" s="93">
        <f t="shared" si="9"/>
        <v>0</v>
      </c>
      <c r="BL18" s="93">
        <f t="shared" si="9"/>
        <v>0</v>
      </c>
      <c r="BM18" s="93">
        <f t="shared" si="9"/>
        <v>0</v>
      </c>
      <c r="BN18" s="102"/>
      <c r="BO18" s="102"/>
      <c r="BP18" s="102"/>
      <c r="BS18" s="30"/>
      <c r="BT18" s="107"/>
      <c r="BU18" s="106"/>
    </row>
    <row r="19" spans="1:73" s="118" customFormat="1" ht="13" hidden="1" customHeight="1" outlineLevel="1" x14ac:dyDescent="0.35">
      <c r="A19" s="782"/>
      <c r="B19" s="783"/>
      <c r="C19" s="108" t="s">
        <v>75</v>
      </c>
      <c r="D19" s="108" t="s">
        <v>77</v>
      </c>
      <c r="E19" s="109">
        <f>E22</f>
        <v>0</v>
      </c>
      <c r="F19" s="109">
        <f>F22</f>
        <v>0</v>
      </c>
      <c r="G19" s="110"/>
      <c r="H19" s="109"/>
      <c r="I19" s="111">
        <f>I22</f>
        <v>0</v>
      </c>
      <c r="J19" s="111">
        <f>J22</f>
        <v>0</v>
      </c>
      <c r="K19" s="112"/>
      <c r="L19" s="113"/>
      <c r="M19" s="114"/>
      <c r="N19" s="115">
        <f t="shared" si="9"/>
        <v>0</v>
      </c>
      <c r="O19" s="115">
        <f t="shared" si="9"/>
        <v>0</v>
      </c>
      <c r="P19" s="115">
        <f t="shared" si="9"/>
        <v>0</v>
      </c>
      <c r="Q19" s="115">
        <f t="shared" si="9"/>
        <v>0</v>
      </c>
      <c r="R19" s="115"/>
      <c r="S19" s="111"/>
      <c r="T19" s="115">
        <f t="shared" si="9"/>
        <v>0</v>
      </c>
      <c r="U19" s="115">
        <f t="shared" si="9"/>
        <v>0</v>
      </c>
      <c r="V19" s="115">
        <f t="shared" si="9"/>
        <v>0</v>
      </c>
      <c r="W19" s="111">
        <f t="shared" si="9"/>
        <v>0</v>
      </c>
      <c r="X19" s="111">
        <f t="shared" si="9"/>
        <v>0</v>
      </c>
      <c r="Y19" s="111"/>
      <c r="Z19" s="111">
        <f t="shared" si="9"/>
        <v>0</v>
      </c>
      <c r="AA19" s="111">
        <f t="shared" si="9"/>
        <v>0</v>
      </c>
      <c r="AB19" s="111"/>
      <c r="AC19" s="111">
        <f>AC22</f>
        <v>0</v>
      </c>
      <c r="AD19" s="111">
        <f>AD22</f>
        <v>0</v>
      </c>
      <c r="AE19" s="111"/>
      <c r="AF19" s="111">
        <f>AF22</f>
        <v>0</v>
      </c>
      <c r="AG19" s="111">
        <f>AG22</f>
        <v>0</v>
      </c>
      <c r="AH19" s="111"/>
      <c r="AI19" s="111">
        <f>AI22</f>
        <v>0</v>
      </c>
      <c r="AJ19" s="111">
        <f>AJ22</f>
        <v>0</v>
      </c>
      <c r="AK19" s="109"/>
      <c r="AL19" s="116" t="str">
        <f t="shared" si="2"/>
        <v/>
      </c>
      <c r="AM19" s="111">
        <f>AM22</f>
        <v>0</v>
      </c>
      <c r="AN19" s="111">
        <f>AN22</f>
        <v>0</v>
      </c>
      <c r="AO19" s="111">
        <f t="shared" si="9"/>
        <v>0</v>
      </c>
      <c r="AP19" s="111"/>
      <c r="AQ19" s="111"/>
      <c r="AR19" s="111">
        <f t="shared" si="9"/>
        <v>0</v>
      </c>
      <c r="AS19" s="111">
        <f t="shared" si="9"/>
        <v>0</v>
      </c>
      <c r="AT19" s="111">
        <f t="shared" si="9"/>
        <v>0</v>
      </c>
      <c r="AU19" s="111">
        <f t="shared" si="9"/>
        <v>0</v>
      </c>
      <c r="AV19" s="111">
        <f t="shared" si="9"/>
        <v>0</v>
      </c>
      <c r="AW19" s="111">
        <f t="shared" si="9"/>
        <v>0</v>
      </c>
      <c r="AX19" s="111">
        <f t="shared" si="9"/>
        <v>0</v>
      </c>
      <c r="AY19" s="111">
        <f t="shared" si="9"/>
        <v>0</v>
      </c>
      <c r="AZ19" s="111">
        <f t="shared" si="9"/>
        <v>0</v>
      </c>
      <c r="BA19" s="111">
        <f t="shared" si="9"/>
        <v>0</v>
      </c>
      <c r="BB19" s="111">
        <f t="shared" si="9"/>
        <v>0</v>
      </c>
      <c r="BC19" s="111">
        <f t="shared" si="9"/>
        <v>0</v>
      </c>
      <c r="BD19" s="111">
        <f t="shared" si="9"/>
        <v>0</v>
      </c>
      <c r="BE19" s="111">
        <f t="shared" si="9"/>
        <v>0</v>
      </c>
      <c r="BF19" s="111">
        <f t="shared" si="9"/>
        <v>0</v>
      </c>
      <c r="BG19" s="111">
        <f t="shared" si="9"/>
        <v>0</v>
      </c>
      <c r="BH19" s="111">
        <f t="shared" si="9"/>
        <v>0</v>
      </c>
      <c r="BI19" s="117"/>
      <c r="BJ19" s="111">
        <f t="shared" si="9"/>
        <v>0</v>
      </c>
      <c r="BK19" s="111">
        <f t="shared" si="9"/>
        <v>0</v>
      </c>
      <c r="BL19" s="111">
        <f t="shared" si="9"/>
        <v>0</v>
      </c>
      <c r="BM19" s="111">
        <f t="shared" si="9"/>
        <v>0</v>
      </c>
      <c r="BN19" s="117"/>
      <c r="BO19" s="117"/>
      <c r="BP19" s="117"/>
      <c r="BS19" s="119"/>
      <c r="BT19" s="120"/>
      <c r="BU19" s="121"/>
    </row>
    <row r="20" spans="1:73" s="103" customFormat="1" ht="12.75" hidden="1" customHeight="1" outlineLevel="1" x14ac:dyDescent="0.35">
      <c r="A20" s="784">
        <v>1</v>
      </c>
      <c r="B20" s="770"/>
      <c r="C20" s="122" t="s">
        <v>73</v>
      </c>
      <c r="D20" s="122" t="s">
        <v>74</v>
      </c>
      <c r="E20" s="123">
        <f>I20</f>
        <v>0</v>
      </c>
      <c r="F20" s="124">
        <f>E20*1.12</f>
        <v>0</v>
      </c>
      <c r="G20" s="787"/>
      <c r="H20" s="779"/>
      <c r="I20" s="124"/>
      <c r="J20" s="124">
        <f>I20*1.12</f>
        <v>0</v>
      </c>
      <c r="K20" s="767"/>
      <c r="L20" s="770"/>
      <c r="M20" s="773"/>
      <c r="N20" s="125">
        <f>O20/1.12</f>
        <v>0</v>
      </c>
      <c r="O20" s="125"/>
      <c r="P20" s="125">
        <f t="shared" ref="P20:Q22" si="10">N20</f>
        <v>0</v>
      </c>
      <c r="Q20" s="125">
        <f t="shared" si="10"/>
        <v>0</v>
      </c>
      <c r="R20" s="776"/>
      <c r="S20" s="779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>
        <f>AC20</f>
        <v>0</v>
      </c>
      <c r="AE20" s="124"/>
      <c r="AF20" s="124"/>
      <c r="AG20" s="123">
        <f>AF20*1.12</f>
        <v>0</v>
      </c>
      <c r="AH20" s="124"/>
      <c r="AI20" s="123">
        <f t="shared" ref="AI20:AJ22" si="11">AF20-AC20</f>
        <v>0</v>
      </c>
      <c r="AJ20" s="123">
        <f t="shared" si="11"/>
        <v>0</v>
      </c>
      <c r="AK20" s="123"/>
      <c r="AL20" s="126" t="str">
        <f t="shared" si="2"/>
        <v/>
      </c>
      <c r="AM20" s="127"/>
      <c r="AN20" s="127"/>
      <c r="AO20" s="127"/>
      <c r="AP20" s="127"/>
      <c r="AQ20" s="127"/>
      <c r="AR20" s="123"/>
      <c r="AS20" s="123">
        <f>AR20</f>
        <v>0</v>
      </c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8"/>
      <c r="BJ20" s="128"/>
      <c r="BK20" s="128"/>
      <c r="BL20" s="128"/>
      <c r="BM20" s="128"/>
      <c r="BN20" s="128"/>
      <c r="BO20" s="128"/>
      <c r="BP20" s="128"/>
      <c r="BS20" s="30"/>
      <c r="BT20" s="107"/>
      <c r="BU20" s="106"/>
    </row>
    <row r="21" spans="1:73" s="103" customFormat="1" ht="13" hidden="1" customHeight="1" outlineLevel="1" x14ac:dyDescent="0.35">
      <c r="A21" s="785"/>
      <c r="B21" s="771"/>
      <c r="C21" s="122" t="s">
        <v>75</v>
      </c>
      <c r="D21" s="122" t="s">
        <v>76</v>
      </c>
      <c r="E21" s="123">
        <f>I21</f>
        <v>0</v>
      </c>
      <c r="F21" s="124">
        <f>E21*1.12</f>
        <v>0</v>
      </c>
      <c r="G21" s="788"/>
      <c r="H21" s="780"/>
      <c r="I21" s="124"/>
      <c r="J21" s="124">
        <f>I21*1.12</f>
        <v>0</v>
      </c>
      <c r="K21" s="768"/>
      <c r="L21" s="771"/>
      <c r="M21" s="774"/>
      <c r="N21" s="125">
        <f>N20</f>
        <v>0</v>
      </c>
      <c r="O21" s="125">
        <f>O20</f>
        <v>0</v>
      </c>
      <c r="P21" s="125">
        <f t="shared" si="10"/>
        <v>0</v>
      </c>
      <c r="Q21" s="125">
        <f t="shared" si="10"/>
        <v>0</v>
      </c>
      <c r="R21" s="777"/>
      <c r="S21" s="780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>
        <f>AC21</f>
        <v>0</v>
      </c>
      <c r="AE21" s="124"/>
      <c r="AF21" s="124"/>
      <c r="AG21" s="123">
        <f>AF21*1.12</f>
        <v>0</v>
      </c>
      <c r="AH21" s="124"/>
      <c r="AI21" s="123">
        <f t="shared" si="11"/>
        <v>0</v>
      </c>
      <c r="AJ21" s="123">
        <f t="shared" si="11"/>
        <v>0</v>
      </c>
      <c r="AK21" s="123"/>
      <c r="AL21" s="126" t="str">
        <f t="shared" si="2"/>
        <v/>
      </c>
      <c r="AM21" s="127"/>
      <c r="AN21" s="127"/>
      <c r="AO21" s="127"/>
      <c r="AP21" s="127"/>
      <c r="AQ21" s="127"/>
      <c r="AR21" s="123"/>
      <c r="AS21" s="123">
        <f>AR21*1.12</f>
        <v>0</v>
      </c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8"/>
      <c r="BJ21" s="128"/>
      <c r="BK21" s="128"/>
      <c r="BL21" s="128"/>
      <c r="BM21" s="128"/>
      <c r="BN21" s="128"/>
      <c r="BO21" s="128"/>
      <c r="BP21" s="128"/>
      <c r="BS21" s="30"/>
      <c r="BT21" s="107"/>
      <c r="BU21" s="106"/>
    </row>
    <row r="22" spans="1:73" ht="13" hidden="1" customHeight="1" outlineLevel="1" x14ac:dyDescent="0.35">
      <c r="A22" s="786"/>
      <c r="B22" s="772"/>
      <c r="C22" s="129" t="s">
        <v>75</v>
      </c>
      <c r="D22" s="129" t="s">
        <v>77</v>
      </c>
      <c r="E22" s="130">
        <f>I22</f>
        <v>0</v>
      </c>
      <c r="F22" s="131">
        <f>E22*1.12</f>
        <v>0</v>
      </c>
      <c r="G22" s="789"/>
      <c r="H22" s="781"/>
      <c r="I22" s="131"/>
      <c r="J22" s="131">
        <f>I22*1.12</f>
        <v>0</v>
      </c>
      <c r="K22" s="769"/>
      <c r="L22" s="772"/>
      <c r="M22" s="775"/>
      <c r="N22" s="132">
        <f>N21</f>
        <v>0</v>
      </c>
      <c r="O22" s="132">
        <f>O21</f>
        <v>0</v>
      </c>
      <c r="P22" s="132">
        <f t="shared" si="10"/>
        <v>0</v>
      </c>
      <c r="Q22" s="132">
        <f t="shared" si="10"/>
        <v>0</v>
      </c>
      <c r="R22" s="778"/>
      <c r="S22" s="78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f>AC22</f>
        <v>0</v>
      </c>
      <c r="AE22" s="131"/>
      <c r="AF22" s="131"/>
      <c r="AG22" s="130">
        <f>AF22*1.12</f>
        <v>0</v>
      </c>
      <c r="AH22" s="131"/>
      <c r="AI22" s="130">
        <f t="shared" si="11"/>
        <v>0</v>
      </c>
      <c r="AJ22" s="130">
        <f t="shared" si="11"/>
        <v>0</v>
      </c>
      <c r="AK22" s="130"/>
      <c r="AL22" s="133" t="str">
        <f t="shared" si="2"/>
        <v/>
      </c>
      <c r="AM22" s="134"/>
      <c r="AN22" s="134"/>
      <c r="AO22" s="134"/>
      <c r="AP22" s="134"/>
      <c r="AQ22" s="134"/>
      <c r="AR22" s="130">
        <f>AR21</f>
        <v>0</v>
      </c>
      <c r="AS22" s="130">
        <f>AR22*1.12</f>
        <v>0</v>
      </c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5"/>
      <c r="BJ22" s="135"/>
      <c r="BK22" s="135"/>
      <c r="BL22" s="135"/>
      <c r="BM22" s="135"/>
      <c r="BN22" s="135"/>
      <c r="BO22" s="135"/>
      <c r="BP22" s="135"/>
      <c r="BS22" s="28"/>
      <c r="BT22" s="29"/>
      <c r="BU22" s="31"/>
    </row>
    <row r="23" spans="1:73" s="103" customFormat="1" ht="27" customHeight="1" collapsed="1" x14ac:dyDescent="0.35">
      <c r="A23" s="782">
        <v>1</v>
      </c>
      <c r="B23" s="783" t="s">
        <v>81</v>
      </c>
      <c r="C23" s="90" t="s">
        <v>73</v>
      </c>
      <c r="D23" s="90" t="s">
        <v>74</v>
      </c>
      <c r="E23" s="91">
        <f t="shared" ref="E23:F25" si="12">E41</f>
        <v>0</v>
      </c>
      <c r="F23" s="91">
        <f t="shared" si="12"/>
        <v>0</v>
      </c>
      <c r="G23" s="92"/>
      <c r="H23" s="91"/>
      <c r="I23" s="91">
        <f>I41</f>
        <v>0</v>
      </c>
      <c r="J23" s="91">
        <f t="shared" ref="I23:J25" si="13">J41</f>
        <v>0</v>
      </c>
      <c r="K23" s="94"/>
      <c r="L23" s="95"/>
      <c r="M23" s="96"/>
      <c r="N23" s="136">
        <f t="shared" ref="N23:Q25" si="14">N26+N41+N56+N101+N104+N107+N110+N113+N116</f>
        <v>0</v>
      </c>
      <c r="O23" s="136">
        <f t="shared" si="14"/>
        <v>0</v>
      </c>
      <c r="P23" s="136">
        <f t="shared" si="14"/>
        <v>0</v>
      </c>
      <c r="Q23" s="136">
        <f t="shared" si="14"/>
        <v>0</v>
      </c>
      <c r="R23" s="98"/>
      <c r="S23" s="91"/>
      <c r="T23" s="91">
        <f t="shared" ref="T23:U25" si="15">T26+T41+T56+T101+T104+T107+T110+T113+T116</f>
        <v>0</v>
      </c>
      <c r="U23" s="91">
        <f t="shared" si="15"/>
        <v>0</v>
      </c>
      <c r="V23" s="91"/>
      <c r="W23" s="91">
        <f t="shared" ref="W23:X25" si="16">W26+W41+W56+W101+W104+W107+W110+W113+W116</f>
        <v>0</v>
      </c>
      <c r="X23" s="91">
        <f t="shared" si="16"/>
        <v>0</v>
      </c>
      <c r="Y23" s="91"/>
      <c r="Z23" s="91">
        <f t="shared" ref="Z23:AA25" si="17">Z26+Z41+Z56+Z101+Z104+Z107+Z110+Z113+Z116</f>
        <v>0</v>
      </c>
      <c r="AA23" s="91">
        <f t="shared" si="17"/>
        <v>0</v>
      </c>
      <c r="AB23" s="91"/>
      <c r="AC23" s="91">
        <f t="shared" ref="AC23:AD25" si="18">AC26+AC41</f>
        <v>0</v>
      </c>
      <c r="AD23" s="91">
        <f t="shared" si="18"/>
        <v>0</v>
      </c>
      <c r="AE23" s="91"/>
      <c r="AF23" s="91">
        <f t="shared" ref="AF23:AG25" si="19">AF26+AF41</f>
        <v>0</v>
      </c>
      <c r="AG23" s="91">
        <f t="shared" si="19"/>
        <v>0</v>
      </c>
      <c r="AH23" s="91"/>
      <c r="AI23" s="91">
        <f t="shared" ref="AI23:AJ25" si="20">AI26+AI41+AI56+AI101+AI104+AI107+AI110+AI113+AI116</f>
        <v>0</v>
      </c>
      <c r="AJ23" s="91">
        <f t="shared" si="20"/>
        <v>0</v>
      </c>
      <c r="AK23" s="91"/>
      <c r="AL23" s="99" t="str">
        <f t="shared" si="2"/>
        <v/>
      </c>
      <c r="AM23" s="91">
        <f t="shared" ref="AM23:AU25" si="21">AM26+AM41+AM56+AM101+AM104+AM107+AM110+AM113+AM116</f>
        <v>0</v>
      </c>
      <c r="AN23" s="91">
        <f t="shared" si="21"/>
        <v>0</v>
      </c>
      <c r="AO23" s="91">
        <f t="shared" si="21"/>
        <v>0</v>
      </c>
      <c r="AP23" s="91"/>
      <c r="AQ23" s="91"/>
      <c r="AR23" s="91">
        <f t="shared" si="21"/>
        <v>0</v>
      </c>
      <c r="AS23" s="91">
        <f t="shared" si="21"/>
        <v>0</v>
      </c>
      <c r="AT23" s="91">
        <f t="shared" si="21"/>
        <v>0</v>
      </c>
      <c r="AU23" s="91">
        <f t="shared" si="21"/>
        <v>0</v>
      </c>
      <c r="AV23" s="91">
        <f>AV26+AV41</f>
        <v>0</v>
      </c>
      <c r="AW23" s="91">
        <f t="shared" ref="AW23:BH25" si="22">AW26+AW41+AW56+AW101+AW104+AW107+AW110+AW113+AW116</f>
        <v>0</v>
      </c>
      <c r="AX23" s="91">
        <f t="shared" si="22"/>
        <v>0</v>
      </c>
      <c r="AY23" s="91">
        <f t="shared" si="22"/>
        <v>0</v>
      </c>
      <c r="AZ23" s="91">
        <f t="shared" si="22"/>
        <v>0</v>
      </c>
      <c r="BA23" s="91">
        <f t="shared" si="22"/>
        <v>0</v>
      </c>
      <c r="BB23" s="91">
        <f t="shared" si="22"/>
        <v>0</v>
      </c>
      <c r="BC23" s="91">
        <f t="shared" si="22"/>
        <v>0</v>
      </c>
      <c r="BD23" s="91">
        <f t="shared" si="22"/>
        <v>0</v>
      </c>
      <c r="BE23" s="91">
        <f t="shared" si="22"/>
        <v>0</v>
      </c>
      <c r="BF23" s="91">
        <f t="shared" si="22"/>
        <v>0</v>
      </c>
      <c r="BG23" s="91">
        <f t="shared" si="22"/>
        <v>0</v>
      </c>
      <c r="BH23" s="91">
        <f t="shared" si="22"/>
        <v>0</v>
      </c>
      <c r="BI23" s="91"/>
      <c r="BJ23" s="91">
        <f>BJ26+BJ41+BJ101+BJ116+BJ104+BJ107+BJ110+BJ113+BJ29+BJ32+BJ35+BJ38+BJ47+BJ50+BJ53+BJ56+BJ59+BJ62+BJ83+BJ98</f>
        <v>0</v>
      </c>
      <c r="BK23" s="91">
        <f>BK26+BK41+BK101+BK116+BK104+BK107+BK110+BK113+BK29+BK32+BK35+BK38+BK47+BK50+BK53+BK56+BK59+BK62+BK83+BK98</f>
        <v>0</v>
      </c>
      <c r="BL23" s="91">
        <f>BL26+BL41+BL101+BL116+BL104+BL107+BL110+BL113+BL29+BL32+BL35+BL38+BL47+BL50+BL53+BL56+BL59+BL62+BL83+BL98</f>
        <v>0</v>
      </c>
      <c r="BM23" s="91">
        <f>BM26+BM41+BM101+BM116+BM104+BM107+BM110+BM113+BM29+BM32+BM35+BM38+BM47+BM50+BM53+BM56+BM59+BM62+BM83+BM98</f>
        <v>0</v>
      </c>
      <c r="BN23" s="102"/>
      <c r="BO23" s="102"/>
      <c r="BP23" s="102"/>
      <c r="BS23" s="104">
        <f>SUM(AU23:BH23)</f>
        <v>0</v>
      </c>
      <c r="BT23" s="105">
        <f>AI23-BS23</f>
        <v>0</v>
      </c>
      <c r="BU23" s="106"/>
    </row>
    <row r="24" spans="1:73" s="103" customFormat="1" ht="27" customHeight="1" x14ac:dyDescent="0.35">
      <c r="A24" s="782"/>
      <c r="B24" s="783"/>
      <c r="C24" s="90" t="s">
        <v>75</v>
      </c>
      <c r="D24" s="90" t="s">
        <v>76</v>
      </c>
      <c r="E24" s="91">
        <f t="shared" si="12"/>
        <v>0</v>
      </c>
      <c r="F24" s="91">
        <f t="shared" si="12"/>
        <v>0</v>
      </c>
      <c r="G24" s="92"/>
      <c r="H24" s="91"/>
      <c r="I24" s="91">
        <f t="shared" si="13"/>
        <v>0</v>
      </c>
      <c r="J24" s="91">
        <f t="shared" si="13"/>
        <v>0</v>
      </c>
      <c r="K24" s="94"/>
      <c r="L24" s="95"/>
      <c r="M24" s="96"/>
      <c r="N24" s="136">
        <f t="shared" si="14"/>
        <v>0</v>
      </c>
      <c r="O24" s="136">
        <f t="shared" si="14"/>
        <v>0</v>
      </c>
      <c r="P24" s="136">
        <f t="shared" si="14"/>
        <v>0</v>
      </c>
      <c r="Q24" s="136">
        <f t="shared" si="14"/>
        <v>0</v>
      </c>
      <c r="R24" s="98"/>
      <c r="S24" s="91"/>
      <c r="T24" s="91">
        <f t="shared" si="15"/>
        <v>0</v>
      </c>
      <c r="U24" s="91">
        <f t="shared" si="15"/>
        <v>0</v>
      </c>
      <c r="V24" s="91"/>
      <c r="W24" s="91">
        <f t="shared" si="16"/>
        <v>0</v>
      </c>
      <c r="X24" s="91">
        <f t="shared" si="16"/>
        <v>0</v>
      </c>
      <c r="Y24" s="91"/>
      <c r="Z24" s="91">
        <f t="shared" si="17"/>
        <v>0</v>
      </c>
      <c r="AA24" s="91">
        <f t="shared" si="17"/>
        <v>0</v>
      </c>
      <c r="AB24" s="91"/>
      <c r="AC24" s="91">
        <f t="shared" si="18"/>
        <v>0</v>
      </c>
      <c r="AD24" s="91">
        <f t="shared" si="18"/>
        <v>0</v>
      </c>
      <c r="AE24" s="91"/>
      <c r="AF24" s="91">
        <f t="shared" si="19"/>
        <v>0</v>
      </c>
      <c r="AG24" s="91">
        <f t="shared" si="19"/>
        <v>0</v>
      </c>
      <c r="AH24" s="91"/>
      <c r="AI24" s="91">
        <f t="shared" si="20"/>
        <v>0</v>
      </c>
      <c r="AJ24" s="91">
        <f t="shared" si="20"/>
        <v>0</v>
      </c>
      <c r="AK24" s="91"/>
      <c r="AL24" s="99" t="str">
        <f t="shared" si="2"/>
        <v/>
      </c>
      <c r="AM24" s="91">
        <f t="shared" si="21"/>
        <v>0</v>
      </c>
      <c r="AN24" s="91">
        <f t="shared" si="21"/>
        <v>0</v>
      </c>
      <c r="AO24" s="91">
        <f t="shared" si="21"/>
        <v>0</v>
      </c>
      <c r="AP24" s="91"/>
      <c r="AQ24" s="91"/>
      <c r="AR24" s="91">
        <f t="shared" si="21"/>
        <v>0</v>
      </c>
      <c r="AS24" s="91">
        <f t="shared" si="21"/>
        <v>0</v>
      </c>
      <c r="AT24" s="91">
        <f t="shared" si="21"/>
        <v>0</v>
      </c>
      <c r="AU24" s="91">
        <f t="shared" si="21"/>
        <v>0</v>
      </c>
      <c r="AV24" s="91">
        <f>AV27+AV42+AV57+AV102+AV105+AV108+AV111+AV114+AV117</f>
        <v>0</v>
      </c>
      <c r="AW24" s="91">
        <f t="shared" si="22"/>
        <v>0</v>
      </c>
      <c r="AX24" s="91">
        <f t="shared" si="22"/>
        <v>0</v>
      </c>
      <c r="AY24" s="91">
        <f t="shared" si="22"/>
        <v>0</v>
      </c>
      <c r="AZ24" s="91">
        <f t="shared" si="22"/>
        <v>0</v>
      </c>
      <c r="BA24" s="91">
        <f t="shared" si="22"/>
        <v>0</v>
      </c>
      <c r="BB24" s="91">
        <f t="shared" si="22"/>
        <v>0</v>
      </c>
      <c r="BC24" s="91">
        <f t="shared" si="22"/>
        <v>0</v>
      </c>
      <c r="BD24" s="91">
        <f t="shared" si="22"/>
        <v>0</v>
      </c>
      <c r="BE24" s="91">
        <f t="shared" si="22"/>
        <v>0</v>
      </c>
      <c r="BF24" s="91">
        <f t="shared" si="22"/>
        <v>0</v>
      </c>
      <c r="BG24" s="91">
        <f t="shared" si="22"/>
        <v>0</v>
      </c>
      <c r="BH24" s="91">
        <f t="shared" si="22"/>
        <v>0</v>
      </c>
      <c r="BI24" s="91"/>
      <c r="BJ24" s="91">
        <f>BJ25</f>
        <v>0</v>
      </c>
      <c r="BK24" s="91">
        <f>BK25</f>
        <v>0</v>
      </c>
      <c r="BL24" s="91">
        <f>BL25</f>
        <v>0</v>
      </c>
      <c r="BM24" s="91">
        <f>BM25</f>
        <v>0</v>
      </c>
      <c r="BN24" s="102"/>
      <c r="BO24" s="102"/>
      <c r="BP24" s="102"/>
      <c r="BS24" s="30"/>
      <c r="BT24" s="107"/>
      <c r="BU24" s="106"/>
    </row>
    <row r="25" spans="1:73" s="118" customFormat="1" ht="27" customHeight="1" x14ac:dyDescent="0.35">
      <c r="A25" s="782"/>
      <c r="B25" s="783"/>
      <c r="C25" s="108" t="s">
        <v>75</v>
      </c>
      <c r="D25" s="108" t="s">
        <v>77</v>
      </c>
      <c r="E25" s="109">
        <f t="shared" si="12"/>
        <v>0</v>
      </c>
      <c r="F25" s="109">
        <f t="shared" si="12"/>
        <v>0</v>
      </c>
      <c r="G25" s="110"/>
      <c r="H25" s="109"/>
      <c r="I25" s="109">
        <f t="shared" si="13"/>
        <v>0</v>
      </c>
      <c r="J25" s="109">
        <f t="shared" si="13"/>
        <v>0</v>
      </c>
      <c r="K25" s="112"/>
      <c r="L25" s="113"/>
      <c r="M25" s="114"/>
      <c r="N25" s="137">
        <f t="shared" si="14"/>
        <v>0</v>
      </c>
      <c r="O25" s="137">
        <f t="shared" si="14"/>
        <v>0</v>
      </c>
      <c r="P25" s="137">
        <f t="shared" si="14"/>
        <v>0</v>
      </c>
      <c r="Q25" s="137">
        <f t="shared" si="14"/>
        <v>0</v>
      </c>
      <c r="R25" s="138"/>
      <c r="S25" s="109"/>
      <c r="T25" s="109">
        <f t="shared" si="15"/>
        <v>0</v>
      </c>
      <c r="U25" s="109">
        <f t="shared" si="15"/>
        <v>0</v>
      </c>
      <c r="V25" s="109"/>
      <c r="W25" s="109">
        <f t="shared" si="16"/>
        <v>0</v>
      </c>
      <c r="X25" s="109">
        <f t="shared" si="16"/>
        <v>0</v>
      </c>
      <c r="Y25" s="109"/>
      <c r="Z25" s="109">
        <f t="shared" si="17"/>
        <v>0</v>
      </c>
      <c r="AA25" s="109">
        <f t="shared" si="17"/>
        <v>0</v>
      </c>
      <c r="AB25" s="109"/>
      <c r="AC25" s="109">
        <f t="shared" si="18"/>
        <v>0</v>
      </c>
      <c r="AD25" s="109">
        <f t="shared" si="18"/>
        <v>0</v>
      </c>
      <c r="AE25" s="109"/>
      <c r="AF25" s="109">
        <f t="shared" si="19"/>
        <v>0</v>
      </c>
      <c r="AG25" s="109">
        <f t="shared" si="19"/>
        <v>0</v>
      </c>
      <c r="AH25" s="109"/>
      <c r="AI25" s="109">
        <f t="shared" si="20"/>
        <v>0</v>
      </c>
      <c r="AJ25" s="109">
        <f t="shared" si="20"/>
        <v>0</v>
      </c>
      <c r="AK25" s="109"/>
      <c r="AL25" s="116" t="str">
        <f t="shared" si="2"/>
        <v/>
      </c>
      <c r="AM25" s="109">
        <f t="shared" si="21"/>
        <v>0</v>
      </c>
      <c r="AN25" s="109">
        <f t="shared" si="21"/>
        <v>0</v>
      </c>
      <c r="AO25" s="109">
        <f t="shared" si="21"/>
        <v>0</v>
      </c>
      <c r="AP25" s="109"/>
      <c r="AQ25" s="109"/>
      <c r="AR25" s="109">
        <f t="shared" si="21"/>
        <v>0</v>
      </c>
      <c r="AS25" s="109">
        <f t="shared" si="21"/>
        <v>0</v>
      </c>
      <c r="AT25" s="109">
        <f t="shared" si="21"/>
        <v>0</v>
      </c>
      <c r="AU25" s="109">
        <f t="shared" si="21"/>
        <v>0</v>
      </c>
      <c r="AV25" s="109">
        <f>AV28+AV43+AV58+AV103+AV106+AV109+AV112+AV115+AV118</f>
        <v>0</v>
      </c>
      <c r="AW25" s="109">
        <f t="shared" si="22"/>
        <v>0</v>
      </c>
      <c r="AX25" s="109">
        <f t="shared" si="22"/>
        <v>0</v>
      </c>
      <c r="AY25" s="109">
        <f t="shared" si="22"/>
        <v>0</v>
      </c>
      <c r="AZ25" s="109">
        <f t="shared" si="22"/>
        <v>0</v>
      </c>
      <c r="BA25" s="109">
        <f t="shared" si="22"/>
        <v>0</v>
      </c>
      <c r="BB25" s="109">
        <f t="shared" si="22"/>
        <v>0</v>
      </c>
      <c r="BC25" s="109">
        <f t="shared" si="22"/>
        <v>0</v>
      </c>
      <c r="BD25" s="109">
        <f t="shared" si="22"/>
        <v>0</v>
      </c>
      <c r="BE25" s="109">
        <f t="shared" si="22"/>
        <v>0</v>
      </c>
      <c r="BF25" s="109">
        <f t="shared" si="22"/>
        <v>0</v>
      </c>
      <c r="BG25" s="109">
        <f t="shared" si="22"/>
        <v>0</v>
      </c>
      <c r="BH25" s="109">
        <f t="shared" si="22"/>
        <v>0</v>
      </c>
      <c r="BI25" s="109"/>
      <c r="BJ25" s="109">
        <f>BJ28+BJ43+BJ103+BJ118+BJ106+BJ109+BJ112+BJ115+BJ31+BJ34+BJ37+BJ40+BJ49+BJ52+BJ55+BJ58+BJ61+BJ64+BJ85+BJ100</f>
        <v>0</v>
      </c>
      <c r="BK25" s="109">
        <f>BK28+BK43+BK103+BK118+BK106+BK109+BK112+BK115+BK31+BK34+BK37+BK40+BK49+BK52+BK55+BK58+BK61+BK64+BK85+BK100</f>
        <v>0</v>
      </c>
      <c r="BL25" s="109">
        <f>BL28+BL43+BL103+BL118+BL106+BL109+BL112+BL115+BL31+BL34+BL37+BL40+BL49+BL52+BL55+BL58+BL61+BL64+BL85+BL100</f>
        <v>0</v>
      </c>
      <c r="BM25" s="109">
        <f>BM28+BM43+BM103+BM118+BM106+BM109+BM112+BM115+BM31+BM34+BM37+BM40+BM49+BM52+BM55+BM58+BM61+BM64+BM85+BM100</f>
        <v>0</v>
      </c>
      <c r="BN25" s="117"/>
      <c r="BO25" s="117"/>
      <c r="BP25" s="117"/>
      <c r="BS25" s="119"/>
      <c r="BT25" s="120"/>
      <c r="BU25" s="121"/>
    </row>
    <row r="26" spans="1:73" s="103" customFormat="1" ht="12.75" hidden="1" customHeight="1" x14ac:dyDescent="0.35">
      <c r="A26" s="784">
        <v>1</v>
      </c>
      <c r="B26" s="770" t="s">
        <v>82</v>
      </c>
      <c r="C26" s="122" t="s">
        <v>73</v>
      </c>
      <c r="D26" s="122" t="s">
        <v>74</v>
      </c>
      <c r="E26" s="123">
        <f>I26</f>
        <v>0</v>
      </c>
      <c r="F26" s="124">
        <f>E26*1.12</f>
        <v>0</v>
      </c>
      <c r="G26" s="787">
        <v>2121</v>
      </c>
      <c r="H26" s="779"/>
      <c r="I26" s="124"/>
      <c r="J26" s="124">
        <f>I26*1.12</f>
        <v>0</v>
      </c>
      <c r="K26" s="793"/>
      <c r="L26" s="796"/>
      <c r="M26" s="773"/>
      <c r="N26" s="125">
        <f>O26/1.12</f>
        <v>0</v>
      </c>
      <c r="O26" s="139"/>
      <c r="P26" s="125">
        <f t="shared" ref="P26:Q41" si="23">N26</f>
        <v>0</v>
      </c>
      <c r="Q26" s="125">
        <f t="shared" si="23"/>
        <v>0</v>
      </c>
      <c r="R26" s="776"/>
      <c r="S26" s="779"/>
      <c r="T26" s="124"/>
      <c r="U26" s="124"/>
      <c r="V26" s="124"/>
      <c r="W26" s="124"/>
      <c r="X26" s="124"/>
      <c r="Y26" s="124"/>
      <c r="Z26" s="124">
        <f t="shared" ref="Z26:AA41" si="24">T26+W26</f>
        <v>0</v>
      </c>
      <c r="AA26" s="124">
        <f t="shared" si="24"/>
        <v>0</v>
      </c>
      <c r="AB26" s="124"/>
      <c r="AC26" s="124"/>
      <c r="AD26" s="124">
        <f t="shared" ref="AD26:AD115" si="25">AC26*1.12</f>
        <v>0</v>
      </c>
      <c r="AE26" s="124"/>
      <c r="AF26" s="140"/>
      <c r="AG26" s="123">
        <f t="shared" ref="AG26:AG40" si="26">AF26*1.12</f>
        <v>0</v>
      </c>
      <c r="AH26" s="124"/>
      <c r="AI26" s="123">
        <f t="shared" ref="AI26:AJ40" si="27">AF26-AC26</f>
        <v>0</v>
      </c>
      <c r="AJ26" s="123">
        <f t="shared" si="27"/>
        <v>0</v>
      </c>
      <c r="AK26" s="123"/>
      <c r="AL26" s="126" t="str">
        <f t="shared" si="2"/>
        <v/>
      </c>
      <c r="AM26" s="127"/>
      <c r="AN26" s="127"/>
      <c r="AO26" s="127"/>
      <c r="AP26" s="127"/>
      <c r="AQ26" s="127"/>
      <c r="AR26" s="123">
        <f>I26</f>
        <v>0</v>
      </c>
      <c r="AS26" s="123">
        <f>AR26</f>
        <v>0</v>
      </c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>
        <f>AF26-AC26</f>
        <v>0</v>
      </c>
      <c r="BI26" s="790" t="s">
        <v>83</v>
      </c>
      <c r="BJ26" s="128"/>
      <c r="BK26" s="128"/>
      <c r="BL26" s="128"/>
      <c r="BM26" s="128"/>
      <c r="BN26" s="128"/>
      <c r="BO26" s="128"/>
      <c r="BP26" s="128"/>
      <c r="BS26" s="30"/>
      <c r="BT26" s="107"/>
      <c r="BU26" s="106"/>
    </row>
    <row r="27" spans="1:73" s="103" customFormat="1" hidden="1" x14ac:dyDescent="0.35">
      <c r="A27" s="785"/>
      <c r="B27" s="771"/>
      <c r="C27" s="122" t="s">
        <v>75</v>
      </c>
      <c r="D27" s="122" t="s">
        <v>76</v>
      </c>
      <c r="E27" s="123">
        <f>I27</f>
        <v>0</v>
      </c>
      <c r="F27" s="124">
        <f>E27*1.12</f>
        <v>0</v>
      </c>
      <c r="G27" s="788"/>
      <c r="H27" s="780"/>
      <c r="I27" s="124"/>
      <c r="J27" s="124">
        <f>I27*1.12</f>
        <v>0</v>
      </c>
      <c r="K27" s="794"/>
      <c r="L27" s="797"/>
      <c r="M27" s="774"/>
      <c r="N27" s="125">
        <f>N26</f>
        <v>0</v>
      </c>
      <c r="O27" s="125">
        <f>O26</f>
        <v>0</v>
      </c>
      <c r="P27" s="125">
        <f t="shared" si="23"/>
        <v>0</v>
      </c>
      <c r="Q27" s="125">
        <f t="shared" si="23"/>
        <v>0</v>
      </c>
      <c r="R27" s="777"/>
      <c r="S27" s="780"/>
      <c r="T27" s="124"/>
      <c r="U27" s="124"/>
      <c r="V27" s="124"/>
      <c r="W27" s="124"/>
      <c r="X27" s="124"/>
      <c r="Y27" s="124"/>
      <c r="Z27" s="124">
        <f t="shared" si="24"/>
        <v>0</v>
      </c>
      <c r="AA27" s="124">
        <f t="shared" si="24"/>
        <v>0</v>
      </c>
      <c r="AB27" s="124"/>
      <c r="AC27" s="124"/>
      <c r="AD27" s="124">
        <f t="shared" si="25"/>
        <v>0</v>
      </c>
      <c r="AE27" s="124"/>
      <c r="AF27" s="124"/>
      <c r="AG27" s="123">
        <f t="shared" si="26"/>
        <v>0</v>
      </c>
      <c r="AH27" s="124"/>
      <c r="AI27" s="123">
        <f t="shared" si="27"/>
        <v>0</v>
      </c>
      <c r="AJ27" s="123">
        <f t="shared" si="27"/>
        <v>0</v>
      </c>
      <c r="AK27" s="123"/>
      <c r="AL27" s="126" t="str">
        <f t="shared" si="2"/>
        <v/>
      </c>
      <c r="AM27" s="127"/>
      <c r="AN27" s="127"/>
      <c r="AO27" s="127"/>
      <c r="AP27" s="127"/>
      <c r="AQ27" s="127"/>
      <c r="AR27" s="123">
        <f>I27</f>
        <v>0</v>
      </c>
      <c r="AS27" s="123">
        <f>AR27*1.12</f>
        <v>0</v>
      </c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791"/>
      <c r="BJ27" s="128"/>
      <c r="BK27" s="128"/>
      <c r="BL27" s="128"/>
      <c r="BM27" s="128"/>
      <c r="BN27" s="128"/>
      <c r="BO27" s="128"/>
      <c r="BP27" s="128"/>
      <c r="BS27" s="30"/>
      <c r="BT27" s="107"/>
      <c r="BU27" s="106"/>
    </row>
    <row r="28" spans="1:73" ht="24" hidden="1" customHeight="1" x14ac:dyDescent="0.35">
      <c r="A28" s="785"/>
      <c r="B28" s="771"/>
      <c r="C28" s="129" t="s">
        <v>75</v>
      </c>
      <c r="D28" s="129" t="s">
        <v>77</v>
      </c>
      <c r="E28" s="130">
        <f>I28</f>
        <v>0</v>
      </c>
      <c r="F28" s="131">
        <f>E28*1.12</f>
        <v>0</v>
      </c>
      <c r="G28" s="789"/>
      <c r="H28" s="781"/>
      <c r="I28" s="131">
        <f>I27</f>
        <v>0</v>
      </c>
      <c r="J28" s="131">
        <f>I28*1.12</f>
        <v>0</v>
      </c>
      <c r="K28" s="795"/>
      <c r="L28" s="798"/>
      <c r="M28" s="775"/>
      <c r="N28" s="132">
        <f>N27</f>
        <v>0</v>
      </c>
      <c r="O28" s="132">
        <f>O27</f>
        <v>0</v>
      </c>
      <c r="P28" s="132">
        <f t="shared" si="23"/>
        <v>0</v>
      </c>
      <c r="Q28" s="132">
        <f t="shared" si="23"/>
        <v>0</v>
      </c>
      <c r="R28" s="778"/>
      <c r="S28" s="781"/>
      <c r="T28" s="131"/>
      <c r="U28" s="131"/>
      <c r="V28" s="131"/>
      <c r="W28" s="131"/>
      <c r="X28" s="131"/>
      <c r="Y28" s="131"/>
      <c r="Z28" s="131">
        <f t="shared" si="24"/>
        <v>0</v>
      </c>
      <c r="AA28" s="131">
        <f t="shared" si="24"/>
        <v>0</v>
      </c>
      <c r="AB28" s="131"/>
      <c r="AC28" s="131">
        <f>AC27</f>
        <v>0</v>
      </c>
      <c r="AD28" s="131">
        <f t="shared" si="25"/>
        <v>0</v>
      </c>
      <c r="AE28" s="131"/>
      <c r="AF28" s="131"/>
      <c r="AG28" s="130">
        <f t="shared" si="26"/>
        <v>0</v>
      </c>
      <c r="AH28" s="131"/>
      <c r="AI28" s="130">
        <f t="shared" si="27"/>
        <v>0</v>
      </c>
      <c r="AJ28" s="130">
        <f t="shared" si="27"/>
        <v>0</v>
      </c>
      <c r="AK28" s="130"/>
      <c r="AL28" s="133" t="str">
        <f t="shared" si="2"/>
        <v/>
      </c>
      <c r="AM28" s="134"/>
      <c r="AN28" s="134"/>
      <c r="AO28" s="134"/>
      <c r="AP28" s="134"/>
      <c r="AQ28" s="134"/>
      <c r="AR28" s="130">
        <f>AR27</f>
        <v>0</v>
      </c>
      <c r="AS28" s="130">
        <f>AR28*1.12</f>
        <v>0</v>
      </c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792"/>
      <c r="BJ28" s="135"/>
      <c r="BK28" s="135"/>
      <c r="BL28" s="135"/>
      <c r="BM28" s="135"/>
      <c r="BN28" s="135"/>
      <c r="BO28" s="135"/>
      <c r="BP28" s="135"/>
      <c r="BS28" s="28"/>
      <c r="BT28" s="29"/>
      <c r="BU28" s="31"/>
    </row>
    <row r="29" spans="1:73" ht="55" hidden="1" customHeight="1" x14ac:dyDescent="0.35">
      <c r="A29" s="785"/>
      <c r="B29" s="771"/>
      <c r="C29" s="122" t="s">
        <v>73</v>
      </c>
      <c r="D29" s="122" t="s">
        <v>74</v>
      </c>
      <c r="E29" s="123"/>
      <c r="F29" s="124"/>
      <c r="G29" s="787"/>
      <c r="H29" s="779"/>
      <c r="I29" s="124"/>
      <c r="J29" s="124"/>
      <c r="K29" s="793"/>
      <c r="L29" s="796"/>
      <c r="M29" s="773"/>
      <c r="N29" s="125">
        <f>O29/1.12</f>
        <v>0</v>
      </c>
      <c r="O29" s="139"/>
      <c r="P29" s="125">
        <f t="shared" si="23"/>
        <v>0</v>
      </c>
      <c r="Q29" s="125">
        <f t="shared" si="23"/>
        <v>0</v>
      </c>
      <c r="R29" s="776"/>
      <c r="S29" s="779"/>
      <c r="T29" s="124"/>
      <c r="U29" s="124"/>
      <c r="V29" s="124"/>
      <c r="W29" s="124"/>
      <c r="X29" s="124"/>
      <c r="Y29" s="124"/>
      <c r="Z29" s="124">
        <f t="shared" si="24"/>
        <v>0</v>
      </c>
      <c r="AA29" s="124">
        <f t="shared" si="24"/>
        <v>0</v>
      </c>
      <c r="AB29" s="124"/>
      <c r="AC29" s="124"/>
      <c r="AD29" s="124">
        <f t="shared" si="25"/>
        <v>0</v>
      </c>
      <c r="AE29" s="124"/>
      <c r="AF29" s="140"/>
      <c r="AG29" s="123">
        <f t="shared" si="26"/>
        <v>0</v>
      </c>
      <c r="AH29" s="124"/>
      <c r="AI29" s="123">
        <f t="shared" si="27"/>
        <v>0</v>
      </c>
      <c r="AJ29" s="123">
        <f t="shared" si="27"/>
        <v>0</v>
      </c>
      <c r="AK29" s="123"/>
      <c r="AL29" s="126" t="str">
        <f t="shared" si="2"/>
        <v/>
      </c>
      <c r="AM29" s="127"/>
      <c r="AN29" s="127"/>
      <c r="AO29" s="127"/>
      <c r="AP29" s="127"/>
      <c r="AQ29" s="127"/>
      <c r="AR29" s="123"/>
      <c r="AS29" s="123">
        <f>AR29</f>
        <v>0</v>
      </c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790"/>
      <c r="BJ29" s="128"/>
      <c r="BK29" s="128"/>
      <c r="BL29" s="128"/>
      <c r="BM29" s="128"/>
      <c r="BN29" s="128"/>
      <c r="BO29" s="128"/>
      <c r="BP29" s="128"/>
      <c r="BQ29" s="103"/>
      <c r="BR29" s="103"/>
      <c r="BS29" s="30"/>
      <c r="BT29" s="107"/>
      <c r="BU29" s="31"/>
    </row>
    <row r="30" spans="1:73" ht="13" hidden="1" customHeight="1" outlineLevel="1" x14ac:dyDescent="0.35">
      <c r="A30" s="785"/>
      <c r="B30" s="771"/>
      <c r="C30" s="122" t="s">
        <v>75</v>
      </c>
      <c r="D30" s="122" t="s">
        <v>76</v>
      </c>
      <c r="E30" s="123"/>
      <c r="F30" s="124"/>
      <c r="G30" s="788"/>
      <c r="H30" s="780"/>
      <c r="I30" s="124"/>
      <c r="J30" s="124"/>
      <c r="K30" s="794"/>
      <c r="L30" s="797"/>
      <c r="M30" s="774"/>
      <c r="N30" s="125">
        <f>N29</f>
        <v>0</v>
      </c>
      <c r="O30" s="125">
        <f>O29</f>
        <v>0</v>
      </c>
      <c r="P30" s="125">
        <f t="shared" si="23"/>
        <v>0</v>
      </c>
      <c r="Q30" s="125">
        <f t="shared" si="23"/>
        <v>0</v>
      </c>
      <c r="R30" s="777"/>
      <c r="S30" s="780"/>
      <c r="T30" s="124"/>
      <c r="U30" s="124"/>
      <c r="V30" s="124"/>
      <c r="W30" s="124"/>
      <c r="X30" s="124"/>
      <c r="Y30" s="124"/>
      <c r="Z30" s="124">
        <f t="shared" si="24"/>
        <v>0</v>
      </c>
      <c r="AA30" s="124">
        <f t="shared" si="24"/>
        <v>0</v>
      </c>
      <c r="AB30" s="124"/>
      <c r="AC30" s="124"/>
      <c r="AD30" s="124">
        <f t="shared" si="25"/>
        <v>0</v>
      </c>
      <c r="AE30" s="124"/>
      <c r="AF30" s="124"/>
      <c r="AG30" s="123">
        <f t="shared" si="26"/>
        <v>0</v>
      </c>
      <c r="AH30" s="124"/>
      <c r="AI30" s="123">
        <f t="shared" si="27"/>
        <v>0</v>
      </c>
      <c r="AJ30" s="123">
        <f t="shared" si="27"/>
        <v>0</v>
      </c>
      <c r="AK30" s="123"/>
      <c r="AL30" s="126" t="str">
        <f t="shared" si="2"/>
        <v/>
      </c>
      <c r="AM30" s="127"/>
      <c r="AN30" s="127"/>
      <c r="AO30" s="127"/>
      <c r="AP30" s="127"/>
      <c r="AQ30" s="127"/>
      <c r="AR30" s="123">
        <f>AR29</f>
        <v>0</v>
      </c>
      <c r="AS30" s="123">
        <f>AR30*1.12</f>
        <v>0</v>
      </c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791"/>
      <c r="BJ30" s="128"/>
      <c r="BK30" s="128"/>
      <c r="BL30" s="128"/>
      <c r="BM30" s="128"/>
      <c r="BN30" s="128"/>
      <c r="BO30" s="128"/>
      <c r="BP30" s="128"/>
      <c r="BQ30" s="103"/>
      <c r="BR30" s="103"/>
      <c r="BS30" s="30"/>
      <c r="BT30" s="107"/>
      <c r="BU30" s="31"/>
    </row>
    <row r="31" spans="1:73" ht="13" hidden="1" customHeight="1" outlineLevel="1" x14ac:dyDescent="0.35">
      <c r="A31" s="785"/>
      <c r="B31" s="771"/>
      <c r="C31" s="129" t="s">
        <v>75</v>
      </c>
      <c r="D31" s="129" t="s">
        <v>77</v>
      </c>
      <c r="E31" s="130"/>
      <c r="F31" s="131"/>
      <c r="G31" s="789"/>
      <c r="H31" s="781"/>
      <c r="I31" s="131"/>
      <c r="J31" s="131"/>
      <c r="K31" s="795"/>
      <c r="L31" s="798"/>
      <c r="M31" s="775"/>
      <c r="N31" s="132">
        <f>N30</f>
        <v>0</v>
      </c>
      <c r="O31" s="132">
        <f>O30</f>
        <v>0</v>
      </c>
      <c r="P31" s="132">
        <f t="shared" si="23"/>
        <v>0</v>
      </c>
      <c r="Q31" s="132">
        <f t="shared" si="23"/>
        <v>0</v>
      </c>
      <c r="R31" s="778"/>
      <c r="S31" s="781"/>
      <c r="T31" s="131"/>
      <c r="U31" s="131"/>
      <c r="V31" s="131"/>
      <c r="W31" s="131"/>
      <c r="X31" s="131"/>
      <c r="Y31" s="131"/>
      <c r="Z31" s="131">
        <f t="shared" si="24"/>
        <v>0</v>
      </c>
      <c r="AA31" s="131">
        <f t="shared" si="24"/>
        <v>0</v>
      </c>
      <c r="AB31" s="131"/>
      <c r="AC31" s="131"/>
      <c r="AD31" s="131">
        <f t="shared" si="25"/>
        <v>0</v>
      </c>
      <c r="AE31" s="131"/>
      <c r="AF31" s="131"/>
      <c r="AG31" s="130">
        <f t="shared" si="26"/>
        <v>0</v>
      </c>
      <c r="AH31" s="131"/>
      <c r="AI31" s="130">
        <f t="shared" si="27"/>
        <v>0</v>
      </c>
      <c r="AJ31" s="130">
        <f t="shared" si="27"/>
        <v>0</v>
      </c>
      <c r="AK31" s="130"/>
      <c r="AL31" s="133" t="str">
        <f t="shared" si="2"/>
        <v/>
      </c>
      <c r="AM31" s="134"/>
      <c r="AN31" s="134"/>
      <c r="AO31" s="134"/>
      <c r="AP31" s="134"/>
      <c r="AQ31" s="134"/>
      <c r="AR31" s="130">
        <f>AR30</f>
        <v>0</v>
      </c>
      <c r="AS31" s="130">
        <f>AR31*1.12</f>
        <v>0</v>
      </c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792"/>
      <c r="BJ31" s="135"/>
      <c r="BK31" s="135"/>
      <c r="BL31" s="135"/>
      <c r="BM31" s="135"/>
      <c r="BN31" s="135"/>
      <c r="BO31" s="135"/>
      <c r="BP31" s="135"/>
      <c r="BS31" s="28"/>
      <c r="BT31" s="29"/>
      <c r="BU31" s="31"/>
    </row>
    <row r="32" spans="1:73" ht="23" hidden="1" customHeight="1" outlineLevel="1" x14ac:dyDescent="0.35">
      <c r="A32" s="785"/>
      <c r="B32" s="771"/>
      <c r="C32" s="122" t="s">
        <v>73</v>
      </c>
      <c r="D32" s="122" t="s">
        <v>74</v>
      </c>
      <c r="E32" s="123"/>
      <c r="F32" s="124"/>
      <c r="G32" s="787"/>
      <c r="H32" s="779"/>
      <c r="I32" s="124"/>
      <c r="J32" s="124"/>
      <c r="K32" s="767"/>
      <c r="L32" s="770"/>
      <c r="M32" s="773"/>
      <c r="N32" s="125">
        <f>O32/1.12</f>
        <v>0</v>
      </c>
      <c r="O32" s="125"/>
      <c r="P32" s="125">
        <f t="shared" si="23"/>
        <v>0</v>
      </c>
      <c r="Q32" s="125">
        <f t="shared" si="23"/>
        <v>0</v>
      </c>
      <c r="R32" s="776"/>
      <c r="S32" s="779"/>
      <c r="T32" s="124"/>
      <c r="U32" s="124"/>
      <c r="V32" s="124"/>
      <c r="W32" s="124"/>
      <c r="X32" s="124"/>
      <c r="Y32" s="124"/>
      <c r="Z32" s="124">
        <f t="shared" si="24"/>
        <v>0</v>
      </c>
      <c r="AA32" s="124">
        <f t="shared" si="24"/>
        <v>0</v>
      </c>
      <c r="AB32" s="124"/>
      <c r="AC32" s="124"/>
      <c r="AD32" s="124">
        <f t="shared" si="25"/>
        <v>0</v>
      </c>
      <c r="AE32" s="124"/>
      <c r="AF32" s="124"/>
      <c r="AG32" s="123">
        <f t="shared" si="26"/>
        <v>0</v>
      </c>
      <c r="AH32" s="124"/>
      <c r="AI32" s="123">
        <f t="shared" si="27"/>
        <v>0</v>
      </c>
      <c r="AJ32" s="123">
        <f t="shared" si="27"/>
        <v>0</v>
      </c>
      <c r="AK32" s="123"/>
      <c r="AL32" s="126" t="str">
        <f t="shared" si="2"/>
        <v/>
      </c>
      <c r="AM32" s="127"/>
      <c r="AN32" s="127"/>
      <c r="AO32" s="127"/>
      <c r="AP32" s="127"/>
      <c r="AQ32" s="127"/>
      <c r="AR32" s="123"/>
      <c r="AS32" s="123">
        <f>AR32</f>
        <v>0</v>
      </c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790"/>
      <c r="BJ32" s="128"/>
      <c r="BK32" s="128"/>
      <c r="BL32" s="128"/>
      <c r="BM32" s="128"/>
      <c r="BN32" s="128"/>
      <c r="BO32" s="128"/>
      <c r="BP32" s="128"/>
      <c r="BQ32" s="103"/>
      <c r="BR32" s="103"/>
      <c r="BS32" s="30"/>
      <c r="BT32" s="107"/>
      <c r="BU32" s="31"/>
    </row>
    <row r="33" spans="1:73" ht="13" hidden="1" customHeight="1" outlineLevel="1" x14ac:dyDescent="0.35">
      <c r="A33" s="785"/>
      <c r="B33" s="771"/>
      <c r="C33" s="122" t="s">
        <v>75</v>
      </c>
      <c r="D33" s="122" t="s">
        <v>76</v>
      </c>
      <c r="E33" s="123"/>
      <c r="F33" s="124"/>
      <c r="G33" s="788"/>
      <c r="H33" s="780"/>
      <c r="I33" s="124"/>
      <c r="J33" s="124"/>
      <c r="K33" s="768"/>
      <c r="L33" s="771"/>
      <c r="M33" s="774"/>
      <c r="N33" s="125">
        <f>N32</f>
        <v>0</v>
      </c>
      <c r="O33" s="125">
        <f>O32</f>
        <v>0</v>
      </c>
      <c r="P33" s="125">
        <f t="shared" si="23"/>
        <v>0</v>
      </c>
      <c r="Q33" s="125">
        <f t="shared" si="23"/>
        <v>0</v>
      </c>
      <c r="R33" s="777"/>
      <c r="S33" s="780"/>
      <c r="T33" s="124"/>
      <c r="U33" s="124"/>
      <c r="V33" s="124"/>
      <c r="W33" s="124"/>
      <c r="X33" s="124"/>
      <c r="Y33" s="124"/>
      <c r="Z33" s="124">
        <f t="shared" si="24"/>
        <v>0</v>
      </c>
      <c r="AA33" s="124">
        <f t="shared" si="24"/>
        <v>0</v>
      </c>
      <c r="AB33" s="124"/>
      <c r="AC33" s="124"/>
      <c r="AD33" s="124">
        <f t="shared" si="25"/>
        <v>0</v>
      </c>
      <c r="AE33" s="124"/>
      <c r="AF33" s="124"/>
      <c r="AG33" s="123">
        <f t="shared" si="26"/>
        <v>0</v>
      </c>
      <c r="AH33" s="124"/>
      <c r="AI33" s="123">
        <f t="shared" si="27"/>
        <v>0</v>
      </c>
      <c r="AJ33" s="123">
        <f t="shared" si="27"/>
        <v>0</v>
      </c>
      <c r="AK33" s="123"/>
      <c r="AL33" s="126" t="str">
        <f t="shared" si="2"/>
        <v/>
      </c>
      <c r="AM33" s="127"/>
      <c r="AN33" s="127"/>
      <c r="AO33" s="127"/>
      <c r="AP33" s="127"/>
      <c r="AQ33" s="127"/>
      <c r="AR33" s="123">
        <f>AR32</f>
        <v>0</v>
      </c>
      <c r="AS33" s="123">
        <f>AR33*1.12</f>
        <v>0</v>
      </c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791"/>
      <c r="BJ33" s="128"/>
      <c r="BK33" s="128"/>
      <c r="BL33" s="128"/>
      <c r="BM33" s="128"/>
      <c r="BN33" s="128"/>
      <c r="BO33" s="128"/>
      <c r="BP33" s="128"/>
      <c r="BQ33" s="103"/>
      <c r="BR33" s="103"/>
      <c r="BS33" s="30"/>
      <c r="BT33" s="107"/>
      <c r="BU33" s="31"/>
    </row>
    <row r="34" spans="1:73" ht="13" hidden="1" customHeight="1" outlineLevel="1" x14ac:dyDescent="0.35">
      <c r="A34" s="785"/>
      <c r="B34" s="771"/>
      <c r="C34" s="129" t="s">
        <v>75</v>
      </c>
      <c r="D34" s="129" t="s">
        <v>77</v>
      </c>
      <c r="E34" s="130"/>
      <c r="F34" s="131"/>
      <c r="G34" s="789"/>
      <c r="H34" s="781"/>
      <c r="I34" s="131"/>
      <c r="J34" s="131"/>
      <c r="K34" s="769"/>
      <c r="L34" s="772"/>
      <c r="M34" s="775"/>
      <c r="N34" s="132">
        <f>N33</f>
        <v>0</v>
      </c>
      <c r="O34" s="132">
        <f>O33</f>
        <v>0</v>
      </c>
      <c r="P34" s="132">
        <f t="shared" si="23"/>
        <v>0</v>
      </c>
      <c r="Q34" s="132">
        <f t="shared" si="23"/>
        <v>0</v>
      </c>
      <c r="R34" s="778"/>
      <c r="S34" s="781"/>
      <c r="T34" s="131"/>
      <c r="U34" s="131"/>
      <c r="V34" s="131"/>
      <c r="W34" s="131"/>
      <c r="X34" s="131"/>
      <c r="Y34" s="131"/>
      <c r="Z34" s="131">
        <f t="shared" si="24"/>
        <v>0</v>
      </c>
      <c r="AA34" s="131">
        <f t="shared" si="24"/>
        <v>0</v>
      </c>
      <c r="AB34" s="131"/>
      <c r="AC34" s="131"/>
      <c r="AD34" s="131">
        <f t="shared" si="25"/>
        <v>0</v>
      </c>
      <c r="AE34" s="131"/>
      <c r="AF34" s="131"/>
      <c r="AG34" s="130">
        <f t="shared" si="26"/>
        <v>0</v>
      </c>
      <c r="AH34" s="131"/>
      <c r="AI34" s="130">
        <f t="shared" si="27"/>
        <v>0</v>
      </c>
      <c r="AJ34" s="130">
        <f t="shared" si="27"/>
        <v>0</v>
      </c>
      <c r="AK34" s="130"/>
      <c r="AL34" s="133" t="str">
        <f t="shared" si="2"/>
        <v/>
      </c>
      <c r="AM34" s="134"/>
      <c r="AN34" s="134"/>
      <c r="AO34" s="134"/>
      <c r="AP34" s="134"/>
      <c r="AQ34" s="134"/>
      <c r="AR34" s="130">
        <f>AR33</f>
        <v>0</v>
      </c>
      <c r="AS34" s="130">
        <f>AR34*1.12</f>
        <v>0</v>
      </c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792"/>
      <c r="BJ34" s="135"/>
      <c r="BK34" s="135"/>
      <c r="BL34" s="135"/>
      <c r="BM34" s="135"/>
      <c r="BN34" s="135"/>
      <c r="BO34" s="135"/>
      <c r="BP34" s="135"/>
      <c r="BS34" s="28"/>
      <c r="BT34" s="29"/>
      <c r="BU34" s="31"/>
    </row>
    <row r="35" spans="1:73" ht="13" hidden="1" customHeight="1" outlineLevel="1" x14ac:dyDescent="0.35">
      <c r="A35" s="785"/>
      <c r="B35" s="771"/>
      <c r="C35" s="122" t="s">
        <v>73</v>
      </c>
      <c r="D35" s="122" t="s">
        <v>74</v>
      </c>
      <c r="E35" s="123"/>
      <c r="F35" s="124"/>
      <c r="G35" s="787"/>
      <c r="H35" s="779"/>
      <c r="I35" s="124"/>
      <c r="J35" s="124"/>
      <c r="K35" s="767"/>
      <c r="L35" s="770"/>
      <c r="M35" s="773"/>
      <c r="N35" s="125">
        <f>O35/1.12</f>
        <v>0</v>
      </c>
      <c r="O35" s="125"/>
      <c r="P35" s="125">
        <f t="shared" si="23"/>
        <v>0</v>
      </c>
      <c r="Q35" s="125">
        <f t="shared" si="23"/>
        <v>0</v>
      </c>
      <c r="R35" s="776"/>
      <c r="S35" s="779"/>
      <c r="T35" s="124"/>
      <c r="U35" s="124"/>
      <c r="V35" s="124"/>
      <c r="W35" s="124"/>
      <c r="X35" s="124"/>
      <c r="Y35" s="124"/>
      <c r="Z35" s="124">
        <f t="shared" si="24"/>
        <v>0</v>
      </c>
      <c r="AA35" s="124">
        <f t="shared" si="24"/>
        <v>0</v>
      </c>
      <c r="AB35" s="124"/>
      <c r="AC35" s="124"/>
      <c r="AD35" s="124">
        <f t="shared" si="25"/>
        <v>0</v>
      </c>
      <c r="AE35" s="124"/>
      <c r="AF35" s="124"/>
      <c r="AG35" s="123">
        <f t="shared" si="26"/>
        <v>0</v>
      </c>
      <c r="AH35" s="124"/>
      <c r="AI35" s="123">
        <f t="shared" si="27"/>
        <v>0</v>
      </c>
      <c r="AJ35" s="123">
        <f t="shared" si="27"/>
        <v>0</v>
      </c>
      <c r="AK35" s="123"/>
      <c r="AL35" s="126" t="str">
        <f t="shared" si="2"/>
        <v/>
      </c>
      <c r="AM35" s="127"/>
      <c r="AN35" s="127"/>
      <c r="AO35" s="127"/>
      <c r="AP35" s="127"/>
      <c r="AQ35" s="127"/>
      <c r="AR35" s="123"/>
      <c r="AS35" s="123">
        <f>AR35</f>
        <v>0</v>
      </c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790"/>
      <c r="BJ35" s="128"/>
      <c r="BK35" s="128"/>
      <c r="BL35" s="128"/>
      <c r="BM35" s="128"/>
      <c r="BN35" s="128"/>
      <c r="BO35" s="128"/>
      <c r="BP35" s="128"/>
      <c r="BQ35" s="103"/>
      <c r="BR35" s="103"/>
      <c r="BS35" s="30"/>
      <c r="BT35" s="107"/>
      <c r="BU35" s="31"/>
    </row>
    <row r="36" spans="1:73" ht="13" hidden="1" customHeight="1" outlineLevel="1" x14ac:dyDescent="0.35">
      <c r="A36" s="785"/>
      <c r="B36" s="771"/>
      <c r="C36" s="122" t="s">
        <v>75</v>
      </c>
      <c r="D36" s="122" t="s">
        <v>76</v>
      </c>
      <c r="E36" s="123"/>
      <c r="F36" s="124"/>
      <c r="G36" s="788"/>
      <c r="H36" s="780"/>
      <c r="I36" s="124"/>
      <c r="J36" s="124"/>
      <c r="K36" s="768"/>
      <c r="L36" s="771"/>
      <c r="M36" s="774"/>
      <c r="N36" s="125">
        <f>N35</f>
        <v>0</v>
      </c>
      <c r="O36" s="125">
        <f>O35</f>
        <v>0</v>
      </c>
      <c r="P36" s="125">
        <f t="shared" si="23"/>
        <v>0</v>
      </c>
      <c r="Q36" s="125">
        <f t="shared" si="23"/>
        <v>0</v>
      </c>
      <c r="R36" s="777"/>
      <c r="S36" s="780"/>
      <c r="T36" s="124"/>
      <c r="U36" s="124"/>
      <c r="V36" s="124"/>
      <c r="W36" s="124"/>
      <c r="X36" s="124"/>
      <c r="Y36" s="124"/>
      <c r="Z36" s="124">
        <f t="shared" si="24"/>
        <v>0</v>
      </c>
      <c r="AA36" s="124">
        <f t="shared" si="24"/>
        <v>0</v>
      </c>
      <c r="AB36" s="124"/>
      <c r="AC36" s="124"/>
      <c r="AD36" s="124">
        <f t="shared" si="25"/>
        <v>0</v>
      </c>
      <c r="AE36" s="124"/>
      <c r="AF36" s="124"/>
      <c r="AG36" s="123">
        <f t="shared" si="26"/>
        <v>0</v>
      </c>
      <c r="AH36" s="124"/>
      <c r="AI36" s="123">
        <f t="shared" si="27"/>
        <v>0</v>
      </c>
      <c r="AJ36" s="123">
        <f t="shared" si="27"/>
        <v>0</v>
      </c>
      <c r="AK36" s="123"/>
      <c r="AL36" s="126" t="str">
        <f t="shared" si="2"/>
        <v/>
      </c>
      <c r="AM36" s="127"/>
      <c r="AN36" s="127"/>
      <c r="AO36" s="127"/>
      <c r="AP36" s="127"/>
      <c r="AQ36" s="127"/>
      <c r="AR36" s="123">
        <f>AR35</f>
        <v>0</v>
      </c>
      <c r="AS36" s="123">
        <f>AR36*1.12</f>
        <v>0</v>
      </c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791"/>
      <c r="BJ36" s="128"/>
      <c r="BK36" s="128"/>
      <c r="BL36" s="128"/>
      <c r="BM36" s="128"/>
      <c r="BN36" s="128"/>
      <c r="BO36" s="128"/>
      <c r="BP36" s="128"/>
      <c r="BQ36" s="103"/>
      <c r="BR36" s="103"/>
      <c r="BS36" s="30"/>
      <c r="BT36" s="107"/>
      <c r="BU36" s="31"/>
    </row>
    <row r="37" spans="1:73" ht="13" hidden="1" customHeight="1" outlineLevel="1" x14ac:dyDescent="0.35">
      <c r="A37" s="785"/>
      <c r="B37" s="771"/>
      <c r="C37" s="129" t="s">
        <v>75</v>
      </c>
      <c r="D37" s="129" t="s">
        <v>77</v>
      </c>
      <c r="E37" s="130"/>
      <c r="F37" s="131"/>
      <c r="G37" s="789"/>
      <c r="H37" s="781"/>
      <c r="I37" s="131"/>
      <c r="J37" s="131"/>
      <c r="K37" s="769"/>
      <c r="L37" s="772"/>
      <c r="M37" s="775"/>
      <c r="N37" s="132">
        <f>N36</f>
        <v>0</v>
      </c>
      <c r="O37" s="132">
        <f>O36</f>
        <v>0</v>
      </c>
      <c r="P37" s="132">
        <f t="shared" si="23"/>
        <v>0</v>
      </c>
      <c r="Q37" s="132">
        <f t="shared" si="23"/>
        <v>0</v>
      </c>
      <c r="R37" s="778"/>
      <c r="S37" s="781"/>
      <c r="T37" s="131"/>
      <c r="U37" s="131"/>
      <c r="V37" s="131"/>
      <c r="W37" s="131"/>
      <c r="X37" s="131"/>
      <c r="Y37" s="131"/>
      <c r="Z37" s="131">
        <f t="shared" si="24"/>
        <v>0</v>
      </c>
      <c r="AA37" s="131">
        <f t="shared" si="24"/>
        <v>0</v>
      </c>
      <c r="AB37" s="131"/>
      <c r="AC37" s="131"/>
      <c r="AD37" s="131">
        <f t="shared" si="25"/>
        <v>0</v>
      </c>
      <c r="AE37" s="131"/>
      <c r="AF37" s="131"/>
      <c r="AG37" s="130">
        <f t="shared" si="26"/>
        <v>0</v>
      </c>
      <c r="AH37" s="131"/>
      <c r="AI37" s="130">
        <f t="shared" si="27"/>
        <v>0</v>
      </c>
      <c r="AJ37" s="130">
        <f t="shared" si="27"/>
        <v>0</v>
      </c>
      <c r="AK37" s="130"/>
      <c r="AL37" s="133" t="str">
        <f t="shared" si="2"/>
        <v/>
      </c>
      <c r="AM37" s="134"/>
      <c r="AN37" s="134"/>
      <c r="AO37" s="134"/>
      <c r="AP37" s="134"/>
      <c r="AQ37" s="134"/>
      <c r="AR37" s="130">
        <f>AR36</f>
        <v>0</v>
      </c>
      <c r="AS37" s="130">
        <f>AR37*1.12</f>
        <v>0</v>
      </c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792"/>
      <c r="BJ37" s="135"/>
      <c r="BK37" s="135"/>
      <c r="BL37" s="135"/>
      <c r="BM37" s="135"/>
      <c r="BN37" s="135"/>
      <c r="BO37" s="135"/>
      <c r="BP37" s="135"/>
      <c r="BS37" s="28"/>
      <c r="BT37" s="29"/>
      <c r="BU37" s="31"/>
    </row>
    <row r="38" spans="1:73" ht="13" hidden="1" customHeight="1" outlineLevel="1" x14ac:dyDescent="0.35">
      <c r="A38" s="785"/>
      <c r="B38" s="771"/>
      <c r="C38" s="122" t="s">
        <v>73</v>
      </c>
      <c r="D38" s="122" t="s">
        <v>74</v>
      </c>
      <c r="E38" s="123"/>
      <c r="F38" s="124"/>
      <c r="G38" s="787"/>
      <c r="H38" s="779"/>
      <c r="I38" s="124"/>
      <c r="J38" s="124"/>
      <c r="K38" s="767"/>
      <c r="L38" s="770"/>
      <c r="M38" s="773"/>
      <c r="N38" s="125">
        <f>O38/1.12</f>
        <v>0</v>
      </c>
      <c r="O38" s="125"/>
      <c r="P38" s="125">
        <f t="shared" si="23"/>
        <v>0</v>
      </c>
      <c r="Q38" s="125">
        <f t="shared" si="23"/>
        <v>0</v>
      </c>
      <c r="R38" s="776"/>
      <c r="S38" s="779"/>
      <c r="T38" s="124"/>
      <c r="U38" s="124"/>
      <c r="V38" s="124"/>
      <c r="W38" s="124"/>
      <c r="X38" s="124"/>
      <c r="Y38" s="124"/>
      <c r="Z38" s="124">
        <f t="shared" si="24"/>
        <v>0</v>
      </c>
      <c r="AA38" s="124">
        <f t="shared" si="24"/>
        <v>0</v>
      </c>
      <c r="AB38" s="124"/>
      <c r="AC38" s="124"/>
      <c r="AD38" s="124">
        <f t="shared" si="25"/>
        <v>0</v>
      </c>
      <c r="AE38" s="124"/>
      <c r="AF38" s="124"/>
      <c r="AG38" s="123">
        <f t="shared" si="26"/>
        <v>0</v>
      </c>
      <c r="AH38" s="124"/>
      <c r="AI38" s="123">
        <f t="shared" si="27"/>
        <v>0</v>
      </c>
      <c r="AJ38" s="123">
        <f t="shared" si="27"/>
        <v>0</v>
      </c>
      <c r="AK38" s="123"/>
      <c r="AL38" s="126" t="str">
        <f t="shared" si="2"/>
        <v/>
      </c>
      <c r="AM38" s="127"/>
      <c r="AN38" s="127"/>
      <c r="AO38" s="127"/>
      <c r="AP38" s="127"/>
      <c r="AQ38" s="127"/>
      <c r="AR38" s="123"/>
      <c r="AS38" s="123">
        <f>AR38</f>
        <v>0</v>
      </c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790"/>
      <c r="BJ38" s="128"/>
      <c r="BK38" s="128"/>
      <c r="BL38" s="128"/>
      <c r="BM38" s="128"/>
      <c r="BN38" s="128"/>
      <c r="BO38" s="128"/>
      <c r="BP38" s="128"/>
      <c r="BQ38" s="103"/>
      <c r="BR38" s="103"/>
      <c r="BS38" s="30"/>
      <c r="BT38" s="107"/>
      <c r="BU38" s="31"/>
    </row>
    <row r="39" spans="1:73" ht="13" hidden="1" customHeight="1" outlineLevel="1" x14ac:dyDescent="0.35">
      <c r="A39" s="785"/>
      <c r="B39" s="771"/>
      <c r="C39" s="122" t="s">
        <v>75</v>
      </c>
      <c r="D39" s="122" t="s">
        <v>76</v>
      </c>
      <c r="E39" s="123"/>
      <c r="F39" s="124"/>
      <c r="G39" s="788"/>
      <c r="H39" s="780"/>
      <c r="I39" s="124"/>
      <c r="J39" s="124"/>
      <c r="K39" s="768"/>
      <c r="L39" s="771"/>
      <c r="M39" s="774"/>
      <c r="N39" s="125">
        <f>N38</f>
        <v>0</v>
      </c>
      <c r="O39" s="125">
        <f>O38</f>
        <v>0</v>
      </c>
      <c r="P39" s="125">
        <f t="shared" si="23"/>
        <v>0</v>
      </c>
      <c r="Q39" s="125">
        <f t="shared" si="23"/>
        <v>0</v>
      </c>
      <c r="R39" s="777"/>
      <c r="S39" s="780"/>
      <c r="T39" s="124"/>
      <c r="U39" s="124"/>
      <c r="V39" s="124"/>
      <c r="W39" s="124"/>
      <c r="X39" s="124"/>
      <c r="Y39" s="124"/>
      <c r="Z39" s="124">
        <f t="shared" si="24"/>
        <v>0</v>
      </c>
      <c r="AA39" s="124">
        <f t="shared" si="24"/>
        <v>0</v>
      </c>
      <c r="AB39" s="124"/>
      <c r="AC39" s="124"/>
      <c r="AD39" s="124">
        <f t="shared" si="25"/>
        <v>0</v>
      </c>
      <c r="AE39" s="124"/>
      <c r="AF39" s="124"/>
      <c r="AG39" s="123">
        <f t="shared" si="26"/>
        <v>0</v>
      </c>
      <c r="AH39" s="124"/>
      <c r="AI39" s="123">
        <f t="shared" si="27"/>
        <v>0</v>
      </c>
      <c r="AJ39" s="123">
        <f t="shared" si="27"/>
        <v>0</v>
      </c>
      <c r="AK39" s="123"/>
      <c r="AL39" s="126" t="str">
        <f t="shared" si="2"/>
        <v/>
      </c>
      <c r="AM39" s="127"/>
      <c r="AN39" s="127"/>
      <c r="AO39" s="127"/>
      <c r="AP39" s="127"/>
      <c r="AQ39" s="127"/>
      <c r="AR39" s="123">
        <f>AR38</f>
        <v>0</v>
      </c>
      <c r="AS39" s="123">
        <f>AR39*1.12</f>
        <v>0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791"/>
      <c r="BJ39" s="128"/>
      <c r="BK39" s="128"/>
      <c r="BL39" s="128"/>
      <c r="BM39" s="128"/>
      <c r="BN39" s="128"/>
      <c r="BO39" s="128"/>
      <c r="BP39" s="128"/>
      <c r="BQ39" s="103"/>
      <c r="BR39" s="103"/>
      <c r="BS39" s="30"/>
      <c r="BT39" s="107"/>
      <c r="BU39" s="31"/>
    </row>
    <row r="40" spans="1:73" ht="20.5" hidden="1" customHeight="1" outlineLevel="1" x14ac:dyDescent="0.35">
      <c r="A40" s="786"/>
      <c r="B40" s="772"/>
      <c r="C40" s="129" t="s">
        <v>75</v>
      </c>
      <c r="D40" s="129" t="s">
        <v>77</v>
      </c>
      <c r="E40" s="130"/>
      <c r="F40" s="131"/>
      <c r="G40" s="789"/>
      <c r="H40" s="781"/>
      <c r="I40" s="131"/>
      <c r="J40" s="131"/>
      <c r="K40" s="769"/>
      <c r="L40" s="772"/>
      <c r="M40" s="775"/>
      <c r="N40" s="132">
        <f>N39</f>
        <v>0</v>
      </c>
      <c r="O40" s="132">
        <f>O39</f>
        <v>0</v>
      </c>
      <c r="P40" s="132">
        <f t="shared" si="23"/>
        <v>0</v>
      </c>
      <c r="Q40" s="132">
        <f t="shared" si="23"/>
        <v>0</v>
      </c>
      <c r="R40" s="778"/>
      <c r="S40" s="781"/>
      <c r="T40" s="131"/>
      <c r="U40" s="131"/>
      <c r="V40" s="131"/>
      <c r="W40" s="131"/>
      <c r="X40" s="131"/>
      <c r="Y40" s="131"/>
      <c r="Z40" s="131">
        <f t="shared" si="24"/>
        <v>0</v>
      </c>
      <c r="AA40" s="131">
        <f t="shared" si="24"/>
        <v>0</v>
      </c>
      <c r="AB40" s="131"/>
      <c r="AC40" s="131"/>
      <c r="AD40" s="131">
        <f t="shared" si="25"/>
        <v>0</v>
      </c>
      <c r="AE40" s="131"/>
      <c r="AF40" s="131"/>
      <c r="AG40" s="130">
        <f t="shared" si="26"/>
        <v>0</v>
      </c>
      <c r="AH40" s="131"/>
      <c r="AI40" s="130">
        <f t="shared" si="27"/>
        <v>0</v>
      </c>
      <c r="AJ40" s="130">
        <f t="shared" si="27"/>
        <v>0</v>
      </c>
      <c r="AK40" s="130"/>
      <c r="AL40" s="133" t="str">
        <f t="shared" si="2"/>
        <v/>
      </c>
      <c r="AM40" s="134"/>
      <c r="AN40" s="134"/>
      <c r="AO40" s="134"/>
      <c r="AP40" s="134"/>
      <c r="AQ40" s="134"/>
      <c r="AR40" s="130">
        <f>AR39</f>
        <v>0</v>
      </c>
      <c r="AS40" s="130">
        <f>AR40*1.12</f>
        <v>0</v>
      </c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792"/>
      <c r="BJ40" s="135"/>
      <c r="BK40" s="135"/>
      <c r="BL40" s="135"/>
      <c r="BM40" s="135"/>
      <c r="BN40" s="135"/>
      <c r="BO40" s="135"/>
      <c r="BP40" s="135"/>
      <c r="BS40" s="28"/>
      <c r="BT40" s="29"/>
      <c r="BU40" s="31"/>
    </row>
    <row r="41" spans="1:73" s="103" customFormat="1" ht="40" customHeight="1" collapsed="1" x14ac:dyDescent="0.35">
      <c r="A41" s="784">
        <v>1</v>
      </c>
      <c r="B41" s="799" t="s">
        <v>84</v>
      </c>
      <c r="C41" s="122" t="s">
        <v>73</v>
      </c>
      <c r="D41" s="122" t="s">
        <v>74</v>
      </c>
      <c r="E41" s="123">
        <f t="shared" ref="E41:E104" si="28">I41</f>
        <v>0</v>
      </c>
      <c r="F41" s="124">
        <f t="shared" ref="F41:F104" si="29">E41*1.12</f>
        <v>0</v>
      </c>
      <c r="G41" s="787"/>
      <c r="H41" s="779"/>
      <c r="I41" s="124">
        <f>I44+I47+I50+I53+I56+I59+I62+I65+I68+I71+I74+I77+I80+I83+I86+I89+I92+I95+I98+I101+I104</f>
        <v>0</v>
      </c>
      <c r="J41" s="124">
        <f t="shared" ref="J41:J100" si="30">I41*1.12</f>
        <v>0</v>
      </c>
      <c r="K41" s="793"/>
      <c r="L41" s="770"/>
      <c r="M41" s="773"/>
      <c r="N41" s="125">
        <f>O41/1.12</f>
        <v>0</v>
      </c>
      <c r="O41" s="125">
        <f>O44+O47+O50+O53+O56+O59+O62+O65+O68+O71+O74+O77+O80+O83+O86+O89+O92+O95+O98+O101+O104</f>
        <v>0</v>
      </c>
      <c r="P41" s="125">
        <f t="shared" si="23"/>
        <v>0</v>
      </c>
      <c r="Q41" s="125">
        <f t="shared" si="23"/>
        <v>0</v>
      </c>
      <c r="R41" s="141"/>
      <c r="S41" s="779">
        <f>S44+S47+S50+S53+S56+S59+S62+S65+S68+S71+S74+S77+S80+S83+S86+S89+S92+S95+S98+S101+S104</f>
        <v>0</v>
      </c>
      <c r="T41" s="124"/>
      <c r="U41" s="124"/>
      <c r="V41" s="124"/>
      <c r="W41" s="124"/>
      <c r="X41" s="124"/>
      <c r="Y41" s="124"/>
      <c r="Z41" s="124">
        <f t="shared" si="24"/>
        <v>0</v>
      </c>
      <c r="AA41" s="124">
        <f t="shared" si="24"/>
        <v>0</v>
      </c>
      <c r="AB41" s="124"/>
      <c r="AC41" s="124">
        <f>AC44+AC47+AC50+AC53+AC56+AC59+AC62+AC65+AC68+AC71+AC74+AC77+AC80+AC83+AC86+AC89+AC92+AC95+AC98+AC101+AC104</f>
        <v>0</v>
      </c>
      <c r="AD41" s="123">
        <f t="shared" si="25"/>
        <v>0</v>
      </c>
      <c r="AE41" s="124"/>
      <c r="AF41" s="124">
        <f t="shared" ref="AF41:AG43" si="31">AF44+AF47+AF50+AF53+AF56+AF59+AF62+AF65+AF68+AF71+AF74+AF77+AF80+AF83+AF86+AF89+AF92+AF95+AF98+AF101+AF104</f>
        <v>0</v>
      </c>
      <c r="AG41" s="124">
        <f t="shared" si="31"/>
        <v>0</v>
      </c>
      <c r="AH41" s="124"/>
      <c r="AI41" s="124">
        <f t="shared" ref="AI41:AI43" si="32">AI44+AI47+AI50+AI53+AI56+AI59+AI62+AI65+AI68+AI71+AI74+AI77+AI80+AI83+AI86+AI89+AI92+AI95+AI98+AI101+AI104</f>
        <v>0</v>
      </c>
      <c r="AJ41" s="123">
        <f>AI41*1.12</f>
        <v>0</v>
      </c>
      <c r="AK41" s="124"/>
      <c r="AL41" s="126" t="str">
        <f>IF(AC41=0,"",AF41/AC41)</f>
        <v/>
      </c>
      <c r="AM41" s="127"/>
      <c r="AN41" s="124">
        <f>AN44+AN47+AN50+AN53+AN56+AN59+AN62+AN65+AN68+AN71+AN74+AN77+AN80+AN83+AN86+AN89+AN92+AN95+AN98+AN101+AN104</f>
        <v>0</v>
      </c>
      <c r="AO41" s="127"/>
      <c r="AP41" s="127"/>
      <c r="AQ41" s="127"/>
      <c r="AR41" s="124">
        <f>AR44+AR47+AR50+AR53+AR56+AR59+AR62+AR65+AR68+AR71+AR74+AR77+AR80+AR83+AR86+AR89+AR92+AR95+AR98+AR101+AR104</f>
        <v>0</v>
      </c>
      <c r="AS41" s="123">
        <f>AR41*1.12</f>
        <v>0</v>
      </c>
      <c r="AT41" s="123"/>
      <c r="AU41" s="123"/>
      <c r="AV41" s="142">
        <f>AV44+AV47+AV50+AV53+AV56+AV59+AV62+AV65+AV68+AV71+AV74+AV77+AV80+AV83+AV86+AV89+AV92+AV95+AV98+AV101+AV104</f>
        <v>0</v>
      </c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811" t="s">
        <v>83</v>
      </c>
      <c r="BJ41" s="128"/>
      <c r="BK41" s="128"/>
      <c r="BL41" s="128"/>
      <c r="BM41" s="128"/>
      <c r="BN41" s="128"/>
      <c r="BO41" s="128"/>
      <c r="BP41" s="128"/>
      <c r="BS41" s="30"/>
      <c r="BT41" s="107"/>
      <c r="BU41" s="106"/>
    </row>
    <row r="42" spans="1:73" s="103" customFormat="1" ht="18.75" hidden="1" customHeight="1" outlineLevel="1" x14ac:dyDescent="0.35">
      <c r="A42" s="785"/>
      <c r="B42" s="800"/>
      <c r="C42" s="122" t="s">
        <v>75</v>
      </c>
      <c r="D42" s="122" t="s">
        <v>76</v>
      </c>
      <c r="E42" s="123">
        <f t="shared" si="28"/>
        <v>0</v>
      </c>
      <c r="F42" s="124">
        <f t="shared" si="29"/>
        <v>0</v>
      </c>
      <c r="G42" s="788"/>
      <c r="H42" s="780"/>
      <c r="I42" s="124">
        <f>I41</f>
        <v>0</v>
      </c>
      <c r="J42" s="124">
        <f t="shared" si="30"/>
        <v>0</v>
      </c>
      <c r="K42" s="794"/>
      <c r="L42" s="771"/>
      <c r="M42" s="774"/>
      <c r="N42" s="125">
        <f>N41</f>
        <v>0</v>
      </c>
      <c r="O42" s="125">
        <f>O41</f>
        <v>0</v>
      </c>
      <c r="P42" s="125">
        <f t="shared" ref="P42:Q118" si="33">N42</f>
        <v>0</v>
      </c>
      <c r="Q42" s="125">
        <f t="shared" si="33"/>
        <v>0</v>
      </c>
      <c r="R42" s="143"/>
      <c r="S42" s="780"/>
      <c r="T42" s="124"/>
      <c r="U42" s="124"/>
      <c r="V42" s="124"/>
      <c r="W42" s="124"/>
      <c r="X42" s="124"/>
      <c r="Y42" s="124"/>
      <c r="Z42" s="124">
        <f t="shared" ref="Z42:AA93" si="34">T42+W42</f>
        <v>0</v>
      </c>
      <c r="AA42" s="124">
        <f t="shared" si="34"/>
        <v>0</v>
      </c>
      <c r="AB42" s="124"/>
      <c r="AC42" s="124">
        <f>AC45+AC48+AC51+AC54+AC57+AC60+AC63+AC66+AC69+AC72+AC75+AC78+AC81+AC84+AC87+AC90+AC93+AC96+AC99+AC102+AC105</f>
        <v>0</v>
      </c>
      <c r="AD42" s="123">
        <f t="shared" si="25"/>
        <v>0</v>
      </c>
      <c r="AE42" s="124"/>
      <c r="AF42" s="124">
        <f t="shared" si="31"/>
        <v>0</v>
      </c>
      <c r="AG42" s="124">
        <f t="shared" si="31"/>
        <v>0</v>
      </c>
      <c r="AH42" s="124"/>
      <c r="AI42" s="124">
        <f t="shared" si="32"/>
        <v>0</v>
      </c>
      <c r="AJ42" s="123">
        <f>AI42*1.12</f>
        <v>0</v>
      </c>
      <c r="AK42" s="123"/>
      <c r="AL42" s="126" t="str">
        <f t="shared" si="2"/>
        <v/>
      </c>
      <c r="AM42" s="127"/>
      <c r="AN42" s="124">
        <f>AN45+AN48+AN51+AN54+AN57+AN60+AN63+AN66+AN69+AN72+AN75+AN78+AN81+AN84+AN87+AN90+AN93+AN96+AN99+AN102+AN105</f>
        <v>0</v>
      </c>
      <c r="AO42" s="127">
        <f>AO43</f>
        <v>0</v>
      </c>
      <c r="AP42" s="127"/>
      <c r="AQ42" s="127"/>
      <c r="AR42" s="124">
        <f>AR45+AR48+AR51+AR54+AR57+AR60+AR63+AR66+AR69+AR72+AR75+AR78+AR81+AR84+AR87+AR90+AR93+AR96+AR99+AR102+AR105</f>
        <v>0</v>
      </c>
      <c r="AS42" s="123">
        <f>AR42*1.12</f>
        <v>0</v>
      </c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812"/>
      <c r="BJ42" s="128"/>
      <c r="BK42" s="128"/>
      <c r="BL42" s="128"/>
      <c r="BM42" s="128"/>
      <c r="BN42" s="128"/>
      <c r="BO42" s="128"/>
      <c r="BP42" s="128"/>
      <c r="BS42" s="30"/>
      <c r="BT42" s="107"/>
      <c r="BU42" s="106"/>
    </row>
    <row r="43" spans="1:73" ht="18.75" hidden="1" customHeight="1" outlineLevel="1" x14ac:dyDescent="0.35">
      <c r="A43" s="785"/>
      <c r="B43" s="800"/>
      <c r="C43" s="129" t="s">
        <v>75</v>
      </c>
      <c r="D43" s="129" t="s">
        <v>77</v>
      </c>
      <c r="E43" s="130">
        <f t="shared" si="28"/>
        <v>0</v>
      </c>
      <c r="F43" s="131">
        <f t="shared" si="29"/>
        <v>0</v>
      </c>
      <c r="G43" s="788"/>
      <c r="H43" s="781"/>
      <c r="I43" s="131">
        <f>I42</f>
        <v>0</v>
      </c>
      <c r="J43" s="131">
        <f t="shared" si="30"/>
        <v>0</v>
      </c>
      <c r="K43" s="795"/>
      <c r="L43" s="772"/>
      <c r="M43" s="775"/>
      <c r="N43" s="132">
        <f>N42</f>
        <v>0</v>
      </c>
      <c r="O43" s="132">
        <f>O42</f>
        <v>0</v>
      </c>
      <c r="P43" s="132">
        <f t="shared" si="33"/>
        <v>0</v>
      </c>
      <c r="Q43" s="132">
        <f t="shared" si="33"/>
        <v>0</v>
      </c>
      <c r="R43" s="143"/>
      <c r="S43" s="781"/>
      <c r="T43" s="131"/>
      <c r="U43" s="131"/>
      <c r="V43" s="131"/>
      <c r="W43" s="131"/>
      <c r="X43" s="131"/>
      <c r="Y43" s="131"/>
      <c r="Z43" s="131">
        <f t="shared" si="34"/>
        <v>0</v>
      </c>
      <c r="AA43" s="131">
        <f t="shared" si="34"/>
        <v>0</v>
      </c>
      <c r="AB43" s="131"/>
      <c r="AC43" s="124">
        <f>AC46+AC49+AC52+AC55+AC58+AC61+AC64+AC67+AC70+AC73+AC76+AC79+AC82+AC85+AC88+AC91+AC94+AC97+AC100+AC103+AC106</f>
        <v>0</v>
      </c>
      <c r="AD43" s="131">
        <f t="shared" si="25"/>
        <v>0</v>
      </c>
      <c r="AE43" s="131"/>
      <c r="AF43" s="124">
        <f t="shared" si="31"/>
        <v>0</v>
      </c>
      <c r="AG43" s="124">
        <f t="shared" si="31"/>
        <v>0</v>
      </c>
      <c r="AH43" s="131"/>
      <c r="AI43" s="124">
        <f t="shared" si="32"/>
        <v>0</v>
      </c>
      <c r="AJ43" s="130">
        <f t="shared" ref="AI43:AJ74" si="35">AG43-AD43</f>
        <v>0</v>
      </c>
      <c r="AK43" s="130"/>
      <c r="AL43" s="133" t="str">
        <f t="shared" si="2"/>
        <v/>
      </c>
      <c r="AM43" s="134"/>
      <c r="AN43" s="124">
        <f>AN46+AN49+AN52+AN55+AN58+AN61+AN64+AN67+AN70+AN73+AN76+AN79+AN82+AN85+AN88+AN91+AN94+AN97+AN100+AN103+AN106</f>
        <v>0</v>
      </c>
      <c r="AO43" s="134"/>
      <c r="AP43" s="134"/>
      <c r="AQ43" s="134"/>
      <c r="AR43" s="124">
        <f>AR46+AR49+AR52+AR55+AR58+AR61+AR64+AR67+AR70+AR73+AR76+AR79+AR82+AR85+AR88+AR91+AR94+AR97+AR100+AR103+AR106</f>
        <v>0</v>
      </c>
      <c r="AS43" s="131">
        <f>AR43*1.12</f>
        <v>0</v>
      </c>
      <c r="AT43" s="130"/>
      <c r="AU43" s="130"/>
      <c r="AV43" s="144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813"/>
      <c r="BJ43" s="135"/>
      <c r="BK43" s="135"/>
      <c r="BL43" s="135"/>
      <c r="BM43" s="135"/>
      <c r="BN43" s="135"/>
      <c r="BO43" s="135"/>
      <c r="BP43" s="135"/>
      <c r="BS43" s="28"/>
      <c r="BT43" s="29"/>
      <c r="BU43" s="31"/>
    </row>
    <row r="44" spans="1:73" s="153" customFormat="1" ht="18.75" hidden="1" customHeight="1" outlineLevel="1" collapsed="1" x14ac:dyDescent="0.35">
      <c r="A44" s="785"/>
      <c r="B44" s="800"/>
      <c r="C44" s="145" t="s">
        <v>73</v>
      </c>
      <c r="D44" s="145" t="s">
        <v>74</v>
      </c>
      <c r="E44" s="146">
        <f t="shared" si="28"/>
        <v>0</v>
      </c>
      <c r="F44" s="147">
        <f t="shared" si="29"/>
        <v>0</v>
      </c>
      <c r="G44" s="788"/>
      <c r="H44" s="802"/>
      <c r="I44" s="147"/>
      <c r="J44" s="147">
        <f t="shared" si="30"/>
        <v>0</v>
      </c>
      <c r="K44" s="814"/>
      <c r="L44" s="817"/>
      <c r="M44" s="148"/>
      <c r="N44" s="149">
        <f>O44/1.12</f>
        <v>0</v>
      </c>
      <c r="O44" s="149"/>
      <c r="P44" s="149">
        <f t="shared" si="33"/>
        <v>0</v>
      </c>
      <c r="Q44" s="149">
        <f t="shared" si="33"/>
        <v>0</v>
      </c>
      <c r="R44" s="820"/>
      <c r="S44" s="802"/>
      <c r="T44" s="147"/>
      <c r="U44" s="147"/>
      <c r="V44" s="147"/>
      <c r="W44" s="147"/>
      <c r="X44" s="147"/>
      <c r="Y44" s="147"/>
      <c r="Z44" s="124">
        <f t="shared" si="34"/>
        <v>0</v>
      </c>
      <c r="AA44" s="124">
        <f t="shared" si="34"/>
        <v>0</v>
      </c>
      <c r="AB44" s="147"/>
      <c r="AC44" s="124"/>
      <c r="AD44" s="124">
        <f t="shared" si="25"/>
        <v>0</v>
      </c>
      <c r="AE44" s="124"/>
      <c r="AF44" s="124"/>
      <c r="AG44" s="124">
        <f t="shared" ref="AG44:AG107" si="36">AF44*1.12</f>
        <v>0</v>
      </c>
      <c r="AH44" s="124"/>
      <c r="AI44" s="146">
        <f t="shared" si="35"/>
        <v>0</v>
      </c>
      <c r="AJ44" s="146">
        <f t="shared" si="35"/>
        <v>0</v>
      </c>
      <c r="AK44" s="146"/>
      <c r="AL44" s="150" t="str">
        <f t="shared" si="2"/>
        <v/>
      </c>
      <c r="AM44" s="151"/>
      <c r="AN44" s="127">
        <f>AF44</f>
        <v>0</v>
      </c>
      <c r="AO44" s="151"/>
      <c r="AP44" s="151"/>
      <c r="AQ44" s="151"/>
      <c r="AR44" s="146">
        <f>I44</f>
        <v>0</v>
      </c>
      <c r="AS44" s="146">
        <f>AR44</f>
        <v>0</v>
      </c>
      <c r="AT44" s="146"/>
      <c r="AU44" s="146"/>
      <c r="AV44" s="142">
        <f>AF44-AC44</f>
        <v>0</v>
      </c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>
        <f>AF44-AC44</f>
        <v>0</v>
      </c>
      <c r="BI44" s="823"/>
      <c r="BJ44" s="152"/>
      <c r="BK44" s="152"/>
      <c r="BL44" s="152"/>
      <c r="BM44" s="152"/>
      <c r="BN44" s="152"/>
      <c r="BO44" s="152"/>
      <c r="BP44" s="152"/>
      <c r="BS44" s="154"/>
      <c r="BT44" s="155"/>
      <c r="BU44" s="826" t="s">
        <v>85</v>
      </c>
    </row>
    <row r="45" spans="1:73" s="153" customFormat="1" ht="18.75" hidden="1" customHeight="1" outlineLevel="1" x14ac:dyDescent="0.35">
      <c r="A45" s="785"/>
      <c r="B45" s="800"/>
      <c r="C45" s="145" t="s">
        <v>75</v>
      </c>
      <c r="D45" s="145" t="s">
        <v>76</v>
      </c>
      <c r="E45" s="146">
        <f t="shared" si="28"/>
        <v>0</v>
      </c>
      <c r="F45" s="147">
        <f t="shared" si="29"/>
        <v>0</v>
      </c>
      <c r="G45" s="788"/>
      <c r="H45" s="803"/>
      <c r="I45" s="147"/>
      <c r="J45" s="147">
        <f t="shared" si="30"/>
        <v>0</v>
      </c>
      <c r="K45" s="815"/>
      <c r="L45" s="818"/>
      <c r="M45" s="148"/>
      <c r="N45" s="149">
        <f>N44</f>
        <v>0</v>
      </c>
      <c r="O45" s="149">
        <f>O44</f>
        <v>0</v>
      </c>
      <c r="P45" s="149">
        <f t="shared" si="33"/>
        <v>0</v>
      </c>
      <c r="Q45" s="149">
        <f t="shared" si="33"/>
        <v>0</v>
      </c>
      <c r="R45" s="821"/>
      <c r="S45" s="803"/>
      <c r="T45" s="147"/>
      <c r="U45" s="147"/>
      <c r="V45" s="147"/>
      <c r="W45" s="147"/>
      <c r="X45" s="147"/>
      <c r="Y45" s="147"/>
      <c r="Z45" s="124">
        <f t="shared" si="34"/>
        <v>0</v>
      </c>
      <c r="AA45" s="124">
        <f t="shared" si="34"/>
        <v>0</v>
      </c>
      <c r="AB45" s="147"/>
      <c r="AC45" s="124"/>
      <c r="AD45" s="124">
        <f t="shared" si="25"/>
        <v>0</v>
      </c>
      <c r="AE45" s="124"/>
      <c r="AF45" s="124"/>
      <c r="AG45" s="124">
        <f t="shared" si="36"/>
        <v>0</v>
      </c>
      <c r="AH45" s="124"/>
      <c r="AI45" s="146">
        <f t="shared" si="35"/>
        <v>0</v>
      </c>
      <c r="AJ45" s="146">
        <f t="shared" si="35"/>
        <v>0</v>
      </c>
      <c r="AK45" s="146"/>
      <c r="AL45" s="150" t="str">
        <f t="shared" si="2"/>
        <v/>
      </c>
      <c r="AM45" s="151"/>
      <c r="AN45" s="134">
        <f>AN44</f>
        <v>0</v>
      </c>
      <c r="AO45" s="151"/>
      <c r="AP45" s="151"/>
      <c r="AQ45" s="151"/>
      <c r="AR45" s="146">
        <f>I45</f>
        <v>0</v>
      </c>
      <c r="AS45" s="146">
        <f>AR45*1.12</f>
        <v>0</v>
      </c>
      <c r="AT45" s="146"/>
      <c r="AU45" s="146"/>
      <c r="AV45" s="15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824"/>
      <c r="BJ45" s="152"/>
      <c r="BK45" s="152"/>
      <c r="BL45" s="152"/>
      <c r="BM45" s="152"/>
      <c r="BN45" s="152"/>
      <c r="BO45" s="152"/>
      <c r="BP45" s="152"/>
      <c r="BS45" s="154"/>
      <c r="BT45" s="155"/>
      <c r="BU45" s="827"/>
    </row>
    <row r="46" spans="1:73" s="165" customFormat="1" ht="18.75" hidden="1" customHeight="1" outlineLevel="1" x14ac:dyDescent="0.35">
      <c r="A46" s="785"/>
      <c r="B46" s="800"/>
      <c r="C46" s="157" t="s">
        <v>75</v>
      </c>
      <c r="D46" s="157" t="s">
        <v>77</v>
      </c>
      <c r="E46" s="158">
        <f t="shared" si="28"/>
        <v>0</v>
      </c>
      <c r="F46" s="159">
        <f t="shared" si="29"/>
        <v>0</v>
      </c>
      <c r="G46" s="788"/>
      <c r="H46" s="804"/>
      <c r="I46" s="159">
        <f>I45</f>
        <v>0</v>
      </c>
      <c r="J46" s="159">
        <f t="shared" si="30"/>
        <v>0</v>
      </c>
      <c r="K46" s="816"/>
      <c r="L46" s="819"/>
      <c r="M46" s="148"/>
      <c r="N46" s="160">
        <f>N45</f>
        <v>0</v>
      </c>
      <c r="O46" s="160">
        <f>O45</f>
        <v>0</v>
      </c>
      <c r="P46" s="160">
        <f t="shared" si="33"/>
        <v>0</v>
      </c>
      <c r="Q46" s="160">
        <f t="shared" si="33"/>
        <v>0</v>
      </c>
      <c r="R46" s="822"/>
      <c r="S46" s="804"/>
      <c r="T46" s="159"/>
      <c r="U46" s="159"/>
      <c r="V46" s="159"/>
      <c r="W46" s="159"/>
      <c r="X46" s="159"/>
      <c r="Y46" s="159"/>
      <c r="Z46" s="131">
        <f t="shared" si="34"/>
        <v>0</v>
      </c>
      <c r="AA46" s="131">
        <f t="shared" si="34"/>
        <v>0</v>
      </c>
      <c r="AB46" s="159"/>
      <c r="AC46" s="131"/>
      <c r="AD46" s="131">
        <f t="shared" si="25"/>
        <v>0</v>
      </c>
      <c r="AE46" s="131"/>
      <c r="AF46" s="131"/>
      <c r="AG46" s="131">
        <f t="shared" si="36"/>
        <v>0</v>
      </c>
      <c r="AH46" s="131"/>
      <c r="AI46" s="158">
        <f t="shared" si="35"/>
        <v>0</v>
      </c>
      <c r="AJ46" s="158">
        <f t="shared" si="35"/>
        <v>0</v>
      </c>
      <c r="AK46" s="158"/>
      <c r="AL46" s="161" t="str">
        <f t="shared" si="2"/>
        <v/>
      </c>
      <c r="AM46" s="162"/>
      <c r="AN46" s="162">
        <f>AF46</f>
        <v>0</v>
      </c>
      <c r="AO46" s="162"/>
      <c r="AP46" s="162"/>
      <c r="AQ46" s="162"/>
      <c r="AR46" s="158">
        <f>AR45</f>
        <v>0</v>
      </c>
      <c r="AS46" s="158">
        <f>AR46*1.12</f>
        <v>0</v>
      </c>
      <c r="AT46" s="158"/>
      <c r="AU46" s="158"/>
      <c r="AV46" s="163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825"/>
      <c r="BJ46" s="164"/>
      <c r="BK46" s="164"/>
      <c r="BL46" s="164"/>
      <c r="BM46" s="164"/>
      <c r="BN46" s="164"/>
      <c r="BO46" s="164"/>
      <c r="BP46" s="164"/>
      <c r="BS46" s="166"/>
      <c r="BT46" s="167"/>
      <c r="BU46" s="828"/>
    </row>
    <row r="47" spans="1:73" s="165" customFormat="1" ht="12.75" hidden="1" customHeight="1" outlineLevel="1" x14ac:dyDescent="0.35">
      <c r="A47" s="785"/>
      <c r="B47" s="800"/>
      <c r="C47" s="145" t="s">
        <v>73</v>
      </c>
      <c r="D47" s="145" t="s">
        <v>74</v>
      </c>
      <c r="E47" s="146">
        <f t="shared" si="28"/>
        <v>0</v>
      </c>
      <c r="F47" s="147">
        <f t="shared" si="29"/>
        <v>0</v>
      </c>
      <c r="G47" s="788"/>
      <c r="H47" s="802"/>
      <c r="I47" s="168"/>
      <c r="J47" s="147">
        <f t="shared" si="30"/>
        <v>0</v>
      </c>
      <c r="K47" s="169"/>
      <c r="L47" s="170"/>
      <c r="M47" s="164"/>
      <c r="N47" s="171">
        <f>O47/1.12</f>
        <v>0</v>
      </c>
      <c r="O47" s="171"/>
      <c r="P47" s="171">
        <f t="shared" si="33"/>
        <v>0</v>
      </c>
      <c r="Q47" s="171">
        <f t="shared" si="33"/>
        <v>0</v>
      </c>
      <c r="R47" s="172"/>
      <c r="S47" s="802"/>
      <c r="T47" s="168"/>
      <c r="U47" s="168"/>
      <c r="V47" s="168"/>
      <c r="W47" s="168"/>
      <c r="X47" s="168"/>
      <c r="Y47" s="168"/>
      <c r="Z47" s="173">
        <f t="shared" si="34"/>
        <v>0</v>
      </c>
      <c r="AA47" s="173">
        <f t="shared" si="34"/>
        <v>0</v>
      </c>
      <c r="AB47" s="168"/>
      <c r="AC47" s="124"/>
      <c r="AD47" s="124">
        <f t="shared" si="25"/>
        <v>0</v>
      </c>
      <c r="AE47" s="124"/>
      <c r="AF47" s="124"/>
      <c r="AG47" s="124">
        <f t="shared" si="36"/>
        <v>0</v>
      </c>
      <c r="AH47" s="124"/>
      <c r="AI47" s="156">
        <f t="shared" si="35"/>
        <v>0</v>
      </c>
      <c r="AJ47" s="156">
        <f t="shared" si="35"/>
        <v>0</v>
      </c>
      <c r="AK47" s="156"/>
      <c r="AL47" s="174" t="str">
        <f t="shared" si="2"/>
        <v/>
      </c>
      <c r="AM47" s="175"/>
      <c r="AN47" s="127">
        <f>AF47</f>
        <v>0</v>
      </c>
      <c r="AO47" s="175"/>
      <c r="AP47" s="175"/>
      <c r="AQ47" s="175"/>
      <c r="AR47" s="146">
        <f>I47</f>
        <v>0</v>
      </c>
      <c r="AS47" s="146">
        <f>AR47</f>
        <v>0</v>
      </c>
      <c r="AT47" s="156"/>
      <c r="AU47" s="156"/>
      <c r="AV47" s="142">
        <f>AF47-AC47</f>
        <v>0</v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829"/>
      <c r="BJ47" s="176"/>
      <c r="BK47" s="176"/>
      <c r="BL47" s="176"/>
      <c r="BM47" s="176"/>
      <c r="BN47" s="176"/>
      <c r="BO47" s="176"/>
      <c r="BP47" s="176"/>
      <c r="BS47" s="166"/>
      <c r="BT47" s="167"/>
      <c r="BU47" s="826" t="s">
        <v>86</v>
      </c>
    </row>
    <row r="48" spans="1:73" s="165" customFormat="1" ht="12.75" hidden="1" customHeight="1" outlineLevel="1" x14ac:dyDescent="0.35">
      <c r="A48" s="785"/>
      <c r="B48" s="800"/>
      <c r="C48" s="145" t="s">
        <v>75</v>
      </c>
      <c r="D48" s="145" t="s">
        <v>76</v>
      </c>
      <c r="E48" s="146">
        <f t="shared" si="28"/>
        <v>0</v>
      </c>
      <c r="F48" s="147">
        <f t="shared" si="29"/>
        <v>0</v>
      </c>
      <c r="G48" s="788"/>
      <c r="H48" s="803"/>
      <c r="I48" s="168"/>
      <c r="J48" s="147">
        <f t="shared" si="30"/>
        <v>0</v>
      </c>
      <c r="K48" s="169"/>
      <c r="L48" s="170"/>
      <c r="M48" s="164"/>
      <c r="N48" s="171">
        <f>N47</f>
        <v>0</v>
      </c>
      <c r="O48" s="171">
        <f>O47</f>
        <v>0</v>
      </c>
      <c r="P48" s="171">
        <f t="shared" si="33"/>
        <v>0</v>
      </c>
      <c r="Q48" s="171">
        <f t="shared" si="33"/>
        <v>0</v>
      </c>
      <c r="R48" s="172"/>
      <c r="S48" s="803"/>
      <c r="T48" s="168"/>
      <c r="U48" s="168"/>
      <c r="V48" s="168"/>
      <c r="W48" s="168"/>
      <c r="X48" s="168"/>
      <c r="Y48" s="168"/>
      <c r="Z48" s="173">
        <f t="shared" si="34"/>
        <v>0</v>
      </c>
      <c r="AA48" s="173">
        <f t="shared" si="34"/>
        <v>0</v>
      </c>
      <c r="AB48" s="168"/>
      <c r="AC48" s="124"/>
      <c r="AD48" s="124">
        <f t="shared" si="25"/>
        <v>0</v>
      </c>
      <c r="AE48" s="124"/>
      <c r="AF48" s="124"/>
      <c r="AG48" s="124">
        <f t="shared" si="36"/>
        <v>0</v>
      </c>
      <c r="AH48" s="124"/>
      <c r="AI48" s="156">
        <f t="shared" si="35"/>
        <v>0</v>
      </c>
      <c r="AJ48" s="156">
        <f t="shared" si="35"/>
        <v>0</v>
      </c>
      <c r="AK48" s="156"/>
      <c r="AL48" s="174" t="str">
        <f t="shared" si="2"/>
        <v/>
      </c>
      <c r="AM48" s="175"/>
      <c r="AN48" s="134">
        <f>AN47</f>
        <v>0</v>
      </c>
      <c r="AO48" s="175"/>
      <c r="AP48" s="175"/>
      <c r="AQ48" s="175"/>
      <c r="AR48" s="146">
        <f>I48</f>
        <v>0</v>
      </c>
      <c r="AS48" s="146">
        <f>AR48*1.12</f>
        <v>0</v>
      </c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830"/>
      <c r="BJ48" s="176"/>
      <c r="BK48" s="176"/>
      <c r="BL48" s="176"/>
      <c r="BM48" s="176"/>
      <c r="BN48" s="176"/>
      <c r="BO48" s="176"/>
      <c r="BP48" s="176"/>
      <c r="BS48" s="166"/>
      <c r="BT48" s="167"/>
      <c r="BU48" s="827"/>
    </row>
    <row r="49" spans="1:73" s="165" customFormat="1" ht="12.75" hidden="1" customHeight="1" outlineLevel="1" x14ac:dyDescent="0.35">
      <c r="A49" s="785"/>
      <c r="B49" s="800"/>
      <c r="C49" s="157" t="s">
        <v>75</v>
      </c>
      <c r="D49" s="157" t="s">
        <v>77</v>
      </c>
      <c r="E49" s="158">
        <f t="shared" si="28"/>
        <v>0</v>
      </c>
      <c r="F49" s="159">
        <f t="shared" si="29"/>
        <v>0</v>
      </c>
      <c r="G49" s="788"/>
      <c r="H49" s="804"/>
      <c r="I49" s="159">
        <f>I48</f>
        <v>0</v>
      </c>
      <c r="J49" s="159">
        <f t="shared" si="30"/>
        <v>0</v>
      </c>
      <c r="K49" s="169"/>
      <c r="L49" s="170"/>
      <c r="M49" s="164"/>
      <c r="N49" s="177">
        <f>N48</f>
        <v>0</v>
      </c>
      <c r="O49" s="177">
        <f>O48</f>
        <v>0</v>
      </c>
      <c r="P49" s="177">
        <f t="shared" si="33"/>
        <v>0</v>
      </c>
      <c r="Q49" s="177">
        <f t="shared" si="33"/>
        <v>0</v>
      </c>
      <c r="R49" s="172"/>
      <c r="S49" s="804"/>
      <c r="T49" s="178"/>
      <c r="U49" s="178"/>
      <c r="V49" s="178"/>
      <c r="W49" s="178"/>
      <c r="X49" s="178"/>
      <c r="Y49" s="178"/>
      <c r="Z49" s="179">
        <f t="shared" si="34"/>
        <v>0</v>
      </c>
      <c r="AA49" s="179">
        <f t="shared" si="34"/>
        <v>0</v>
      </c>
      <c r="AB49" s="178"/>
      <c r="AC49" s="131"/>
      <c r="AD49" s="131">
        <f t="shared" si="25"/>
        <v>0</v>
      </c>
      <c r="AE49" s="131"/>
      <c r="AF49" s="131"/>
      <c r="AG49" s="131">
        <f t="shared" si="36"/>
        <v>0</v>
      </c>
      <c r="AH49" s="131"/>
      <c r="AI49" s="163">
        <f t="shared" si="35"/>
        <v>0</v>
      </c>
      <c r="AJ49" s="163">
        <f t="shared" si="35"/>
        <v>0</v>
      </c>
      <c r="AK49" s="163"/>
      <c r="AL49" s="180" t="str">
        <f t="shared" si="2"/>
        <v/>
      </c>
      <c r="AM49" s="181"/>
      <c r="AN49" s="162">
        <f>AF49</f>
        <v>0</v>
      </c>
      <c r="AO49" s="181"/>
      <c r="AP49" s="181"/>
      <c r="AQ49" s="181"/>
      <c r="AR49" s="158">
        <f>AR48</f>
        <v>0</v>
      </c>
      <c r="AS49" s="158">
        <f>AR49*1.12</f>
        <v>0</v>
      </c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831"/>
      <c r="BJ49" s="148"/>
      <c r="BK49" s="148"/>
      <c r="BL49" s="148"/>
      <c r="BM49" s="148"/>
      <c r="BN49" s="148"/>
      <c r="BO49" s="148"/>
      <c r="BP49" s="148"/>
      <c r="BS49" s="166"/>
      <c r="BT49" s="167"/>
      <c r="BU49" s="828"/>
    </row>
    <row r="50" spans="1:73" s="165" customFormat="1" ht="12.75" hidden="1" customHeight="1" outlineLevel="1" x14ac:dyDescent="0.35">
      <c r="A50" s="785"/>
      <c r="B50" s="800"/>
      <c r="C50" s="145" t="s">
        <v>73</v>
      </c>
      <c r="D50" s="145" t="s">
        <v>74</v>
      </c>
      <c r="E50" s="146">
        <f t="shared" si="28"/>
        <v>0</v>
      </c>
      <c r="F50" s="147">
        <f t="shared" si="29"/>
        <v>0</v>
      </c>
      <c r="G50" s="788"/>
      <c r="H50" s="802"/>
      <c r="I50" s="147"/>
      <c r="J50" s="147">
        <f t="shared" si="30"/>
        <v>0</v>
      </c>
      <c r="K50" s="169"/>
      <c r="L50" s="170"/>
      <c r="M50" s="164"/>
      <c r="N50" s="171">
        <f>O50/1.12</f>
        <v>0</v>
      </c>
      <c r="O50" s="171"/>
      <c r="P50" s="171">
        <f t="shared" si="33"/>
        <v>0</v>
      </c>
      <c r="Q50" s="171">
        <f t="shared" si="33"/>
        <v>0</v>
      </c>
      <c r="R50" s="172"/>
      <c r="S50" s="805"/>
      <c r="T50" s="147"/>
      <c r="U50" s="147"/>
      <c r="V50" s="147"/>
      <c r="W50" s="147"/>
      <c r="X50" s="147"/>
      <c r="Y50" s="147"/>
      <c r="Z50" s="124">
        <f t="shared" si="34"/>
        <v>0</v>
      </c>
      <c r="AA50" s="124">
        <f t="shared" si="34"/>
        <v>0</v>
      </c>
      <c r="AB50" s="147"/>
      <c r="AC50" s="124"/>
      <c r="AD50" s="124">
        <f t="shared" si="25"/>
        <v>0</v>
      </c>
      <c r="AE50" s="124"/>
      <c r="AF50" s="124"/>
      <c r="AG50" s="124">
        <f t="shared" si="36"/>
        <v>0</v>
      </c>
      <c r="AH50" s="124"/>
      <c r="AI50" s="146">
        <f t="shared" si="35"/>
        <v>0</v>
      </c>
      <c r="AJ50" s="146">
        <f t="shared" si="35"/>
        <v>0</v>
      </c>
      <c r="AK50" s="146"/>
      <c r="AL50" s="150" t="str">
        <f t="shared" si="2"/>
        <v/>
      </c>
      <c r="AM50" s="151"/>
      <c r="AN50" s="127">
        <f>AF50</f>
        <v>0</v>
      </c>
      <c r="AO50" s="151"/>
      <c r="AP50" s="151"/>
      <c r="AQ50" s="151"/>
      <c r="AR50" s="146">
        <f>I50</f>
        <v>0</v>
      </c>
      <c r="AS50" s="146">
        <f>AR50</f>
        <v>0</v>
      </c>
      <c r="AT50" s="146"/>
      <c r="AU50" s="146"/>
      <c r="AV50" s="142">
        <f>AF50-AC50</f>
        <v>0</v>
      </c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823"/>
      <c r="BJ50" s="152"/>
      <c r="BK50" s="152"/>
      <c r="BL50" s="152"/>
      <c r="BM50" s="152"/>
      <c r="BN50" s="152"/>
      <c r="BO50" s="152"/>
      <c r="BP50" s="152"/>
      <c r="BS50" s="166"/>
      <c r="BT50" s="167"/>
      <c r="BU50" s="826" t="s">
        <v>87</v>
      </c>
    </row>
    <row r="51" spans="1:73" s="165" customFormat="1" ht="12.75" hidden="1" customHeight="1" outlineLevel="1" x14ac:dyDescent="0.35">
      <c r="A51" s="785"/>
      <c r="B51" s="800"/>
      <c r="C51" s="145" t="s">
        <v>75</v>
      </c>
      <c r="D51" s="145" t="s">
        <v>76</v>
      </c>
      <c r="E51" s="146">
        <f t="shared" si="28"/>
        <v>0</v>
      </c>
      <c r="F51" s="147">
        <f t="shared" si="29"/>
        <v>0</v>
      </c>
      <c r="G51" s="788"/>
      <c r="H51" s="803"/>
      <c r="I51" s="147"/>
      <c r="J51" s="147">
        <f t="shared" si="30"/>
        <v>0</v>
      </c>
      <c r="K51" s="169"/>
      <c r="L51" s="170"/>
      <c r="M51" s="164"/>
      <c r="N51" s="171">
        <f>N50</f>
        <v>0</v>
      </c>
      <c r="O51" s="171">
        <f>O50</f>
        <v>0</v>
      </c>
      <c r="P51" s="171">
        <f t="shared" si="33"/>
        <v>0</v>
      </c>
      <c r="Q51" s="171">
        <f t="shared" si="33"/>
        <v>0</v>
      </c>
      <c r="R51" s="172"/>
      <c r="S51" s="806"/>
      <c r="T51" s="147"/>
      <c r="U51" s="147"/>
      <c r="V51" s="147"/>
      <c r="W51" s="147"/>
      <c r="X51" s="147"/>
      <c r="Y51" s="147"/>
      <c r="Z51" s="124">
        <f t="shared" si="34"/>
        <v>0</v>
      </c>
      <c r="AA51" s="124">
        <f t="shared" si="34"/>
        <v>0</v>
      </c>
      <c r="AB51" s="147"/>
      <c r="AC51" s="124"/>
      <c r="AD51" s="124">
        <f t="shared" si="25"/>
        <v>0</v>
      </c>
      <c r="AE51" s="124"/>
      <c r="AF51" s="124"/>
      <c r="AG51" s="124">
        <f t="shared" si="36"/>
        <v>0</v>
      </c>
      <c r="AH51" s="124"/>
      <c r="AI51" s="146">
        <f t="shared" si="35"/>
        <v>0</v>
      </c>
      <c r="AJ51" s="146">
        <f t="shared" si="35"/>
        <v>0</v>
      </c>
      <c r="AK51" s="146"/>
      <c r="AL51" s="150" t="str">
        <f t="shared" si="2"/>
        <v/>
      </c>
      <c r="AM51" s="151"/>
      <c r="AN51" s="134">
        <f>AN50</f>
        <v>0</v>
      </c>
      <c r="AO51" s="151"/>
      <c r="AP51" s="151"/>
      <c r="AQ51" s="151"/>
      <c r="AR51" s="146">
        <f>I51</f>
        <v>0</v>
      </c>
      <c r="AS51" s="146">
        <f>AR51*1.12</f>
        <v>0</v>
      </c>
      <c r="AT51" s="146"/>
      <c r="AU51" s="146"/>
      <c r="AV51" s="15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824"/>
      <c r="BJ51" s="152"/>
      <c r="BK51" s="152"/>
      <c r="BL51" s="152"/>
      <c r="BM51" s="152"/>
      <c r="BN51" s="152"/>
      <c r="BO51" s="152"/>
      <c r="BP51" s="152"/>
      <c r="BS51" s="166"/>
      <c r="BT51" s="167"/>
      <c r="BU51" s="827"/>
    </row>
    <row r="52" spans="1:73" s="165" customFormat="1" ht="12.75" hidden="1" customHeight="1" outlineLevel="1" x14ac:dyDescent="0.35">
      <c r="A52" s="785"/>
      <c r="B52" s="800"/>
      <c r="C52" s="157" t="s">
        <v>75</v>
      </c>
      <c r="D52" s="157" t="s">
        <v>77</v>
      </c>
      <c r="E52" s="158">
        <f t="shared" si="28"/>
        <v>0</v>
      </c>
      <c r="F52" s="159">
        <f t="shared" si="29"/>
        <v>0</v>
      </c>
      <c r="G52" s="788"/>
      <c r="H52" s="804"/>
      <c r="I52" s="159">
        <f>I51</f>
        <v>0</v>
      </c>
      <c r="J52" s="159">
        <f t="shared" si="30"/>
        <v>0</v>
      </c>
      <c r="K52" s="169"/>
      <c r="L52" s="170"/>
      <c r="M52" s="164"/>
      <c r="N52" s="177">
        <f>N51</f>
        <v>0</v>
      </c>
      <c r="O52" s="177">
        <f>O51</f>
        <v>0</v>
      </c>
      <c r="P52" s="177">
        <f t="shared" si="33"/>
        <v>0</v>
      </c>
      <c r="Q52" s="177">
        <f t="shared" si="33"/>
        <v>0</v>
      </c>
      <c r="R52" s="172"/>
      <c r="S52" s="807"/>
      <c r="T52" s="159"/>
      <c r="U52" s="159"/>
      <c r="V52" s="159"/>
      <c r="W52" s="159"/>
      <c r="X52" s="159"/>
      <c r="Y52" s="159"/>
      <c r="Z52" s="131">
        <f t="shared" si="34"/>
        <v>0</v>
      </c>
      <c r="AA52" s="131">
        <f t="shared" si="34"/>
        <v>0</v>
      </c>
      <c r="AB52" s="159"/>
      <c r="AC52" s="131"/>
      <c r="AD52" s="131">
        <f t="shared" si="25"/>
        <v>0</v>
      </c>
      <c r="AE52" s="131"/>
      <c r="AF52" s="131"/>
      <c r="AG52" s="131">
        <f t="shared" si="36"/>
        <v>0</v>
      </c>
      <c r="AH52" s="131"/>
      <c r="AI52" s="158">
        <f t="shared" si="35"/>
        <v>0</v>
      </c>
      <c r="AJ52" s="158">
        <f t="shared" si="35"/>
        <v>0</v>
      </c>
      <c r="AK52" s="158"/>
      <c r="AL52" s="161" t="str">
        <f t="shared" si="2"/>
        <v/>
      </c>
      <c r="AM52" s="162"/>
      <c r="AN52" s="162">
        <f>AF52</f>
        <v>0</v>
      </c>
      <c r="AO52" s="162"/>
      <c r="AP52" s="162"/>
      <c r="AQ52" s="162"/>
      <c r="AR52" s="158">
        <f>AR51</f>
        <v>0</v>
      </c>
      <c r="AS52" s="158">
        <f>AR52*1.12</f>
        <v>0</v>
      </c>
      <c r="AT52" s="158"/>
      <c r="AU52" s="158"/>
      <c r="AV52" s="163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825"/>
      <c r="BJ52" s="164"/>
      <c r="BK52" s="164"/>
      <c r="BL52" s="164"/>
      <c r="BM52" s="164"/>
      <c r="BN52" s="164"/>
      <c r="BO52" s="164"/>
      <c r="BP52" s="164"/>
      <c r="BS52" s="166"/>
      <c r="BT52" s="167"/>
      <c r="BU52" s="828"/>
    </row>
    <row r="53" spans="1:73" s="165" customFormat="1" ht="12.75" hidden="1" customHeight="1" outlineLevel="1" x14ac:dyDescent="0.35">
      <c r="A53" s="785"/>
      <c r="B53" s="800"/>
      <c r="C53" s="145" t="s">
        <v>73</v>
      </c>
      <c r="D53" s="145" t="s">
        <v>74</v>
      </c>
      <c r="E53" s="146">
        <f t="shared" si="28"/>
        <v>0</v>
      </c>
      <c r="F53" s="147">
        <f t="shared" si="29"/>
        <v>0</v>
      </c>
      <c r="G53" s="788"/>
      <c r="H53" s="802"/>
      <c r="I53" s="147"/>
      <c r="J53" s="147">
        <f t="shared" si="30"/>
        <v>0</v>
      </c>
      <c r="K53" s="169"/>
      <c r="L53" s="170"/>
      <c r="M53" s="164"/>
      <c r="N53" s="171">
        <f>O53/1.12</f>
        <v>0</v>
      </c>
      <c r="O53" s="171"/>
      <c r="P53" s="171">
        <f t="shared" si="33"/>
        <v>0</v>
      </c>
      <c r="Q53" s="171">
        <f t="shared" si="33"/>
        <v>0</v>
      </c>
      <c r="R53" s="172"/>
      <c r="S53" s="805"/>
      <c r="T53" s="147"/>
      <c r="U53" s="147"/>
      <c r="V53" s="147"/>
      <c r="W53" s="147"/>
      <c r="X53" s="147"/>
      <c r="Y53" s="147"/>
      <c r="Z53" s="124">
        <f t="shared" si="34"/>
        <v>0</v>
      </c>
      <c r="AA53" s="124">
        <f t="shared" si="34"/>
        <v>0</v>
      </c>
      <c r="AB53" s="147"/>
      <c r="AC53" s="124"/>
      <c r="AD53" s="124">
        <f t="shared" si="25"/>
        <v>0</v>
      </c>
      <c r="AE53" s="124"/>
      <c r="AF53" s="124"/>
      <c r="AG53" s="124">
        <f t="shared" si="36"/>
        <v>0</v>
      </c>
      <c r="AH53" s="124"/>
      <c r="AI53" s="146">
        <f t="shared" si="35"/>
        <v>0</v>
      </c>
      <c r="AJ53" s="146">
        <f t="shared" si="35"/>
        <v>0</v>
      </c>
      <c r="AK53" s="146"/>
      <c r="AL53" s="150" t="str">
        <f t="shared" si="2"/>
        <v/>
      </c>
      <c r="AM53" s="151"/>
      <c r="AN53" s="127">
        <f>AF53</f>
        <v>0</v>
      </c>
      <c r="AO53" s="151"/>
      <c r="AP53" s="151"/>
      <c r="AQ53" s="151"/>
      <c r="AR53" s="146">
        <f>I53</f>
        <v>0</v>
      </c>
      <c r="AS53" s="146">
        <f>AR53</f>
        <v>0</v>
      </c>
      <c r="AT53" s="146"/>
      <c r="AU53" s="146"/>
      <c r="AV53" s="142">
        <f>AF53-AC53</f>
        <v>0</v>
      </c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823"/>
      <c r="BJ53" s="152"/>
      <c r="BK53" s="152"/>
      <c r="BL53" s="152"/>
      <c r="BM53" s="152"/>
      <c r="BN53" s="152"/>
      <c r="BO53" s="152"/>
      <c r="BP53" s="152"/>
      <c r="BS53" s="166"/>
      <c r="BT53" s="167"/>
      <c r="BU53" s="826" t="s">
        <v>88</v>
      </c>
    </row>
    <row r="54" spans="1:73" s="165" customFormat="1" ht="12.75" hidden="1" customHeight="1" outlineLevel="1" x14ac:dyDescent="0.35">
      <c r="A54" s="785"/>
      <c r="B54" s="800"/>
      <c r="C54" s="145" t="s">
        <v>75</v>
      </c>
      <c r="D54" s="145" t="s">
        <v>76</v>
      </c>
      <c r="E54" s="146">
        <f t="shared" si="28"/>
        <v>0</v>
      </c>
      <c r="F54" s="147">
        <f t="shared" si="29"/>
        <v>0</v>
      </c>
      <c r="G54" s="788"/>
      <c r="H54" s="803"/>
      <c r="I54" s="147"/>
      <c r="J54" s="147">
        <f t="shared" si="30"/>
        <v>0</v>
      </c>
      <c r="K54" s="169"/>
      <c r="L54" s="170"/>
      <c r="M54" s="164"/>
      <c r="N54" s="171">
        <f>N53</f>
        <v>0</v>
      </c>
      <c r="O54" s="171">
        <f>O53</f>
        <v>0</v>
      </c>
      <c r="P54" s="171">
        <f t="shared" si="33"/>
        <v>0</v>
      </c>
      <c r="Q54" s="171">
        <f t="shared" si="33"/>
        <v>0</v>
      </c>
      <c r="R54" s="172"/>
      <c r="S54" s="806"/>
      <c r="T54" s="147"/>
      <c r="U54" s="147"/>
      <c r="V54" s="147"/>
      <c r="W54" s="147"/>
      <c r="X54" s="147"/>
      <c r="Y54" s="147"/>
      <c r="Z54" s="124">
        <f t="shared" si="34"/>
        <v>0</v>
      </c>
      <c r="AA54" s="124">
        <f t="shared" si="34"/>
        <v>0</v>
      </c>
      <c r="AB54" s="147"/>
      <c r="AC54" s="124"/>
      <c r="AD54" s="124">
        <f t="shared" si="25"/>
        <v>0</v>
      </c>
      <c r="AE54" s="124"/>
      <c r="AF54" s="124"/>
      <c r="AG54" s="124">
        <f t="shared" si="36"/>
        <v>0</v>
      </c>
      <c r="AH54" s="124"/>
      <c r="AI54" s="146">
        <f t="shared" si="35"/>
        <v>0</v>
      </c>
      <c r="AJ54" s="146">
        <f t="shared" si="35"/>
        <v>0</v>
      </c>
      <c r="AK54" s="146"/>
      <c r="AL54" s="150" t="str">
        <f t="shared" si="2"/>
        <v/>
      </c>
      <c r="AM54" s="151"/>
      <c r="AN54" s="134">
        <f>AN53</f>
        <v>0</v>
      </c>
      <c r="AO54" s="151"/>
      <c r="AP54" s="151"/>
      <c r="AQ54" s="151"/>
      <c r="AR54" s="146">
        <f>I54</f>
        <v>0</v>
      </c>
      <c r="AS54" s="146">
        <f>AR54*1.12</f>
        <v>0</v>
      </c>
      <c r="AT54" s="146"/>
      <c r="AU54" s="146"/>
      <c r="AV54" s="15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824"/>
      <c r="BJ54" s="152"/>
      <c r="BK54" s="152"/>
      <c r="BL54" s="152"/>
      <c r="BM54" s="152"/>
      <c r="BN54" s="152"/>
      <c r="BO54" s="152"/>
      <c r="BP54" s="152"/>
      <c r="BS54" s="166"/>
      <c r="BT54" s="167"/>
      <c r="BU54" s="827"/>
    </row>
    <row r="55" spans="1:73" s="165" customFormat="1" ht="12.75" hidden="1" customHeight="1" outlineLevel="1" x14ac:dyDescent="0.35">
      <c r="A55" s="785"/>
      <c r="B55" s="800"/>
      <c r="C55" s="157" t="s">
        <v>75</v>
      </c>
      <c r="D55" s="157" t="s">
        <v>77</v>
      </c>
      <c r="E55" s="158">
        <f t="shared" si="28"/>
        <v>0</v>
      </c>
      <c r="F55" s="159">
        <f t="shared" si="29"/>
        <v>0</v>
      </c>
      <c r="G55" s="788"/>
      <c r="H55" s="804"/>
      <c r="I55" s="159">
        <f>I54</f>
        <v>0</v>
      </c>
      <c r="J55" s="159">
        <f t="shared" si="30"/>
        <v>0</v>
      </c>
      <c r="K55" s="169"/>
      <c r="L55" s="170"/>
      <c r="M55" s="164"/>
      <c r="N55" s="177">
        <f>N54</f>
        <v>0</v>
      </c>
      <c r="O55" s="177">
        <f>O54</f>
        <v>0</v>
      </c>
      <c r="P55" s="177">
        <f t="shared" si="33"/>
        <v>0</v>
      </c>
      <c r="Q55" s="177">
        <f t="shared" si="33"/>
        <v>0</v>
      </c>
      <c r="R55" s="172"/>
      <c r="S55" s="807"/>
      <c r="T55" s="159"/>
      <c r="U55" s="159"/>
      <c r="V55" s="159"/>
      <c r="W55" s="159"/>
      <c r="X55" s="159"/>
      <c r="Y55" s="159"/>
      <c r="Z55" s="131">
        <f t="shared" si="34"/>
        <v>0</v>
      </c>
      <c r="AA55" s="131">
        <f t="shared" si="34"/>
        <v>0</v>
      </c>
      <c r="AB55" s="159"/>
      <c r="AC55" s="131"/>
      <c r="AD55" s="131">
        <f t="shared" si="25"/>
        <v>0</v>
      </c>
      <c r="AE55" s="131"/>
      <c r="AF55" s="131"/>
      <c r="AG55" s="131">
        <f t="shared" si="36"/>
        <v>0</v>
      </c>
      <c r="AH55" s="131"/>
      <c r="AI55" s="158">
        <f t="shared" si="35"/>
        <v>0</v>
      </c>
      <c r="AJ55" s="158">
        <f t="shared" si="35"/>
        <v>0</v>
      </c>
      <c r="AK55" s="158"/>
      <c r="AL55" s="161" t="str">
        <f t="shared" si="2"/>
        <v/>
      </c>
      <c r="AM55" s="162"/>
      <c r="AN55" s="162">
        <f>AF55</f>
        <v>0</v>
      </c>
      <c r="AO55" s="162"/>
      <c r="AP55" s="162"/>
      <c r="AQ55" s="162"/>
      <c r="AR55" s="158">
        <f>AR54</f>
        <v>0</v>
      </c>
      <c r="AS55" s="158">
        <f>AR55*1.12</f>
        <v>0</v>
      </c>
      <c r="AT55" s="158"/>
      <c r="AU55" s="158"/>
      <c r="AV55" s="163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825"/>
      <c r="BJ55" s="164"/>
      <c r="BK55" s="164"/>
      <c r="BL55" s="164"/>
      <c r="BM55" s="164"/>
      <c r="BN55" s="164"/>
      <c r="BO55" s="164"/>
      <c r="BP55" s="164"/>
      <c r="BS55" s="166"/>
      <c r="BT55" s="167"/>
      <c r="BU55" s="828"/>
    </row>
    <row r="56" spans="1:73" ht="18" hidden="1" customHeight="1" outlineLevel="1" x14ac:dyDescent="0.35">
      <c r="A56" s="785"/>
      <c r="B56" s="800"/>
      <c r="C56" s="122" t="s">
        <v>73</v>
      </c>
      <c r="D56" s="122" t="s">
        <v>74</v>
      </c>
      <c r="E56" s="146">
        <f t="shared" si="28"/>
        <v>0</v>
      </c>
      <c r="F56" s="147">
        <f t="shared" si="29"/>
        <v>0</v>
      </c>
      <c r="G56" s="788"/>
      <c r="H56" s="802"/>
      <c r="I56" s="147"/>
      <c r="J56" s="147">
        <f t="shared" si="30"/>
        <v>0</v>
      </c>
      <c r="K56" s="169"/>
      <c r="L56" s="170"/>
      <c r="M56" s="773"/>
      <c r="N56" s="171">
        <f>O56/1.12</f>
        <v>0</v>
      </c>
      <c r="O56" s="171"/>
      <c r="P56" s="171">
        <f t="shared" si="33"/>
        <v>0</v>
      </c>
      <c r="Q56" s="171">
        <f t="shared" si="33"/>
        <v>0</v>
      </c>
      <c r="R56" s="172"/>
      <c r="S56" s="779"/>
      <c r="T56" s="124"/>
      <c r="U56" s="124"/>
      <c r="V56" s="124"/>
      <c r="W56" s="124"/>
      <c r="X56" s="124"/>
      <c r="Y56" s="124"/>
      <c r="Z56" s="124">
        <f t="shared" si="34"/>
        <v>0</v>
      </c>
      <c r="AA56" s="124">
        <f t="shared" si="34"/>
        <v>0</v>
      </c>
      <c r="AB56" s="124"/>
      <c r="AC56" s="124"/>
      <c r="AD56" s="124">
        <f t="shared" si="25"/>
        <v>0</v>
      </c>
      <c r="AE56" s="124"/>
      <c r="AF56" s="124"/>
      <c r="AG56" s="124">
        <f t="shared" si="36"/>
        <v>0</v>
      </c>
      <c r="AH56" s="124"/>
      <c r="AI56" s="123">
        <f t="shared" si="35"/>
        <v>0</v>
      </c>
      <c r="AJ56" s="123">
        <f t="shared" si="35"/>
        <v>0</v>
      </c>
      <c r="AK56" s="123"/>
      <c r="AL56" s="126" t="str">
        <f t="shared" si="2"/>
        <v/>
      </c>
      <c r="AM56" s="127"/>
      <c r="AN56" s="127">
        <f>AF56</f>
        <v>0</v>
      </c>
      <c r="AO56" s="127"/>
      <c r="AP56" s="127"/>
      <c r="AQ56" s="127"/>
      <c r="AR56" s="146">
        <f>I56</f>
        <v>0</v>
      </c>
      <c r="AS56" s="146">
        <f>AR56</f>
        <v>0</v>
      </c>
      <c r="AT56" s="123"/>
      <c r="AU56" s="123"/>
      <c r="AV56" s="142">
        <f>AF56-AC56</f>
        <v>0</v>
      </c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832"/>
      <c r="BJ56" s="128"/>
      <c r="BK56" s="128"/>
      <c r="BL56" s="128"/>
      <c r="BM56" s="128"/>
      <c r="BN56" s="128"/>
      <c r="BO56" s="128"/>
      <c r="BP56" s="128"/>
      <c r="BS56" s="28"/>
      <c r="BT56" s="29"/>
      <c r="BU56" s="826" t="s">
        <v>89</v>
      </c>
    </row>
    <row r="57" spans="1:73" ht="18" hidden="1" customHeight="1" outlineLevel="1" x14ac:dyDescent="0.35">
      <c r="A57" s="785"/>
      <c r="B57" s="800"/>
      <c r="C57" s="122" t="s">
        <v>75</v>
      </c>
      <c r="D57" s="122" t="s">
        <v>76</v>
      </c>
      <c r="E57" s="146">
        <f t="shared" si="28"/>
        <v>0</v>
      </c>
      <c r="F57" s="147">
        <f t="shared" si="29"/>
        <v>0</v>
      </c>
      <c r="G57" s="788"/>
      <c r="H57" s="803"/>
      <c r="I57" s="147"/>
      <c r="J57" s="147">
        <f t="shared" si="30"/>
        <v>0</v>
      </c>
      <c r="K57" s="169"/>
      <c r="L57" s="170"/>
      <c r="M57" s="774"/>
      <c r="N57" s="171">
        <f>N56</f>
        <v>0</v>
      </c>
      <c r="O57" s="171">
        <f>O56</f>
        <v>0</v>
      </c>
      <c r="P57" s="171">
        <f t="shared" si="33"/>
        <v>0</v>
      </c>
      <c r="Q57" s="171">
        <f t="shared" si="33"/>
        <v>0</v>
      </c>
      <c r="R57" s="172"/>
      <c r="S57" s="780"/>
      <c r="T57" s="124"/>
      <c r="U57" s="124"/>
      <c r="V57" s="124"/>
      <c r="W57" s="124"/>
      <c r="X57" s="124"/>
      <c r="Y57" s="124"/>
      <c r="Z57" s="124">
        <f t="shared" si="34"/>
        <v>0</v>
      </c>
      <c r="AA57" s="124">
        <f t="shared" si="34"/>
        <v>0</v>
      </c>
      <c r="AB57" s="124"/>
      <c r="AC57" s="124"/>
      <c r="AD57" s="124">
        <f t="shared" si="25"/>
        <v>0</v>
      </c>
      <c r="AE57" s="124"/>
      <c r="AF57" s="124"/>
      <c r="AG57" s="124">
        <f t="shared" si="36"/>
        <v>0</v>
      </c>
      <c r="AH57" s="124"/>
      <c r="AI57" s="123">
        <f t="shared" si="35"/>
        <v>0</v>
      </c>
      <c r="AJ57" s="123">
        <f t="shared" si="35"/>
        <v>0</v>
      </c>
      <c r="AK57" s="123"/>
      <c r="AL57" s="126" t="str">
        <f t="shared" si="2"/>
        <v/>
      </c>
      <c r="AM57" s="127"/>
      <c r="AN57" s="134">
        <f>AN56</f>
        <v>0</v>
      </c>
      <c r="AO57" s="127"/>
      <c r="AP57" s="127"/>
      <c r="AQ57" s="127"/>
      <c r="AR57" s="146">
        <f>I57</f>
        <v>0</v>
      </c>
      <c r="AS57" s="146">
        <f>AR57*1.12</f>
        <v>0</v>
      </c>
      <c r="AT57" s="123"/>
      <c r="AU57" s="123"/>
      <c r="AV57" s="156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833"/>
      <c r="BJ57" s="128"/>
      <c r="BK57" s="128"/>
      <c r="BL57" s="128"/>
      <c r="BM57" s="128"/>
      <c r="BN57" s="128"/>
      <c r="BO57" s="128"/>
      <c r="BP57" s="128"/>
      <c r="BS57" s="28"/>
      <c r="BT57" s="29"/>
      <c r="BU57" s="827"/>
    </row>
    <row r="58" spans="1:73" ht="18" hidden="1" customHeight="1" outlineLevel="1" x14ac:dyDescent="0.35">
      <c r="A58" s="785"/>
      <c r="B58" s="800"/>
      <c r="C58" s="129" t="s">
        <v>75</v>
      </c>
      <c r="D58" s="129" t="s">
        <v>77</v>
      </c>
      <c r="E58" s="158">
        <f t="shared" si="28"/>
        <v>0</v>
      </c>
      <c r="F58" s="159">
        <f t="shared" si="29"/>
        <v>0</v>
      </c>
      <c r="G58" s="788"/>
      <c r="H58" s="804"/>
      <c r="I58" s="159">
        <f>I57</f>
        <v>0</v>
      </c>
      <c r="J58" s="159">
        <f t="shared" si="30"/>
        <v>0</v>
      </c>
      <c r="K58" s="169"/>
      <c r="L58" s="170"/>
      <c r="M58" s="775"/>
      <c r="N58" s="177">
        <f>N57</f>
        <v>0</v>
      </c>
      <c r="O58" s="177">
        <f>O57</f>
        <v>0</v>
      </c>
      <c r="P58" s="177">
        <f t="shared" si="33"/>
        <v>0</v>
      </c>
      <c r="Q58" s="177">
        <f t="shared" si="33"/>
        <v>0</v>
      </c>
      <c r="R58" s="172"/>
      <c r="S58" s="781"/>
      <c r="T58" s="131"/>
      <c r="U58" s="131"/>
      <c r="V58" s="131"/>
      <c r="W58" s="131"/>
      <c r="X58" s="131"/>
      <c r="Y58" s="131"/>
      <c r="Z58" s="131">
        <f t="shared" si="34"/>
        <v>0</v>
      </c>
      <c r="AA58" s="131">
        <f t="shared" si="34"/>
        <v>0</v>
      </c>
      <c r="AB58" s="131"/>
      <c r="AC58" s="131"/>
      <c r="AD58" s="131">
        <f t="shared" si="25"/>
        <v>0</v>
      </c>
      <c r="AE58" s="131"/>
      <c r="AF58" s="131"/>
      <c r="AG58" s="131">
        <f t="shared" si="36"/>
        <v>0</v>
      </c>
      <c r="AH58" s="131"/>
      <c r="AI58" s="130">
        <f t="shared" si="35"/>
        <v>0</v>
      </c>
      <c r="AJ58" s="130">
        <f t="shared" si="35"/>
        <v>0</v>
      </c>
      <c r="AK58" s="130"/>
      <c r="AL58" s="133" t="str">
        <f t="shared" si="2"/>
        <v/>
      </c>
      <c r="AM58" s="134"/>
      <c r="AN58" s="162">
        <f>AF58</f>
        <v>0</v>
      </c>
      <c r="AO58" s="134"/>
      <c r="AP58" s="134"/>
      <c r="AQ58" s="134"/>
      <c r="AR58" s="158">
        <f>AR57</f>
        <v>0</v>
      </c>
      <c r="AS58" s="158">
        <f>AR58*1.12</f>
        <v>0</v>
      </c>
      <c r="AT58" s="130"/>
      <c r="AU58" s="130"/>
      <c r="AV58" s="163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834"/>
      <c r="BJ58" s="135"/>
      <c r="BK58" s="135"/>
      <c r="BL58" s="135"/>
      <c r="BM58" s="135"/>
      <c r="BN58" s="135"/>
      <c r="BO58" s="135"/>
      <c r="BP58" s="135"/>
      <c r="BS58" s="28"/>
      <c r="BT58" s="29"/>
      <c r="BU58" s="828"/>
    </row>
    <row r="59" spans="1:73" s="153" customFormat="1" ht="12" hidden="1" customHeight="1" outlineLevel="1" x14ac:dyDescent="0.35">
      <c r="A59" s="785"/>
      <c r="B59" s="800"/>
      <c r="C59" s="145" t="s">
        <v>73</v>
      </c>
      <c r="D59" s="145" t="s">
        <v>74</v>
      </c>
      <c r="E59" s="146">
        <f t="shared" si="28"/>
        <v>0</v>
      </c>
      <c r="F59" s="147">
        <f t="shared" si="29"/>
        <v>0</v>
      </c>
      <c r="G59" s="788"/>
      <c r="H59" s="802"/>
      <c r="I59" s="147"/>
      <c r="J59" s="147">
        <f t="shared" si="30"/>
        <v>0</v>
      </c>
      <c r="K59" s="169"/>
      <c r="L59" s="170"/>
      <c r="M59" s="808"/>
      <c r="N59" s="171">
        <f>O59/1.12</f>
        <v>0</v>
      </c>
      <c r="O59" s="171"/>
      <c r="P59" s="171">
        <f t="shared" si="33"/>
        <v>0</v>
      </c>
      <c r="Q59" s="171">
        <f t="shared" si="33"/>
        <v>0</v>
      </c>
      <c r="R59" s="172"/>
      <c r="S59" s="805"/>
      <c r="T59" s="147"/>
      <c r="U59" s="147"/>
      <c r="V59" s="147"/>
      <c r="W59" s="147"/>
      <c r="X59" s="147"/>
      <c r="Y59" s="147"/>
      <c r="Z59" s="124">
        <f t="shared" si="34"/>
        <v>0</v>
      </c>
      <c r="AA59" s="124">
        <f t="shared" si="34"/>
        <v>0</v>
      </c>
      <c r="AB59" s="147"/>
      <c r="AC59" s="124"/>
      <c r="AD59" s="124">
        <f t="shared" si="25"/>
        <v>0</v>
      </c>
      <c r="AE59" s="124"/>
      <c r="AF59" s="124"/>
      <c r="AG59" s="124">
        <f t="shared" si="36"/>
        <v>0</v>
      </c>
      <c r="AH59" s="124"/>
      <c r="AI59" s="146">
        <f t="shared" si="35"/>
        <v>0</v>
      </c>
      <c r="AJ59" s="146">
        <f t="shared" si="35"/>
        <v>0</v>
      </c>
      <c r="AK59" s="146"/>
      <c r="AL59" s="150" t="str">
        <f t="shared" si="2"/>
        <v/>
      </c>
      <c r="AM59" s="151"/>
      <c r="AN59" s="127">
        <f>AF59</f>
        <v>0</v>
      </c>
      <c r="AO59" s="151"/>
      <c r="AP59" s="151"/>
      <c r="AQ59" s="151"/>
      <c r="AR59" s="146">
        <f>I59</f>
        <v>0</v>
      </c>
      <c r="AS59" s="146">
        <f>AR59</f>
        <v>0</v>
      </c>
      <c r="AT59" s="146"/>
      <c r="AU59" s="146"/>
      <c r="AV59" s="142">
        <f>AF59-AC59</f>
        <v>0</v>
      </c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823"/>
      <c r="BJ59" s="152"/>
      <c r="BK59" s="152"/>
      <c r="BL59" s="152"/>
      <c r="BM59" s="152"/>
      <c r="BN59" s="152"/>
      <c r="BO59" s="152"/>
      <c r="BP59" s="152"/>
      <c r="BS59" s="154"/>
      <c r="BT59" s="155"/>
      <c r="BU59" s="826" t="s">
        <v>90</v>
      </c>
    </row>
    <row r="60" spans="1:73" s="153" customFormat="1" ht="12" hidden="1" customHeight="1" outlineLevel="1" x14ac:dyDescent="0.35">
      <c r="A60" s="785"/>
      <c r="B60" s="800"/>
      <c r="C60" s="145" t="s">
        <v>75</v>
      </c>
      <c r="D60" s="145" t="s">
        <v>76</v>
      </c>
      <c r="E60" s="146">
        <f t="shared" si="28"/>
        <v>0</v>
      </c>
      <c r="F60" s="147">
        <f t="shared" si="29"/>
        <v>0</v>
      </c>
      <c r="G60" s="788"/>
      <c r="H60" s="803"/>
      <c r="I60" s="147"/>
      <c r="J60" s="147">
        <f t="shared" si="30"/>
        <v>0</v>
      </c>
      <c r="K60" s="169"/>
      <c r="L60" s="170"/>
      <c r="M60" s="809"/>
      <c r="N60" s="171">
        <f>N59</f>
        <v>0</v>
      </c>
      <c r="O60" s="171">
        <f>O59</f>
        <v>0</v>
      </c>
      <c r="P60" s="171">
        <f t="shared" si="33"/>
        <v>0</v>
      </c>
      <c r="Q60" s="171">
        <f t="shared" si="33"/>
        <v>0</v>
      </c>
      <c r="R60" s="172"/>
      <c r="S60" s="806"/>
      <c r="T60" s="147"/>
      <c r="U60" s="147"/>
      <c r="V60" s="147"/>
      <c r="W60" s="147"/>
      <c r="X60" s="147"/>
      <c r="Y60" s="147"/>
      <c r="Z60" s="124">
        <f t="shared" si="34"/>
        <v>0</v>
      </c>
      <c r="AA60" s="124">
        <f t="shared" si="34"/>
        <v>0</v>
      </c>
      <c r="AB60" s="147"/>
      <c r="AC60" s="124"/>
      <c r="AD60" s="124">
        <f t="shared" si="25"/>
        <v>0</v>
      </c>
      <c r="AE60" s="124"/>
      <c r="AF60" s="124"/>
      <c r="AG60" s="124">
        <f t="shared" si="36"/>
        <v>0</v>
      </c>
      <c r="AH60" s="124"/>
      <c r="AI60" s="146">
        <f t="shared" si="35"/>
        <v>0</v>
      </c>
      <c r="AJ60" s="146">
        <f t="shared" si="35"/>
        <v>0</v>
      </c>
      <c r="AK60" s="146"/>
      <c r="AL60" s="150" t="str">
        <f t="shared" si="2"/>
        <v/>
      </c>
      <c r="AM60" s="151"/>
      <c r="AN60" s="134">
        <f>AN59</f>
        <v>0</v>
      </c>
      <c r="AO60" s="151"/>
      <c r="AP60" s="151"/>
      <c r="AQ60" s="151"/>
      <c r="AR60" s="146">
        <f>I60</f>
        <v>0</v>
      </c>
      <c r="AS60" s="146">
        <f>AR60*1.12</f>
        <v>0</v>
      </c>
      <c r="AT60" s="146"/>
      <c r="AU60" s="146"/>
      <c r="AV60" s="15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824"/>
      <c r="BJ60" s="152"/>
      <c r="BK60" s="152"/>
      <c r="BL60" s="152"/>
      <c r="BM60" s="152"/>
      <c r="BN60" s="152"/>
      <c r="BO60" s="152"/>
      <c r="BP60" s="152"/>
      <c r="BS60" s="154"/>
      <c r="BT60" s="155"/>
      <c r="BU60" s="827"/>
    </row>
    <row r="61" spans="1:73" s="165" customFormat="1" ht="12" hidden="1" customHeight="1" outlineLevel="1" x14ac:dyDescent="0.35">
      <c r="A61" s="785"/>
      <c r="B61" s="800"/>
      <c r="C61" s="157" t="s">
        <v>75</v>
      </c>
      <c r="D61" s="157" t="s">
        <v>77</v>
      </c>
      <c r="E61" s="158">
        <f t="shared" si="28"/>
        <v>0</v>
      </c>
      <c r="F61" s="159">
        <f t="shared" si="29"/>
        <v>0</v>
      </c>
      <c r="G61" s="788"/>
      <c r="H61" s="804"/>
      <c r="I61" s="159">
        <f>I60</f>
        <v>0</v>
      </c>
      <c r="J61" s="159">
        <f t="shared" si="30"/>
        <v>0</v>
      </c>
      <c r="K61" s="169"/>
      <c r="L61" s="170"/>
      <c r="M61" s="810"/>
      <c r="N61" s="177">
        <f>N60</f>
        <v>0</v>
      </c>
      <c r="O61" s="177">
        <f>O60</f>
        <v>0</v>
      </c>
      <c r="P61" s="177">
        <f t="shared" si="33"/>
        <v>0</v>
      </c>
      <c r="Q61" s="177">
        <f t="shared" si="33"/>
        <v>0</v>
      </c>
      <c r="R61" s="172"/>
      <c r="S61" s="807"/>
      <c r="T61" s="159"/>
      <c r="U61" s="159"/>
      <c r="V61" s="159"/>
      <c r="W61" s="159"/>
      <c r="X61" s="159"/>
      <c r="Y61" s="159"/>
      <c r="Z61" s="131">
        <f t="shared" si="34"/>
        <v>0</v>
      </c>
      <c r="AA61" s="131">
        <f t="shared" si="34"/>
        <v>0</v>
      </c>
      <c r="AB61" s="159"/>
      <c r="AC61" s="131"/>
      <c r="AD61" s="131">
        <f t="shared" si="25"/>
        <v>0</v>
      </c>
      <c r="AE61" s="131"/>
      <c r="AF61" s="131"/>
      <c r="AG61" s="131">
        <f t="shared" si="36"/>
        <v>0</v>
      </c>
      <c r="AH61" s="131"/>
      <c r="AI61" s="158">
        <f t="shared" si="35"/>
        <v>0</v>
      </c>
      <c r="AJ61" s="158">
        <f t="shared" si="35"/>
        <v>0</v>
      </c>
      <c r="AK61" s="158"/>
      <c r="AL61" s="161" t="str">
        <f t="shared" si="2"/>
        <v/>
      </c>
      <c r="AM61" s="162"/>
      <c r="AN61" s="162">
        <f>AF61</f>
        <v>0</v>
      </c>
      <c r="AO61" s="162"/>
      <c r="AP61" s="162"/>
      <c r="AQ61" s="162"/>
      <c r="AR61" s="158">
        <f>AR60</f>
        <v>0</v>
      </c>
      <c r="AS61" s="158">
        <f>AR61*1.12</f>
        <v>0</v>
      </c>
      <c r="AT61" s="158"/>
      <c r="AU61" s="158"/>
      <c r="AV61" s="163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825"/>
      <c r="BJ61" s="164"/>
      <c r="BK61" s="164"/>
      <c r="BL61" s="164"/>
      <c r="BM61" s="164"/>
      <c r="BN61" s="164"/>
      <c r="BO61" s="164"/>
      <c r="BP61" s="164"/>
      <c r="BS61" s="166"/>
      <c r="BT61" s="167"/>
      <c r="BU61" s="828"/>
    </row>
    <row r="62" spans="1:73" s="153" customFormat="1" ht="12" hidden="1" customHeight="1" outlineLevel="1" x14ac:dyDescent="0.35">
      <c r="A62" s="785"/>
      <c r="B62" s="800"/>
      <c r="C62" s="145" t="s">
        <v>73</v>
      </c>
      <c r="D62" s="145" t="s">
        <v>74</v>
      </c>
      <c r="E62" s="146">
        <f t="shared" si="28"/>
        <v>0</v>
      </c>
      <c r="F62" s="147">
        <f t="shared" si="29"/>
        <v>0</v>
      </c>
      <c r="G62" s="788"/>
      <c r="H62" s="802"/>
      <c r="I62" s="147"/>
      <c r="J62" s="147">
        <f t="shared" si="30"/>
        <v>0</v>
      </c>
      <c r="K62" s="169"/>
      <c r="L62" s="170"/>
      <c r="M62" s="808"/>
      <c r="N62" s="171">
        <f>O62/1.12</f>
        <v>0</v>
      </c>
      <c r="O62" s="171"/>
      <c r="P62" s="171">
        <f t="shared" si="33"/>
        <v>0</v>
      </c>
      <c r="Q62" s="171">
        <f t="shared" si="33"/>
        <v>0</v>
      </c>
      <c r="R62" s="172"/>
      <c r="S62" s="805"/>
      <c r="T62" s="147"/>
      <c r="U62" s="147"/>
      <c r="V62" s="147"/>
      <c r="W62" s="147"/>
      <c r="X62" s="147"/>
      <c r="Y62" s="147"/>
      <c r="Z62" s="124">
        <f t="shared" si="34"/>
        <v>0</v>
      </c>
      <c r="AA62" s="124">
        <f t="shared" si="34"/>
        <v>0</v>
      </c>
      <c r="AB62" s="147"/>
      <c r="AC62" s="124"/>
      <c r="AD62" s="124">
        <f t="shared" si="25"/>
        <v>0</v>
      </c>
      <c r="AE62" s="124"/>
      <c r="AF62" s="124"/>
      <c r="AG62" s="124">
        <f t="shared" si="36"/>
        <v>0</v>
      </c>
      <c r="AH62" s="124"/>
      <c r="AI62" s="146">
        <f t="shared" si="35"/>
        <v>0</v>
      </c>
      <c r="AJ62" s="146">
        <f t="shared" si="35"/>
        <v>0</v>
      </c>
      <c r="AK62" s="146"/>
      <c r="AL62" s="150" t="str">
        <f t="shared" si="2"/>
        <v/>
      </c>
      <c r="AM62" s="151"/>
      <c r="AN62" s="127">
        <f>AF62</f>
        <v>0</v>
      </c>
      <c r="AO62" s="151"/>
      <c r="AP62" s="151"/>
      <c r="AQ62" s="151"/>
      <c r="AR62" s="146">
        <f>I62</f>
        <v>0</v>
      </c>
      <c r="AS62" s="146">
        <f>AR62</f>
        <v>0</v>
      </c>
      <c r="AT62" s="146"/>
      <c r="AU62" s="146"/>
      <c r="AV62" s="142">
        <f>AF62-AC62</f>
        <v>0</v>
      </c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835"/>
      <c r="BJ62" s="152"/>
      <c r="BK62" s="152"/>
      <c r="BL62" s="152"/>
      <c r="BM62" s="152"/>
      <c r="BN62" s="152"/>
      <c r="BO62" s="152"/>
      <c r="BP62" s="152"/>
      <c r="BS62" s="154"/>
      <c r="BT62" s="155"/>
      <c r="BU62" s="826" t="s">
        <v>91</v>
      </c>
    </row>
    <row r="63" spans="1:73" s="153" customFormat="1" ht="12" hidden="1" customHeight="1" outlineLevel="1" x14ac:dyDescent="0.35">
      <c r="A63" s="785"/>
      <c r="B63" s="800"/>
      <c r="C63" s="145" t="s">
        <v>75</v>
      </c>
      <c r="D63" s="145" t="s">
        <v>76</v>
      </c>
      <c r="E63" s="146">
        <f t="shared" si="28"/>
        <v>0</v>
      </c>
      <c r="F63" s="147">
        <f t="shared" si="29"/>
        <v>0</v>
      </c>
      <c r="G63" s="788"/>
      <c r="H63" s="803"/>
      <c r="I63" s="147"/>
      <c r="J63" s="147">
        <f t="shared" si="30"/>
        <v>0</v>
      </c>
      <c r="K63" s="169"/>
      <c r="L63" s="170"/>
      <c r="M63" s="809"/>
      <c r="N63" s="171">
        <f>N62</f>
        <v>0</v>
      </c>
      <c r="O63" s="171">
        <f>O62</f>
        <v>0</v>
      </c>
      <c r="P63" s="171">
        <f t="shared" si="33"/>
        <v>0</v>
      </c>
      <c r="Q63" s="171">
        <f t="shared" si="33"/>
        <v>0</v>
      </c>
      <c r="R63" s="172"/>
      <c r="S63" s="806"/>
      <c r="T63" s="147"/>
      <c r="U63" s="147"/>
      <c r="V63" s="147"/>
      <c r="W63" s="147"/>
      <c r="X63" s="147"/>
      <c r="Y63" s="147"/>
      <c r="Z63" s="124">
        <f t="shared" si="34"/>
        <v>0</v>
      </c>
      <c r="AA63" s="124">
        <f t="shared" si="34"/>
        <v>0</v>
      </c>
      <c r="AB63" s="147"/>
      <c r="AC63" s="124"/>
      <c r="AD63" s="124">
        <f t="shared" si="25"/>
        <v>0</v>
      </c>
      <c r="AE63" s="124"/>
      <c r="AF63" s="124"/>
      <c r="AG63" s="124">
        <f t="shared" si="36"/>
        <v>0</v>
      </c>
      <c r="AH63" s="124"/>
      <c r="AI63" s="146">
        <f t="shared" si="35"/>
        <v>0</v>
      </c>
      <c r="AJ63" s="146">
        <f t="shared" si="35"/>
        <v>0</v>
      </c>
      <c r="AK63" s="146"/>
      <c r="AL63" s="150" t="str">
        <f t="shared" si="2"/>
        <v/>
      </c>
      <c r="AM63" s="151"/>
      <c r="AN63" s="134">
        <f>AN62</f>
        <v>0</v>
      </c>
      <c r="AO63" s="151"/>
      <c r="AP63" s="151"/>
      <c r="AQ63" s="151"/>
      <c r="AR63" s="146">
        <f>I63</f>
        <v>0</v>
      </c>
      <c r="AS63" s="146">
        <f>AR63*1.12</f>
        <v>0</v>
      </c>
      <c r="AT63" s="146"/>
      <c r="AU63" s="146"/>
      <c r="AV63" s="15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836"/>
      <c r="BJ63" s="152"/>
      <c r="BK63" s="152"/>
      <c r="BL63" s="152"/>
      <c r="BM63" s="152"/>
      <c r="BN63" s="152"/>
      <c r="BO63" s="152"/>
      <c r="BP63" s="152"/>
      <c r="BS63" s="154"/>
      <c r="BT63" s="155"/>
      <c r="BU63" s="827"/>
    </row>
    <row r="64" spans="1:73" s="165" customFormat="1" ht="12" hidden="1" customHeight="1" outlineLevel="1" x14ac:dyDescent="0.35">
      <c r="A64" s="785"/>
      <c r="B64" s="800"/>
      <c r="C64" s="157" t="s">
        <v>75</v>
      </c>
      <c r="D64" s="157" t="s">
        <v>77</v>
      </c>
      <c r="E64" s="158">
        <f t="shared" si="28"/>
        <v>0</v>
      </c>
      <c r="F64" s="159">
        <f t="shared" si="29"/>
        <v>0</v>
      </c>
      <c r="G64" s="788"/>
      <c r="H64" s="804"/>
      <c r="I64" s="159">
        <f>I63</f>
        <v>0</v>
      </c>
      <c r="J64" s="159">
        <f t="shared" si="30"/>
        <v>0</v>
      </c>
      <c r="K64" s="169"/>
      <c r="L64" s="170"/>
      <c r="M64" s="810"/>
      <c r="N64" s="177">
        <f>N63</f>
        <v>0</v>
      </c>
      <c r="O64" s="177">
        <f>O63</f>
        <v>0</v>
      </c>
      <c r="P64" s="177">
        <f t="shared" si="33"/>
        <v>0</v>
      </c>
      <c r="Q64" s="177">
        <f t="shared" si="33"/>
        <v>0</v>
      </c>
      <c r="R64" s="172"/>
      <c r="S64" s="807"/>
      <c r="T64" s="159"/>
      <c r="U64" s="159"/>
      <c r="V64" s="159"/>
      <c r="W64" s="159"/>
      <c r="X64" s="159"/>
      <c r="Y64" s="159"/>
      <c r="Z64" s="131">
        <f t="shared" si="34"/>
        <v>0</v>
      </c>
      <c r="AA64" s="131">
        <f t="shared" si="34"/>
        <v>0</v>
      </c>
      <c r="AB64" s="159"/>
      <c r="AC64" s="131"/>
      <c r="AD64" s="131">
        <f t="shared" si="25"/>
        <v>0</v>
      </c>
      <c r="AE64" s="131"/>
      <c r="AF64" s="131"/>
      <c r="AG64" s="131">
        <f t="shared" si="36"/>
        <v>0</v>
      </c>
      <c r="AH64" s="131"/>
      <c r="AI64" s="158">
        <f t="shared" si="35"/>
        <v>0</v>
      </c>
      <c r="AJ64" s="158">
        <f t="shared" si="35"/>
        <v>0</v>
      </c>
      <c r="AK64" s="158"/>
      <c r="AL64" s="161" t="str">
        <f t="shared" si="2"/>
        <v/>
      </c>
      <c r="AM64" s="162"/>
      <c r="AN64" s="162">
        <f>AF64</f>
        <v>0</v>
      </c>
      <c r="AO64" s="162"/>
      <c r="AP64" s="162"/>
      <c r="AQ64" s="162"/>
      <c r="AR64" s="158">
        <f>AR63</f>
        <v>0</v>
      </c>
      <c r="AS64" s="158">
        <f>AR64*1.12</f>
        <v>0</v>
      </c>
      <c r="AT64" s="158"/>
      <c r="AU64" s="158"/>
      <c r="AV64" s="163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837"/>
      <c r="BJ64" s="164"/>
      <c r="BK64" s="164"/>
      <c r="BL64" s="164"/>
      <c r="BM64" s="164"/>
      <c r="BN64" s="164"/>
      <c r="BO64" s="164"/>
      <c r="BP64" s="164"/>
      <c r="BS64" s="166"/>
      <c r="BT64" s="167"/>
      <c r="BU64" s="828"/>
    </row>
    <row r="65" spans="1:73" s="153" customFormat="1" ht="12" hidden="1" customHeight="1" outlineLevel="1" x14ac:dyDescent="0.35">
      <c r="A65" s="785"/>
      <c r="B65" s="800"/>
      <c r="C65" s="145" t="s">
        <v>73</v>
      </c>
      <c r="D65" s="145" t="s">
        <v>74</v>
      </c>
      <c r="E65" s="146">
        <f t="shared" si="28"/>
        <v>0</v>
      </c>
      <c r="F65" s="147">
        <f t="shared" si="29"/>
        <v>0</v>
      </c>
      <c r="G65" s="788"/>
      <c r="H65" s="802"/>
      <c r="I65" s="147"/>
      <c r="J65" s="147">
        <f t="shared" si="30"/>
        <v>0</v>
      </c>
      <c r="K65" s="169"/>
      <c r="L65" s="170"/>
      <c r="M65" s="808"/>
      <c r="N65" s="171">
        <f>O65/1.12</f>
        <v>0</v>
      </c>
      <c r="O65" s="171"/>
      <c r="P65" s="171">
        <f t="shared" si="33"/>
        <v>0</v>
      </c>
      <c r="Q65" s="171">
        <f t="shared" si="33"/>
        <v>0</v>
      </c>
      <c r="R65" s="172"/>
      <c r="S65" s="805"/>
      <c r="T65" s="147"/>
      <c r="U65" s="147"/>
      <c r="V65" s="147"/>
      <c r="W65" s="147"/>
      <c r="X65" s="147"/>
      <c r="Y65" s="147"/>
      <c r="Z65" s="124">
        <f t="shared" si="34"/>
        <v>0</v>
      </c>
      <c r="AA65" s="124">
        <f t="shared" si="34"/>
        <v>0</v>
      </c>
      <c r="AB65" s="147"/>
      <c r="AC65" s="124"/>
      <c r="AD65" s="124">
        <f t="shared" si="25"/>
        <v>0</v>
      </c>
      <c r="AE65" s="124"/>
      <c r="AF65" s="124"/>
      <c r="AG65" s="124">
        <f t="shared" si="36"/>
        <v>0</v>
      </c>
      <c r="AH65" s="124"/>
      <c r="AI65" s="146">
        <f t="shared" si="35"/>
        <v>0</v>
      </c>
      <c r="AJ65" s="146">
        <f t="shared" si="35"/>
        <v>0</v>
      </c>
      <c r="AK65" s="146"/>
      <c r="AL65" s="150" t="str">
        <f t="shared" si="2"/>
        <v/>
      </c>
      <c r="AM65" s="151"/>
      <c r="AN65" s="127">
        <f>AF65</f>
        <v>0</v>
      </c>
      <c r="AO65" s="151"/>
      <c r="AP65" s="151"/>
      <c r="AQ65" s="151"/>
      <c r="AR65" s="146">
        <f>I65</f>
        <v>0</v>
      </c>
      <c r="AS65" s="146">
        <f>AR65</f>
        <v>0</v>
      </c>
      <c r="AT65" s="146"/>
      <c r="AU65" s="146"/>
      <c r="AV65" s="142">
        <f>AF65-AC65</f>
        <v>0</v>
      </c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835"/>
      <c r="BJ65" s="152"/>
      <c r="BK65" s="152"/>
      <c r="BL65" s="152"/>
      <c r="BM65" s="152"/>
      <c r="BN65" s="152"/>
      <c r="BO65" s="152"/>
      <c r="BP65" s="152"/>
      <c r="BS65" s="154"/>
      <c r="BT65" s="155"/>
      <c r="BU65" s="826" t="s">
        <v>92</v>
      </c>
    </row>
    <row r="66" spans="1:73" s="153" customFormat="1" ht="12" hidden="1" customHeight="1" outlineLevel="1" x14ac:dyDescent="0.35">
      <c r="A66" s="785"/>
      <c r="B66" s="800"/>
      <c r="C66" s="145" t="s">
        <v>75</v>
      </c>
      <c r="D66" s="145" t="s">
        <v>76</v>
      </c>
      <c r="E66" s="146">
        <f t="shared" si="28"/>
        <v>0</v>
      </c>
      <c r="F66" s="147">
        <f t="shared" si="29"/>
        <v>0</v>
      </c>
      <c r="G66" s="788"/>
      <c r="H66" s="803"/>
      <c r="I66" s="147"/>
      <c r="J66" s="147">
        <f t="shared" si="30"/>
        <v>0</v>
      </c>
      <c r="K66" s="169"/>
      <c r="L66" s="170"/>
      <c r="M66" s="809"/>
      <c r="N66" s="171">
        <f>N65</f>
        <v>0</v>
      </c>
      <c r="O66" s="171">
        <f>O65</f>
        <v>0</v>
      </c>
      <c r="P66" s="171">
        <f t="shared" si="33"/>
        <v>0</v>
      </c>
      <c r="Q66" s="171">
        <f t="shared" si="33"/>
        <v>0</v>
      </c>
      <c r="R66" s="172"/>
      <c r="S66" s="806"/>
      <c r="T66" s="147"/>
      <c r="U66" s="147"/>
      <c r="V66" s="147"/>
      <c r="W66" s="147"/>
      <c r="X66" s="147"/>
      <c r="Y66" s="147"/>
      <c r="Z66" s="124">
        <f t="shared" si="34"/>
        <v>0</v>
      </c>
      <c r="AA66" s="124">
        <f t="shared" si="34"/>
        <v>0</v>
      </c>
      <c r="AB66" s="147"/>
      <c r="AC66" s="124"/>
      <c r="AD66" s="124">
        <f t="shared" si="25"/>
        <v>0</v>
      </c>
      <c r="AE66" s="124"/>
      <c r="AF66" s="124"/>
      <c r="AG66" s="124">
        <f t="shared" si="36"/>
        <v>0</v>
      </c>
      <c r="AH66" s="124"/>
      <c r="AI66" s="146">
        <f t="shared" si="35"/>
        <v>0</v>
      </c>
      <c r="AJ66" s="146">
        <f t="shared" si="35"/>
        <v>0</v>
      </c>
      <c r="AK66" s="146"/>
      <c r="AL66" s="150" t="str">
        <f t="shared" si="2"/>
        <v/>
      </c>
      <c r="AM66" s="151"/>
      <c r="AN66" s="134">
        <f>AN65</f>
        <v>0</v>
      </c>
      <c r="AO66" s="151"/>
      <c r="AP66" s="151"/>
      <c r="AQ66" s="151"/>
      <c r="AR66" s="146">
        <f>I66</f>
        <v>0</v>
      </c>
      <c r="AS66" s="146">
        <f>AR66*1.12</f>
        <v>0</v>
      </c>
      <c r="AT66" s="146"/>
      <c r="AU66" s="146"/>
      <c r="AV66" s="15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836"/>
      <c r="BJ66" s="152"/>
      <c r="BK66" s="152"/>
      <c r="BL66" s="152"/>
      <c r="BM66" s="152"/>
      <c r="BN66" s="152"/>
      <c r="BO66" s="152"/>
      <c r="BP66" s="152"/>
      <c r="BS66" s="154"/>
      <c r="BT66" s="155"/>
      <c r="BU66" s="827"/>
    </row>
    <row r="67" spans="1:73" s="165" customFormat="1" ht="12" hidden="1" customHeight="1" outlineLevel="1" x14ac:dyDescent="0.35">
      <c r="A67" s="785"/>
      <c r="B67" s="800"/>
      <c r="C67" s="157" t="s">
        <v>75</v>
      </c>
      <c r="D67" s="157" t="s">
        <v>77</v>
      </c>
      <c r="E67" s="158">
        <f t="shared" si="28"/>
        <v>0</v>
      </c>
      <c r="F67" s="159">
        <f t="shared" si="29"/>
        <v>0</v>
      </c>
      <c r="G67" s="788"/>
      <c r="H67" s="804"/>
      <c r="I67" s="159">
        <f>I66</f>
        <v>0</v>
      </c>
      <c r="J67" s="159">
        <f t="shared" si="30"/>
        <v>0</v>
      </c>
      <c r="K67" s="169"/>
      <c r="L67" s="170"/>
      <c r="M67" s="810"/>
      <c r="N67" s="177">
        <f>N66</f>
        <v>0</v>
      </c>
      <c r="O67" s="177">
        <f>O66</f>
        <v>0</v>
      </c>
      <c r="P67" s="177">
        <f t="shared" si="33"/>
        <v>0</v>
      </c>
      <c r="Q67" s="177">
        <f t="shared" si="33"/>
        <v>0</v>
      </c>
      <c r="R67" s="172"/>
      <c r="S67" s="807"/>
      <c r="T67" s="159"/>
      <c r="U67" s="159"/>
      <c r="V67" s="159"/>
      <c r="W67" s="159"/>
      <c r="X67" s="159"/>
      <c r="Y67" s="159"/>
      <c r="Z67" s="131">
        <f t="shared" si="34"/>
        <v>0</v>
      </c>
      <c r="AA67" s="131">
        <f t="shared" si="34"/>
        <v>0</v>
      </c>
      <c r="AB67" s="159"/>
      <c r="AC67" s="131"/>
      <c r="AD67" s="131">
        <f t="shared" si="25"/>
        <v>0</v>
      </c>
      <c r="AE67" s="131"/>
      <c r="AF67" s="131"/>
      <c r="AG67" s="131">
        <f t="shared" si="36"/>
        <v>0</v>
      </c>
      <c r="AH67" s="131"/>
      <c r="AI67" s="158">
        <f t="shared" si="35"/>
        <v>0</v>
      </c>
      <c r="AJ67" s="158">
        <f t="shared" si="35"/>
        <v>0</v>
      </c>
      <c r="AK67" s="158"/>
      <c r="AL67" s="161" t="str">
        <f t="shared" si="2"/>
        <v/>
      </c>
      <c r="AM67" s="162"/>
      <c r="AN67" s="162">
        <f>AF67</f>
        <v>0</v>
      </c>
      <c r="AO67" s="162"/>
      <c r="AP67" s="162"/>
      <c r="AQ67" s="162"/>
      <c r="AR67" s="158">
        <f>AR66</f>
        <v>0</v>
      </c>
      <c r="AS67" s="158">
        <f>AR67*1.12</f>
        <v>0</v>
      </c>
      <c r="AT67" s="158"/>
      <c r="AU67" s="158"/>
      <c r="AV67" s="163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837"/>
      <c r="BJ67" s="164"/>
      <c r="BK67" s="164"/>
      <c r="BL67" s="164"/>
      <c r="BM67" s="164"/>
      <c r="BN67" s="164"/>
      <c r="BO67" s="164"/>
      <c r="BP67" s="164"/>
      <c r="BS67" s="166"/>
      <c r="BT67" s="167"/>
      <c r="BU67" s="828"/>
    </row>
    <row r="68" spans="1:73" s="153" customFormat="1" ht="12" hidden="1" customHeight="1" outlineLevel="1" x14ac:dyDescent="0.35">
      <c r="A68" s="785"/>
      <c r="B68" s="800"/>
      <c r="C68" s="145" t="s">
        <v>73</v>
      </c>
      <c r="D68" s="145" t="s">
        <v>74</v>
      </c>
      <c r="E68" s="146">
        <f t="shared" si="28"/>
        <v>0</v>
      </c>
      <c r="F68" s="147">
        <f t="shared" si="29"/>
        <v>0</v>
      </c>
      <c r="G68" s="788"/>
      <c r="H68" s="802"/>
      <c r="I68" s="147"/>
      <c r="J68" s="147">
        <f t="shared" si="30"/>
        <v>0</v>
      </c>
      <c r="K68" s="169"/>
      <c r="L68" s="170"/>
      <c r="M68" s="808"/>
      <c r="N68" s="171">
        <f>O68/1.12</f>
        <v>0</v>
      </c>
      <c r="O68" s="171"/>
      <c r="P68" s="171">
        <f t="shared" si="33"/>
        <v>0</v>
      </c>
      <c r="Q68" s="171">
        <f t="shared" si="33"/>
        <v>0</v>
      </c>
      <c r="R68" s="172"/>
      <c r="S68" s="805"/>
      <c r="T68" s="147"/>
      <c r="U68" s="147"/>
      <c r="V68" s="147"/>
      <c r="W68" s="147"/>
      <c r="X68" s="147"/>
      <c r="Y68" s="147"/>
      <c r="Z68" s="124">
        <f t="shared" si="34"/>
        <v>0</v>
      </c>
      <c r="AA68" s="124">
        <f t="shared" si="34"/>
        <v>0</v>
      </c>
      <c r="AB68" s="147"/>
      <c r="AC68" s="124"/>
      <c r="AD68" s="124">
        <f t="shared" si="25"/>
        <v>0</v>
      </c>
      <c r="AE68" s="124"/>
      <c r="AF68" s="124"/>
      <c r="AG68" s="124">
        <f t="shared" si="36"/>
        <v>0</v>
      </c>
      <c r="AH68" s="124"/>
      <c r="AI68" s="146">
        <f t="shared" si="35"/>
        <v>0</v>
      </c>
      <c r="AJ68" s="146">
        <f t="shared" si="35"/>
        <v>0</v>
      </c>
      <c r="AK68" s="146"/>
      <c r="AL68" s="150" t="str">
        <f t="shared" si="2"/>
        <v/>
      </c>
      <c r="AM68" s="151"/>
      <c r="AN68" s="127">
        <f>AF68</f>
        <v>0</v>
      </c>
      <c r="AO68" s="151"/>
      <c r="AP68" s="151"/>
      <c r="AQ68" s="151"/>
      <c r="AR68" s="146">
        <f>I68</f>
        <v>0</v>
      </c>
      <c r="AS68" s="146">
        <f>AR68</f>
        <v>0</v>
      </c>
      <c r="AT68" s="146"/>
      <c r="AU68" s="146"/>
      <c r="AV68" s="142">
        <f>AF68-AC68</f>
        <v>0</v>
      </c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835"/>
      <c r="BJ68" s="152"/>
      <c r="BK68" s="152"/>
      <c r="BL68" s="152"/>
      <c r="BM68" s="152"/>
      <c r="BN68" s="152"/>
      <c r="BO68" s="152"/>
      <c r="BP68" s="152"/>
      <c r="BS68" s="154"/>
      <c r="BT68" s="155"/>
      <c r="BU68" s="826" t="s">
        <v>93</v>
      </c>
    </row>
    <row r="69" spans="1:73" s="153" customFormat="1" ht="12" hidden="1" customHeight="1" outlineLevel="1" x14ac:dyDescent="0.35">
      <c r="A69" s="785"/>
      <c r="B69" s="800"/>
      <c r="C69" s="145" t="s">
        <v>75</v>
      </c>
      <c r="D69" s="145" t="s">
        <v>76</v>
      </c>
      <c r="E69" s="146">
        <f t="shared" si="28"/>
        <v>0</v>
      </c>
      <c r="F69" s="147">
        <f t="shared" si="29"/>
        <v>0</v>
      </c>
      <c r="G69" s="788"/>
      <c r="H69" s="803"/>
      <c r="I69" s="147"/>
      <c r="J69" s="147">
        <f t="shared" si="30"/>
        <v>0</v>
      </c>
      <c r="K69" s="169"/>
      <c r="L69" s="170"/>
      <c r="M69" s="809"/>
      <c r="N69" s="171">
        <f>N68</f>
        <v>0</v>
      </c>
      <c r="O69" s="171">
        <f>O68</f>
        <v>0</v>
      </c>
      <c r="P69" s="171">
        <f t="shared" si="33"/>
        <v>0</v>
      </c>
      <c r="Q69" s="171">
        <f t="shared" si="33"/>
        <v>0</v>
      </c>
      <c r="R69" s="172"/>
      <c r="S69" s="806"/>
      <c r="T69" s="147"/>
      <c r="U69" s="147"/>
      <c r="V69" s="147"/>
      <c r="W69" s="147"/>
      <c r="X69" s="147"/>
      <c r="Y69" s="147"/>
      <c r="Z69" s="124">
        <f t="shared" si="34"/>
        <v>0</v>
      </c>
      <c r="AA69" s="124">
        <f t="shared" si="34"/>
        <v>0</v>
      </c>
      <c r="AB69" s="147"/>
      <c r="AC69" s="124"/>
      <c r="AD69" s="124">
        <f t="shared" si="25"/>
        <v>0</v>
      </c>
      <c r="AE69" s="124"/>
      <c r="AF69" s="124"/>
      <c r="AG69" s="124">
        <f t="shared" si="36"/>
        <v>0</v>
      </c>
      <c r="AH69" s="124"/>
      <c r="AI69" s="146">
        <f t="shared" si="35"/>
        <v>0</v>
      </c>
      <c r="AJ69" s="146">
        <f t="shared" si="35"/>
        <v>0</v>
      </c>
      <c r="AK69" s="146"/>
      <c r="AL69" s="150" t="str">
        <f t="shared" si="2"/>
        <v/>
      </c>
      <c r="AM69" s="151"/>
      <c r="AN69" s="134">
        <f>AN68</f>
        <v>0</v>
      </c>
      <c r="AO69" s="151"/>
      <c r="AP69" s="151"/>
      <c r="AQ69" s="151"/>
      <c r="AR69" s="146">
        <f>I69</f>
        <v>0</v>
      </c>
      <c r="AS69" s="146">
        <f>AR69*1.12</f>
        <v>0</v>
      </c>
      <c r="AT69" s="146"/>
      <c r="AU69" s="146"/>
      <c r="AV69" s="15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836"/>
      <c r="BJ69" s="152"/>
      <c r="BK69" s="152"/>
      <c r="BL69" s="152"/>
      <c r="BM69" s="152"/>
      <c r="BN69" s="152"/>
      <c r="BO69" s="152"/>
      <c r="BP69" s="152"/>
      <c r="BS69" s="154"/>
      <c r="BT69" s="155"/>
      <c r="BU69" s="827"/>
    </row>
    <row r="70" spans="1:73" s="165" customFormat="1" ht="12" hidden="1" customHeight="1" outlineLevel="1" x14ac:dyDescent="0.35">
      <c r="A70" s="785"/>
      <c r="B70" s="800"/>
      <c r="C70" s="157" t="s">
        <v>75</v>
      </c>
      <c r="D70" s="157" t="s">
        <v>77</v>
      </c>
      <c r="E70" s="158">
        <f t="shared" si="28"/>
        <v>0</v>
      </c>
      <c r="F70" s="159">
        <f t="shared" si="29"/>
        <v>0</v>
      </c>
      <c r="G70" s="788"/>
      <c r="H70" s="804"/>
      <c r="I70" s="159">
        <f>I69</f>
        <v>0</v>
      </c>
      <c r="J70" s="159">
        <f t="shared" si="30"/>
        <v>0</v>
      </c>
      <c r="K70" s="169"/>
      <c r="L70" s="170"/>
      <c r="M70" s="810"/>
      <c r="N70" s="177">
        <f>N69</f>
        <v>0</v>
      </c>
      <c r="O70" s="177">
        <f>O69</f>
        <v>0</v>
      </c>
      <c r="P70" s="177">
        <f t="shared" si="33"/>
        <v>0</v>
      </c>
      <c r="Q70" s="177">
        <f t="shared" si="33"/>
        <v>0</v>
      </c>
      <c r="R70" s="172"/>
      <c r="S70" s="807"/>
      <c r="T70" s="159"/>
      <c r="U70" s="159"/>
      <c r="V70" s="159"/>
      <c r="W70" s="159"/>
      <c r="X70" s="159"/>
      <c r="Y70" s="159"/>
      <c r="Z70" s="131">
        <f t="shared" si="34"/>
        <v>0</v>
      </c>
      <c r="AA70" s="131">
        <f t="shared" si="34"/>
        <v>0</v>
      </c>
      <c r="AB70" s="159"/>
      <c r="AC70" s="131"/>
      <c r="AD70" s="131">
        <f t="shared" si="25"/>
        <v>0</v>
      </c>
      <c r="AE70" s="131"/>
      <c r="AF70" s="131"/>
      <c r="AG70" s="131">
        <f t="shared" si="36"/>
        <v>0</v>
      </c>
      <c r="AH70" s="131"/>
      <c r="AI70" s="158">
        <f t="shared" si="35"/>
        <v>0</v>
      </c>
      <c r="AJ70" s="158">
        <f t="shared" si="35"/>
        <v>0</v>
      </c>
      <c r="AK70" s="158"/>
      <c r="AL70" s="161" t="str">
        <f t="shared" si="2"/>
        <v/>
      </c>
      <c r="AM70" s="162"/>
      <c r="AN70" s="162">
        <f>AF70</f>
        <v>0</v>
      </c>
      <c r="AO70" s="162"/>
      <c r="AP70" s="162"/>
      <c r="AQ70" s="162"/>
      <c r="AR70" s="158">
        <f>AR69</f>
        <v>0</v>
      </c>
      <c r="AS70" s="158">
        <f>AR70*1.12</f>
        <v>0</v>
      </c>
      <c r="AT70" s="158"/>
      <c r="AU70" s="158"/>
      <c r="AV70" s="163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837"/>
      <c r="BJ70" s="164"/>
      <c r="BK70" s="164"/>
      <c r="BL70" s="164"/>
      <c r="BM70" s="164"/>
      <c r="BN70" s="164"/>
      <c r="BO70" s="164"/>
      <c r="BP70" s="164"/>
      <c r="BS70" s="166"/>
      <c r="BT70" s="167"/>
      <c r="BU70" s="828"/>
    </row>
    <row r="71" spans="1:73" s="153" customFormat="1" hidden="1" outlineLevel="1" x14ac:dyDescent="0.35">
      <c r="A71" s="785"/>
      <c r="B71" s="800"/>
      <c r="C71" s="145" t="s">
        <v>73</v>
      </c>
      <c r="D71" s="145" t="s">
        <v>74</v>
      </c>
      <c r="E71" s="146">
        <f t="shared" si="28"/>
        <v>0</v>
      </c>
      <c r="F71" s="147">
        <f t="shared" si="29"/>
        <v>0</v>
      </c>
      <c r="G71" s="788"/>
      <c r="H71" s="802"/>
      <c r="I71" s="147"/>
      <c r="J71" s="147">
        <f t="shared" si="30"/>
        <v>0</v>
      </c>
      <c r="K71" s="169"/>
      <c r="L71" s="170"/>
      <c r="M71" s="808"/>
      <c r="N71" s="171">
        <f>O71/1.12</f>
        <v>0</v>
      </c>
      <c r="O71" s="171"/>
      <c r="P71" s="171">
        <f t="shared" si="33"/>
        <v>0</v>
      </c>
      <c r="Q71" s="171">
        <f t="shared" si="33"/>
        <v>0</v>
      </c>
      <c r="R71" s="172"/>
      <c r="S71" s="805"/>
      <c r="T71" s="147"/>
      <c r="U71" s="147"/>
      <c r="V71" s="147"/>
      <c r="W71" s="147"/>
      <c r="X71" s="147"/>
      <c r="Y71" s="147"/>
      <c r="Z71" s="124">
        <f t="shared" si="34"/>
        <v>0</v>
      </c>
      <c r="AA71" s="124">
        <f t="shared" si="34"/>
        <v>0</v>
      </c>
      <c r="AB71" s="147"/>
      <c r="AC71" s="124"/>
      <c r="AD71" s="124">
        <f t="shared" si="25"/>
        <v>0</v>
      </c>
      <c r="AE71" s="124"/>
      <c r="AF71" s="124"/>
      <c r="AG71" s="124">
        <f t="shared" si="36"/>
        <v>0</v>
      </c>
      <c r="AH71" s="124"/>
      <c r="AI71" s="146">
        <f t="shared" si="35"/>
        <v>0</v>
      </c>
      <c r="AJ71" s="146">
        <f t="shared" si="35"/>
        <v>0</v>
      </c>
      <c r="AK71" s="146"/>
      <c r="AL71" s="150" t="str">
        <f t="shared" si="2"/>
        <v/>
      </c>
      <c r="AM71" s="151"/>
      <c r="AN71" s="127">
        <f>AF71</f>
        <v>0</v>
      </c>
      <c r="AO71" s="151"/>
      <c r="AP71" s="151"/>
      <c r="AQ71" s="151"/>
      <c r="AR71" s="146">
        <f>I71</f>
        <v>0</v>
      </c>
      <c r="AS71" s="146">
        <f>AR71</f>
        <v>0</v>
      </c>
      <c r="AT71" s="146"/>
      <c r="AU71" s="146"/>
      <c r="AV71" s="142">
        <f>AF71-AC71</f>
        <v>0</v>
      </c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835"/>
      <c r="BJ71" s="152"/>
      <c r="BK71" s="152"/>
      <c r="BL71" s="152"/>
      <c r="BM71" s="152"/>
      <c r="BN71" s="152"/>
      <c r="BO71" s="152"/>
      <c r="BP71" s="152"/>
      <c r="BS71" s="154"/>
      <c r="BT71" s="155"/>
      <c r="BU71" s="826" t="s">
        <v>94</v>
      </c>
    </row>
    <row r="72" spans="1:73" s="153" customFormat="1" hidden="1" outlineLevel="1" x14ac:dyDescent="0.35">
      <c r="A72" s="785"/>
      <c r="B72" s="800"/>
      <c r="C72" s="145" t="s">
        <v>75</v>
      </c>
      <c r="D72" s="145" t="s">
        <v>76</v>
      </c>
      <c r="E72" s="146">
        <f t="shared" si="28"/>
        <v>0</v>
      </c>
      <c r="F72" s="147">
        <f t="shared" si="29"/>
        <v>0</v>
      </c>
      <c r="G72" s="788"/>
      <c r="H72" s="803"/>
      <c r="I72" s="147"/>
      <c r="J72" s="147">
        <f t="shared" si="30"/>
        <v>0</v>
      </c>
      <c r="K72" s="169"/>
      <c r="L72" s="170"/>
      <c r="M72" s="809"/>
      <c r="N72" s="171">
        <f>N71</f>
        <v>0</v>
      </c>
      <c r="O72" s="171">
        <f>O71</f>
        <v>0</v>
      </c>
      <c r="P72" s="171">
        <f t="shared" si="33"/>
        <v>0</v>
      </c>
      <c r="Q72" s="171">
        <f t="shared" si="33"/>
        <v>0</v>
      </c>
      <c r="R72" s="172"/>
      <c r="S72" s="806"/>
      <c r="T72" s="147"/>
      <c r="U72" s="147"/>
      <c r="V72" s="147"/>
      <c r="W72" s="147"/>
      <c r="X72" s="147"/>
      <c r="Y72" s="147"/>
      <c r="Z72" s="124">
        <f t="shared" si="34"/>
        <v>0</v>
      </c>
      <c r="AA72" s="124">
        <f t="shared" si="34"/>
        <v>0</v>
      </c>
      <c r="AB72" s="147"/>
      <c r="AC72" s="124"/>
      <c r="AD72" s="124">
        <f t="shared" si="25"/>
        <v>0</v>
      </c>
      <c r="AE72" s="124"/>
      <c r="AF72" s="124"/>
      <c r="AG72" s="124">
        <f t="shared" si="36"/>
        <v>0</v>
      </c>
      <c r="AH72" s="124"/>
      <c r="AI72" s="146">
        <f t="shared" si="35"/>
        <v>0</v>
      </c>
      <c r="AJ72" s="146">
        <f t="shared" si="35"/>
        <v>0</v>
      </c>
      <c r="AK72" s="146"/>
      <c r="AL72" s="150" t="str">
        <f t="shared" si="2"/>
        <v/>
      </c>
      <c r="AM72" s="151"/>
      <c r="AN72" s="134">
        <f>AN71</f>
        <v>0</v>
      </c>
      <c r="AO72" s="151"/>
      <c r="AP72" s="151"/>
      <c r="AQ72" s="151"/>
      <c r="AR72" s="146">
        <f>I72</f>
        <v>0</v>
      </c>
      <c r="AS72" s="146">
        <f>AR72*1.12</f>
        <v>0</v>
      </c>
      <c r="AT72" s="146"/>
      <c r="AU72" s="146"/>
      <c r="AV72" s="15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836"/>
      <c r="BJ72" s="152"/>
      <c r="BK72" s="152"/>
      <c r="BL72" s="152"/>
      <c r="BM72" s="152"/>
      <c r="BN72" s="152"/>
      <c r="BO72" s="152"/>
      <c r="BP72" s="152"/>
      <c r="BS72" s="154"/>
      <c r="BT72" s="155"/>
      <c r="BU72" s="827"/>
    </row>
    <row r="73" spans="1:73" s="165" customFormat="1" hidden="1" outlineLevel="1" x14ac:dyDescent="0.35">
      <c r="A73" s="785"/>
      <c r="B73" s="800"/>
      <c r="C73" s="157" t="s">
        <v>75</v>
      </c>
      <c r="D73" s="157" t="s">
        <v>77</v>
      </c>
      <c r="E73" s="158">
        <f t="shared" si="28"/>
        <v>0</v>
      </c>
      <c r="F73" s="159">
        <f t="shared" si="29"/>
        <v>0</v>
      </c>
      <c r="G73" s="788"/>
      <c r="H73" s="804"/>
      <c r="I73" s="159">
        <f>I72</f>
        <v>0</v>
      </c>
      <c r="J73" s="159">
        <f t="shared" si="30"/>
        <v>0</v>
      </c>
      <c r="K73" s="169"/>
      <c r="L73" s="170"/>
      <c r="M73" s="810"/>
      <c r="N73" s="177">
        <f>N72</f>
        <v>0</v>
      </c>
      <c r="O73" s="177">
        <f>O72</f>
        <v>0</v>
      </c>
      <c r="P73" s="177">
        <f t="shared" si="33"/>
        <v>0</v>
      </c>
      <c r="Q73" s="177">
        <f t="shared" si="33"/>
        <v>0</v>
      </c>
      <c r="R73" s="172"/>
      <c r="S73" s="807"/>
      <c r="T73" s="159"/>
      <c r="U73" s="159"/>
      <c r="V73" s="159"/>
      <c r="W73" s="159"/>
      <c r="X73" s="159"/>
      <c r="Y73" s="159"/>
      <c r="Z73" s="131">
        <f t="shared" si="34"/>
        <v>0</v>
      </c>
      <c r="AA73" s="131">
        <f t="shared" si="34"/>
        <v>0</v>
      </c>
      <c r="AB73" s="159"/>
      <c r="AC73" s="131"/>
      <c r="AD73" s="131">
        <f t="shared" si="25"/>
        <v>0</v>
      </c>
      <c r="AE73" s="131"/>
      <c r="AF73" s="131"/>
      <c r="AG73" s="131">
        <f t="shared" si="36"/>
        <v>0</v>
      </c>
      <c r="AH73" s="131"/>
      <c r="AI73" s="158">
        <f t="shared" si="35"/>
        <v>0</v>
      </c>
      <c r="AJ73" s="158">
        <f t="shared" si="35"/>
        <v>0</v>
      </c>
      <c r="AK73" s="158"/>
      <c r="AL73" s="161" t="str">
        <f t="shared" si="2"/>
        <v/>
      </c>
      <c r="AM73" s="162"/>
      <c r="AN73" s="162">
        <f>AF73</f>
        <v>0</v>
      </c>
      <c r="AO73" s="162"/>
      <c r="AP73" s="162"/>
      <c r="AQ73" s="162"/>
      <c r="AR73" s="158">
        <f>AR72</f>
        <v>0</v>
      </c>
      <c r="AS73" s="158">
        <f>AR73*1.12</f>
        <v>0</v>
      </c>
      <c r="AT73" s="158"/>
      <c r="AU73" s="158"/>
      <c r="AV73" s="163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837"/>
      <c r="BJ73" s="164"/>
      <c r="BK73" s="164"/>
      <c r="BL73" s="164"/>
      <c r="BM73" s="164"/>
      <c r="BN73" s="164"/>
      <c r="BO73" s="164"/>
      <c r="BP73" s="164"/>
      <c r="BS73" s="166"/>
      <c r="BT73" s="167"/>
      <c r="BU73" s="828"/>
    </row>
    <row r="74" spans="1:73" s="153" customFormat="1" hidden="1" outlineLevel="1" x14ac:dyDescent="0.35">
      <c r="A74" s="785"/>
      <c r="B74" s="800"/>
      <c r="C74" s="145" t="s">
        <v>73</v>
      </c>
      <c r="D74" s="145" t="s">
        <v>74</v>
      </c>
      <c r="E74" s="146">
        <f t="shared" si="28"/>
        <v>0</v>
      </c>
      <c r="F74" s="147">
        <f t="shared" si="29"/>
        <v>0</v>
      </c>
      <c r="G74" s="788"/>
      <c r="H74" s="802"/>
      <c r="I74" s="147"/>
      <c r="J74" s="147">
        <f t="shared" si="30"/>
        <v>0</v>
      </c>
      <c r="K74" s="169"/>
      <c r="L74" s="170"/>
      <c r="M74" s="808"/>
      <c r="N74" s="171">
        <f>O74/1.12</f>
        <v>0</v>
      </c>
      <c r="O74" s="171"/>
      <c r="P74" s="171">
        <f t="shared" si="33"/>
        <v>0</v>
      </c>
      <c r="Q74" s="171">
        <f t="shared" si="33"/>
        <v>0</v>
      </c>
      <c r="R74" s="172"/>
      <c r="S74" s="805"/>
      <c r="T74" s="147"/>
      <c r="U74" s="147"/>
      <c r="V74" s="147"/>
      <c r="W74" s="147"/>
      <c r="X74" s="147"/>
      <c r="Y74" s="147"/>
      <c r="Z74" s="124">
        <f t="shared" si="34"/>
        <v>0</v>
      </c>
      <c r="AA74" s="124">
        <f t="shared" si="34"/>
        <v>0</v>
      </c>
      <c r="AB74" s="147"/>
      <c r="AC74" s="124"/>
      <c r="AD74" s="124">
        <f t="shared" si="25"/>
        <v>0</v>
      </c>
      <c r="AE74" s="124"/>
      <c r="AF74" s="124"/>
      <c r="AG74" s="124">
        <f t="shared" si="36"/>
        <v>0</v>
      </c>
      <c r="AH74" s="124"/>
      <c r="AI74" s="146">
        <f t="shared" si="35"/>
        <v>0</v>
      </c>
      <c r="AJ74" s="146">
        <f t="shared" si="35"/>
        <v>0</v>
      </c>
      <c r="AK74" s="146"/>
      <c r="AL74" s="150" t="str">
        <f t="shared" ref="AL74:AL145" si="37">IF(AC74=0,"",AF74/AC74)</f>
        <v/>
      </c>
      <c r="AM74" s="151"/>
      <c r="AN74" s="127">
        <f>AF74</f>
        <v>0</v>
      </c>
      <c r="AO74" s="151"/>
      <c r="AP74" s="151"/>
      <c r="AQ74" s="151"/>
      <c r="AR74" s="146">
        <f>I74</f>
        <v>0</v>
      </c>
      <c r="AS74" s="146">
        <f>AR74</f>
        <v>0</v>
      </c>
      <c r="AT74" s="146"/>
      <c r="AU74" s="146"/>
      <c r="AV74" s="142">
        <f>AF74-AC74</f>
        <v>0</v>
      </c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835"/>
      <c r="BJ74" s="152"/>
      <c r="BK74" s="152"/>
      <c r="BL74" s="152"/>
      <c r="BM74" s="152"/>
      <c r="BN74" s="152"/>
      <c r="BO74" s="152"/>
      <c r="BP74" s="152"/>
      <c r="BS74" s="154"/>
      <c r="BT74" s="155"/>
      <c r="BU74" s="826" t="s">
        <v>95</v>
      </c>
    </row>
    <row r="75" spans="1:73" s="153" customFormat="1" hidden="1" outlineLevel="1" x14ac:dyDescent="0.35">
      <c r="A75" s="785"/>
      <c r="B75" s="800"/>
      <c r="C75" s="145" t="s">
        <v>75</v>
      </c>
      <c r="D75" s="145" t="s">
        <v>76</v>
      </c>
      <c r="E75" s="146">
        <f t="shared" si="28"/>
        <v>0</v>
      </c>
      <c r="F75" s="147">
        <f t="shared" si="29"/>
        <v>0</v>
      </c>
      <c r="G75" s="788"/>
      <c r="H75" s="803"/>
      <c r="I75" s="147"/>
      <c r="J75" s="147">
        <f t="shared" si="30"/>
        <v>0</v>
      </c>
      <c r="K75" s="169"/>
      <c r="L75" s="170"/>
      <c r="M75" s="809"/>
      <c r="N75" s="171">
        <f>N74</f>
        <v>0</v>
      </c>
      <c r="O75" s="171">
        <f>O74</f>
        <v>0</v>
      </c>
      <c r="P75" s="171">
        <f t="shared" si="33"/>
        <v>0</v>
      </c>
      <c r="Q75" s="171">
        <f t="shared" si="33"/>
        <v>0</v>
      </c>
      <c r="R75" s="172"/>
      <c r="S75" s="806"/>
      <c r="T75" s="147"/>
      <c r="U75" s="147"/>
      <c r="V75" s="147"/>
      <c r="W75" s="147"/>
      <c r="X75" s="147"/>
      <c r="Y75" s="147"/>
      <c r="Z75" s="124">
        <f t="shared" si="34"/>
        <v>0</v>
      </c>
      <c r="AA75" s="124">
        <f t="shared" si="34"/>
        <v>0</v>
      </c>
      <c r="AB75" s="147"/>
      <c r="AC75" s="124"/>
      <c r="AD75" s="124">
        <f t="shared" si="25"/>
        <v>0</v>
      </c>
      <c r="AE75" s="124"/>
      <c r="AF75" s="124"/>
      <c r="AG75" s="124">
        <f t="shared" si="36"/>
        <v>0</v>
      </c>
      <c r="AH75" s="124"/>
      <c r="AI75" s="146">
        <f t="shared" ref="AI75:AJ98" si="38">AF75-AC75</f>
        <v>0</v>
      </c>
      <c r="AJ75" s="146">
        <f t="shared" si="38"/>
        <v>0</v>
      </c>
      <c r="AK75" s="146"/>
      <c r="AL75" s="150" t="str">
        <f t="shared" si="37"/>
        <v/>
      </c>
      <c r="AM75" s="151"/>
      <c r="AN75" s="134">
        <f>AN74</f>
        <v>0</v>
      </c>
      <c r="AO75" s="151"/>
      <c r="AP75" s="151"/>
      <c r="AQ75" s="151"/>
      <c r="AR75" s="146">
        <f>I75</f>
        <v>0</v>
      </c>
      <c r="AS75" s="146">
        <f>AR75*1.12</f>
        <v>0</v>
      </c>
      <c r="AT75" s="146"/>
      <c r="AU75" s="146"/>
      <c r="AV75" s="15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836"/>
      <c r="BJ75" s="152"/>
      <c r="BK75" s="152"/>
      <c r="BL75" s="152"/>
      <c r="BM75" s="152"/>
      <c r="BN75" s="152"/>
      <c r="BO75" s="152"/>
      <c r="BP75" s="152"/>
      <c r="BS75" s="154"/>
      <c r="BT75" s="155"/>
      <c r="BU75" s="827"/>
    </row>
    <row r="76" spans="1:73" s="165" customFormat="1" hidden="1" outlineLevel="1" x14ac:dyDescent="0.35">
      <c r="A76" s="785"/>
      <c r="B76" s="800"/>
      <c r="C76" s="157" t="s">
        <v>75</v>
      </c>
      <c r="D76" s="157" t="s">
        <v>77</v>
      </c>
      <c r="E76" s="158">
        <f t="shared" si="28"/>
        <v>0</v>
      </c>
      <c r="F76" s="159">
        <f t="shared" si="29"/>
        <v>0</v>
      </c>
      <c r="G76" s="788"/>
      <c r="H76" s="804"/>
      <c r="I76" s="159">
        <f>I75</f>
        <v>0</v>
      </c>
      <c r="J76" s="159">
        <f t="shared" si="30"/>
        <v>0</v>
      </c>
      <c r="K76" s="169"/>
      <c r="L76" s="170"/>
      <c r="M76" s="810"/>
      <c r="N76" s="177">
        <f>N75</f>
        <v>0</v>
      </c>
      <c r="O76" s="177">
        <f>O75</f>
        <v>0</v>
      </c>
      <c r="P76" s="177">
        <f t="shared" si="33"/>
        <v>0</v>
      </c>
      <c r="Q76" s="177">
        <f t="shared" si="33"/>
        <v>0</v>
      </c>
      <c r="R76" s="172"/>
      <c r="S76" s="807"/>
      <c r="T76" s="159"/>
      <c r="U76" s="159"/>
      <c r="V76" s="159"/>
      <c r="W76" s="159"/>
      <c r="X76" s="159"/>
      <c r="Y76" s="159"/>
      <c r="Z76" s="131">
        <f t="shared" si="34"/>
        <v>0</v>
      </c>
      <c r="AA76" s="131">
        <f t="shared" si="34"/>
        <v>0</v>
      </c>
      <c r="AB76" s="159"/>
      <c r="AC76" s="131"/>
      <c r="AD76" s="131">
        <f t="shared" si="25"/>
        <v>0</v>
      </c>
      <c r="AE76" s="131"/>
      <c r="AF76" s="131"/>
      <c r="AG76" s="131">
        <f t="shared" si="36"/>
        <v>0</v>
      </c>
      <c r="AH76" s="131"/>
      <c r="AI76" s="158">
        <f t="shared" si="38"/>
        <v>0</v>
      </c>
      <c r="AJ76" s="158">
        <f t="shared" si="38"/>
        <v>0</v>
      </c>
      <c r="AK76" s="158"/>
      <c r="AL76" s="161" t="str">
        <f t="shared" si="37"/>
        <v/>
      </c>
      <c r="AM76" s="162"/>
      <c r="AN76" s="162">
        <f>AF76</f>
        <v>0</v>
      </c>
      <c r="AO76" s="162"/>
      <c r="AP76" s="162"/>
      <c r="AQ76" s="162"/>
      <c r="AR76" s="158">
        <f>AR75</f>
        <v>0</v>
      </c>
      <c r="AS76" s="158">
        <f>AR76*1.12</f>
        <v>0</v>
      </c>
      <c r="AT76" s="158"/>
      <c r="AU76" s="158"/>
      <c r="AV76" s="163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837"/>
      <c r="BJ76" s="164"/>
      <c r="BK76" s="164"/>
      <c r="BL76" s="164"/>
      <c r="BM76" s="164"/>
      <c r="BN76" s="164"/>
      <c r="BO76" s="164"/>
      <c r="BP76" s="164"/>
      <c r="BS76" s="166"/>
      <c r="BT76" s="167"/>
      <c r="BU76" s="828"/>
    </row>
    <row r="77" spans="1:73" s="153" customFormat="1" hidden="1" outlineLevel="1" x14ac:dyDescent="0.35">
      <c r="A77" s="785"/>
      <c r="B77" s="800"/>
      <c r="C77" s="145" t="s">
        <v>73</v>
      </c>
      <c r="D77" s="145" t="s">
        <v>74</v>
      </c>
      <c r="E77" s="146">
        <f t="shared" si="28"/>
        <v>0</v>
      </c>
      <c r="F77" s="147">
        <f t="shared" si="29"/>
        <v>0</v>
      </c>
      <c r="G77" s="788"/>
      <c r="H77" s="805"/>
      <c r="I77" s="147"/>
      <c r="J77" s="147">
        <f t="shared" si="30"/>
        <v>0</v>
      </c>
      <c r="K77" s="182"/>
      <c r="L77" s="817"/>
      <c r="M77" s="808"/>
      <c r="N77" s="171">
        <f>O77/1.12</f>
        <v>0</v>
      </c>
      <c r="O77" s="171"/>
      <c r="P77" s="171">
        <f t="shared" si="33"/>
        <v>0</v>
      </c>
      <c r="Q77" s="171">
        <f t="shared" si="33"/>
        <v>0</v>
      </c>
      <c r="R77" s="805"/>
      <c r="S77" s="805"/>
      <c r="T77" s="147"/>
      <c r="U77" s="147"/>
      <c r="V77" s="147"/>
      <c r="W77" s="147"/>
      <c r="X77" s="147"/>
      <c r="Y77" s="147"/>
      <c r="Z77" s="124">
        <f t="shared" si="34"/>
        <v>0</v>
      </c>
      <c r="AA77" s="124">
        <f t="shared" si="34"/>
        <v>0</v>
      </c>
      <c r="AB77" s="147"/>
      <c r="AC77" s="124"/>
      <c r="AD77" s="124">
        <f t="shared" si="25"/>
        <v>0</v>
      </c>
      <c r="AE77" s="124"/>
      <c r="AF77" s="124"/>
      <c r="AG77" s="124">
        <f t="shared" si="36"/>
        <v>0</v>
      </c>
      <c r="AH77" s="124"/>
      <c r="AI77" s="146">
        <f t="shared" si="38"/>
        <v>0</v>
      </c>
      <c r="AJ77" s="146">
        <f t="shared" si="38"/>
        <v>0</v>
      </c>
      <c r="AK77" s="146"/>
      <c r="AL77" s="150" t="str">
        <f t="shared" si="37"/>
        <v/>
      </c>
      <c r="AM77" s="151"/>
      <c r="AN77" s="127">
        <f>AF77</f>
        <v>0</v>
      </c>
      <c r="AO77" s="151"/>
      <c r="AP77" s="151"/>
      <c r="AQ77" s="151"/>
      <c r="AR77" s="146"/>
      <c r="AS77" s="146">
        <f>AR77</f>
        <v>0</v>
      </c>
      <c r="AT77" s="146"/>
      <c r="AU77" s="146"/>
      <c r="AV77" s="142"/>
      <c r="AW77" s="146"/>
      <c r="AX77" s="146">
        <f>AF77-AC77</f>
        <v>0</v>
      </c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835"/>
      <c r="BJ77" s="152"/>
      <c r="BK77" s="152"/>
      <c r="BL77" s="152"/>
      <c r="BM77" s="152"/>
      <c r="BN77" s="152"/>
      <c r="BO77" s="152"/>
      <c r="BP77" s="152"/>
      <c r="BS77" s="154"/>
      <c r="BT77" s="155"/>
      <c r="BU77" s="826" t="s">
        <v>85</v>
      </c>
    </row>
    <row r="78" spans="1:73" s="153" customFormat="1" hidden="1" outlineLevel="1" x14ac:dyDescent="0.35">
      <c r="A78" s="785"/>
      <c r="B78" s="800"/>
      <c r="C78" s="145" t="s">
        <v>75</v>
      </c>
      <c r="D78" s="145" t="s">
        <v>76</v>
      </c>
      <c r="E78" s="146">
        <f t="shared" si="28"/>
        <v>0</v>
      </c>
      <c r="F78" s="147">
        <f t="shared" si="29"/>
        <v>0</v>
      </c>
      <c r="G78" s="788"/>
      <c r="H78" s="806"/>
      <c r="I78" s="147"/>
      <c r="J78" s="147">
        <f t="shared" si="30"/>
        <v>0</v>
      </c>
      <c r="K78" s="182"/>
      <c r="L78" s="818"/>
      <c r="M78" s="809"/>
      <c r="N78" s="171">
        <f>N77</f>
        <v>0</v>
      </c>
      <c r="O78" s="171">
        <f>O77</f>
        <v>0</v>
      </c>
      <c r="P78" s="171">
        <f t="shared" si="33"/>
        <v>0</v>
      </c>
      <c r="Q78" s="171">
        <f t="shared" si="33"/>
        <v>0</v>
      </c>
      <c r="R78" s="806"/>
      <c r="S78" s="806"/>
      <c r="T78" s="147"/>
      <c r="U78" s="147"/>
      <c r="V78" s="147"/>
      <c r="W78" s="147"/>
      <c r="X78" s="147"/>
      <c r="Y78" s="147"/>
      <c r="Z78" s="124">
        <f t="shared" si="34"/>
        <v>0</v>
      </c>
      <c r="AA78" s="124">
        <f t="shared" si="34"/>
        <v>0</v>
      </c>
      <c r="AB78" s="147"/>
      <c r="AC78" s="124"/>
      <c r="AD78" s="124">
        <f t="shared" si="25"/>
        <v>0</v>
      </c>
      <c r="AE78" s="124"/>
      <c r="AF78" s="124"/>
      <c r="AG78" s="124">
        <f t="shared" si="36"/>
        <v>0</v>
      </c>
      <c r="AH78" s="124"/>
      <c r="AI78" s="146">
        <f t="shared" si="38"/>
        <v>0</v>
      </c>
      <c r="AJ78" s="146">
        <f t="shared" si="38"/>
        <v>0</v>
      </c>
      <c r="AK78" s="146"/>
      <c r="AL78" s="150" t="str">
        <f t="shared" si="37"/>
        <v/>
      </c>
      <c r="AM78" s="151"/>
      <c r="AN78" s="134">
        <f>AN77</f>
        <v>0</v>
      </c>
      <c r="AO78" s="151"/>
      <c r="AP78" s="151"/>
      <c r="AQ78" s="151"/>
      <c r="AR78" s="146">
        <f>AR77</f>
        <v>0</v>
      </c>
      <c r="AS78" s="146">
        <f>AR78*1.12</f>
        <v>0</v>
      </c>
      <c r="AT78" s="146"/>
      <c r="AU78" s="146"/>
      <c r="AV78" s="15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836"/>
      <c r="BJ78" s="152"/>
      <c r="BK78" s="152"/>
      <c r="BL78" s="152"/>
      <c r="BM78" s="152"/>
      <c r="BN78" s="152"/>
      <c r="BO78" s="152"/>
      <c r="BP78" s="152"/>
      <c r="BS78" s="154"/>
      <c r="BT78" s="155"/>
      <c r="BU78" s="827"/>
    </row>
    <row r="79" spans="1:73" s="165" customFormat="1" hidden="1" outlineLevel="1" x14ac:dyDescent="0.35">
      <c r="A79" s="785"/>
      <c r="B79" s="800"/>
      <c r="C79" s="157" t="s">
        <v>75</v>
      </c>
      <c r="D79" s="157" t="s">
        <v>77</v>
      </c>
      <c r="E79" s="158">
        <f t="shared" si="28"/>
        <v>0</v>
      </c>
      <c r="F79" s="159">
        <f t="shared" si="29"/>
        <v>0</v>
      </c>
      <c r="G79" s="788"/>
      <c r="H79" s="807"/>
      <c r="I79" s="159">
        <f>I78</f>
        <v>0</v>
      </c>
      <c r="J79" s="159">
        <f t="shared" si="30"/>
        <v>0</v>
      </c>
      <c r="K79" s="182"/>
      <c r="L79" s="819"/>
      <c r="M79" s="810"/>
      <c r="N79" s="177">
        <f>N78</f>
        <v>0</v>
      </c>
      <c r="O79" s="177">
        <f>O78</f>
        <v>0</v>
      </c>
      <c r="P79" s="177">
        <f t="shared" si="33"/>
        <v>0</v>
      </c>
      <c r="Q79" s="177">
        <f t="shared" si="33"/>
        <v>0</v>
      </c>
      <c r="R79" s="807"/>
      <c r="S79" s="807"/>
      <c r="T79" s="159"/>
      <c r="U79" s="159"/>
      <c r="V79" s="159"/>
      <c r="W79" s="159"/>
      <c r="X79" s="159"/>
      <c r="Y79" s="159"/>
      <c r="Z79" s="131">
        <f t="shared" si="34"/>
        <v>0</v>
      </c>
      <c r="AA79" s="131">
        <f t="shared" si="34"/>
        <v>0</v>
      </c>
      <c r="AB79" s="159"/>
      <c r="AC79" s="131"/>
      <c r="AD79" s="131">
        <f t="shared" si="25"/>
        <v>0</v>
      </c>
      <c r="AE79" s="131"/>
      <c r="AF79" s="131"/>
      <c r="AG79" s="131">
        <f t="shared" si="36"/>
        <v>0</v>
      </c>
      <c r="AH79" s="131"/>
      <c r="AI79" s="158">
        <f t="shared" si="38"/>
        <v>0</v>
      </c>
      <c r="AJ79" s="158">
        <f t="shared" si="38"/>
        <v>0</v>
      </c>
      <c r="AK79" s="158"/>
      <c r="AL79" s="161" t="str">
        <f t="shared" si="37"/>
        <v/>
      </c>
      <c r="AM79" s="162"/>
      <c r="AN79" s="162">
        <f>AF79</f>
        <v>0</v>
      </c>
      <c r="AO79" s="162"/>
      <c r="AP79" s="162"/>
      <c r="AQ79" s="162"/>
      <c r="AR79" s="158">
        <f>AR78</f>
        <v>0</v>
      </c>
      <c r="AS79" s="158">
        <f>AR79*1.12</f>
        <v>0</v>
      </c>
      <c r="AT79" s="158"/>
      <c r="AU79" s="158"/>
      <c r="AV79" s="163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837"/>
      <c r="BJ79" s="164"/>
      <c r="BK79" s="164"/>
      <c r="BL79" s="164"/>
      <c r="BM79" s="164"/>
      <c r="BN79" s="164"/>
      <c r="BO79" s="164"/>
      <c r="BP79" s="164"/>
      <c r="BS79" s="166"/>
      <c r="BT79" s="167"/>
      <c r="BU79" s="828"/>
    </row>
    <row r="80" spans="1:73" s="153" customFormat="1" hidden="1" outlineLevel="1" x14ac:dyDescent="0.35">
      <c r="A80" s="785"/>
      <c r="B80" s="800"/>
      <c r="C80" s="145" t="s">
        <v>73</v>
      </c>
      <c r="D80" s="145" t="s">
        <v>74</v>
      </c>
      <c r="E80" s="146">
        <f t="shared" si="28"/>
        <v>0</v>
      </c>
      <c r="F80" s="147">
        <f t="shared" si="29"/>
        <v>0</v>
      </c>
      <c r="G80" s="788"/>
      <c r="H80" s="805"/>
      <c r="I80" s="147"/>
      <c r="J80" s="147">
        <f t="shared" si="30"/>
        <v>0</v>
      </c>
      <c r="K80" s="182"/>
      <c r="L80" s="817"/>
      <c r="M80" s="808"/>
      <c r="N80" s="171">
        <f>O80/1.12</f>
        <v>0</v>
      </c>
      <c r="O80" s="171"/>
      <c r="P80" s="171">
        <f t="shared" si="33"/>
        <v>0</v>
      </c>
      <c r="Q80" s="171">
        <f t="shared" si="33"/>
        <v>0</v>
      </c>
      <c r="R80" s="805"/>
      <c r="S80" s="805"/>
      <c r="T80" s="147"/>
      <c r="U80" s="147"/>
      <c r="V80" s="147"/>
      <c r="W80" s="147"/>
      <c r="X80" s="147"/>
      <c r="Y80" s="147"/>
      <c r="Z80" s="124">
        <f t="shared" si="34"/>
        <v>0</v>
      </c>
      <c r="AA80" s="124">
        <f t="shared" si="34"/>
        <v>0</v>
      </c>
      <c r="AB80" s="147"/>
      <c r="AC80" s="124"/>
      <c r="AD80" s="124">
        <f t="shared" si="25"/>
        <v>0</v>
      </c>
      <c r="AE80" s="124"/>
      <c r="AF80" s="124"/>
      <c r="AG80" s="124">
        <f t="shared" si="36"/>
        <v>0</v>
      </c>
      <c r="AH80" s="124"/>
      <c r="AI80" s="146">
        <f t="shared" si="38"/>
        <v>0</v>
      </c>
      <c r="AJ80" s="146">
        <f t="shared" si="38"/>
        <v>0</v>
      </c>
      <c r="AK80" s="146"/>
      <c r="AL80" s="150" t="str">
        <f t="shared" si="37"/>
        <v/>
      </c>
      <c r="AM80" s="151"/>
      <c r="AN80" s="127">
        <f>AF80</f>
        <v>0</v>
      </c>
      <c r="AO80" s="151"/>
      <c r="AP80" s="151"/>
      <c r="AQ80" s="151"/>
      <c r="AR80" s="146"/>
      <c r="AS80" s="146">
        <f>AR80</f>
        <v>0</v>
      </c>
      <c r="AT80" s="146"/>
      <c r="AU80" s="146"/>
      <c r="AV80" s="142"/>
      <c r="AW80" s="146"/>
      <c r="AX80" s="146">
        <f>AF80-AC80</f>
        <v>0</v>
      </c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835"/>
      <c r="BJ80" s="152"/>
      <c r="BK80" s="152"/>
      <c r="BL80" s="152"/>
      <c r="BM80" s="152"/>
      <c r="BN80" s="152"/>
      <c r="BO80" s="152"/>
      <c r="BP80" s="152"/>
      <c r="BS80" s="154"/>
      <c r="BT80" s="155"/>
      <c r="BU80" s="826" t="s">
        <v>88</v>
      </c>
    </row>
    <row r="81" spans="1:73" s="153" customFormat="1" hidden="1" outlineLevel="1" x14ac:dyDescent="0.35">
      <c r="A81" s="785"/>
      <c r="B81" s="800"/>
      <c r="C81" s="145" t="s">
        <v>75</v>
      </c>
      <c r="D81" s="145" t="s">
        <v>76</v>
      </c>
      <c r="E81" s="146">
        <f t="shared" si="28"/>
        <v>0</v>
      </c>
      <c r="F81" s="147">
        <f t="shared" si="29"/>
        <v>0</v>
      </c>
      <c r="G81" s="788"/>
      <c r="H81" s="806"/>
      <c r="I81" s="147"/>
      <c r="J81" s="147">
        <f t="shared" si="30"/>
        <v>0</v>
      </c>
      <c r="K81" s="182"/>
      <c r="L81" s="818"/>
      <c r="M81" s="809"/>
      <c r="N81" s="171">
        <f>N80</f>
        <v>0</v>
      </c>
      <c r="O81" s="171">
        <f>O80</f>
        <v>0</v>
      </c>
      <c r="P81" s="171">
        <f t="shared" si="33"/>
        <v>0</v>
      </c>
      <c r="Q81" s="171">
        <f t="shared" si="33"/>
        <v>0</v>
      </c>
      <c r="R81" s="806"/>
      <c r="S81" s="806"/>
      <c r="T81" s="147"/>
      <c r="U81" s="147"/>
      <c r="V81" s="147"/>
      <c r="W81" s="147"/>
      <c r="X81" s="147"/>
      <c r="Y81" s="147"/>
      <c r="Z81" s="124">
        <f t="shared" si="34"/>
        <v>0</v>
      </c>
      <c r="AA81" s="124">
        <f t="shared" si="34"/>
        <v>0</v>
      </c>
      <c r="AB81" s="147"/>
      <c r="AC81" s="124"/>
      <c r="AD81" s="124">
        <f t="shared" si="25"/>
        <v>0</v>
      </c>
      <c r="AE81" s="124"/>
      <c r="AF81" s="124"/>
      <c r="AG81" s="124">
        <f t="shared" si="36"/>
        <v>0</v>
      </c>
      <c r="AH81" s="124"/>
      <c r="AI81" s="146">
        <f t="shared" si="38"/>
        <v>0</v>
      </c>
      <c r="AJ81" s="146">
        <f t="shared" si="38"/>
        <v>0</v>
      </c>
      <c r="AK81" s="146"/>
      <c r="AL81" s="150" t="str">
        <f t="shared" si="37"/>
        <v/>
      </c>
      <c r="AM81" s="151"/>
      <c r="AN81" s="134">
        <f>AN80</f>
        <v>0</v>
      </c>
      <c r="AO81" s="151"/>
      <c r="AP81" s="151"/>
      <c r="AQ81" s="151"/>
      <c r="AR81" s="146">
        <f>AR80</f>
        <v>0</v>
      </c>
      <c r="AS81" s="146">
        <f>AR81*1.12</f>
        <v>0</v>
      </c>
      <c r="AT81" s="146"/>
      <c r="AU81" s="146"/>
      <c r="AV81" s="15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836"/>
      <c r="BJ81" s="152"/>
      <c r="BK81" s="152"/>
      <c r="BL81" s="152"/>
      <c r="BM81" s="152"/>
      <c r="BN81" s="152"/>
      <c r="BO81" s="152"/>
      <c r="BP81" s="152"/>
      <c r="BS81" s="154"/>
      <c r="BT81" s="155"/>
      <c r="BU81" s="827"/>
    </row>
    <row r="82" spans="1:73" s="165" customFormat="1" hidden="1" outlineLevel="1" x14ac:dyDescent="0.35">
      <c r="A82" s="785"/>
      <c r="B82" s="800"/>
      <c r="C82" s="157" t="s">
        <v>75</v>
      </c>
      <c r="D82" s="157" t="s">
        <v>77</v>
      </c>
      <c r="E82" s="158">
        <f t="shared" si="28"/>
        <v>0</v>
      </c>
      <c r="F82" s="159">
        <f t="shared" si="29"/>
        <v>0</v>
      </c>
      <c r="G82" s="788"/>
      <c r="H82" s="807"/>
      <c r="I82" s="159">
        <f>I81</f>
        <v>0</v>
      </c>
      <c r="J82" s="159">
        <f t="shared" si="30"/>
        <v>0</v>
      </c>
      <c r="K82" s="182"/>
      <c r="L82" s="819"/>
      <c r="M82" s="810"/>
      <c r="N82" s="177">
        <f>N81</f>
        <v>0</v>
      </c>
      <c r="O82" s="177">
        <f>O81</f>
        <v>0</v>
      </c>
      <c r="P82" s="177">
        <f t="shared" si="33"/>
        <v>0</v>
      </c>
      <c r="Q82" s="177">
        <f t="shared" si="33"/>
        <v>0</v>
      </c>
      <c r="R82" s="807"/>
      <c r="S82" s="807"/>
      <c r="T82" s="159"/>
      <c r="U82" s="159"/>
      <c r="V82" s="159"/>
      <c r="W82" s="159"/>
      <c r="X82" s="159"/>
      <c r="Y82" s="159"/>
      <c r="Z82" s="131">
        <f t="shared" si="34"/>
        <v>0</v>
      </c>
      <c r="AA82" s="131">
        <f t="shared" si="34"/>
        <v>0</v>
      </c>
      <c r="AB82" s="159"/>
      <c r="AC82" s="131"/>
      <c r="AD82" s="131">
        <f t="shared" si="25"/>
        <v>0</v>
      </c>
      <c r="AE82" s="131"/>
      <c r="AF82" s="131"/>
      <c r="AG82" s="131">
        <f t="shared" si="36"/>
        <v>0</v>
      </c>
      <c r="AH82" s="131"/>
      <c r="AI82" s="158">
        <f t="shared" si="38"/>
        <v>0</v>
      </c>
      <c r="AJ82" s="158">
        <f t="shared" si="38"/>
        <v>0</v>
      </c>
      <c r="AK82" s="158"/>
      <c r="AL82" s="161" t="str">
        <f t="shared" si="37"/>
        <v/>
      </c>
      <c r="AM82" s="162"/>
      <c r="AN82" s="162">
        <f>AF82</f>
        <v>0</v>
      </c>
      <c r="AO82" s="162"/>
      <c r="AP82" s="162"/>
      <c r="AQ82" s="162"/>
      <c r="AR82" s="158">
        <f>AR81</f>
        <v>0</v>
      </c>
      <c r="AS82" s="158">
        <f>AR82*1.12</f>
        <v>0</v>
      </c>
      <c r="AT82" s="158"/>
      <c r="AU82" s="158"/>
      <c r="AV82" s="163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837"/>
      <c r="BJ82" s="164"/>
      <c r="BK82" s="164"/>
      <c r="BL82" s="164"/>
      <c r="BM82" s="164"/>
      <c r="BN82" s="164"/>
      <c r="BO82" s="164"/>
      <c r="BP82" s="164"/>
      <c r="BS82" s="166"/>
      <c r="BT82" s="167"/>
      <c r="BU82" s="828"/>
    </row>
    <row r="83" spans="1:73" s="153" customFormat="1" ht="12" hidden="1" customHeight="1" outlineLevel="1" x14ac:dyDescent="0.35">
      <c r="A83" s="785"/>
      <c r="B83" s="800"/>
      <c r="C83" s="145" t="s">
        <v>73</v>
      </c>
      <c r="D83" s="145" t="s">
        <v>74</v>
      </c>
      <c r="E83" s="146">
        <f t="shared" si="28"/>
        <v>0</v>
      </c>
      <c r="F83" s="147">
        <f t="shared" si="29"/>
        <v>0</v>
      </c>
      <c r="G83" s="788"/>
      <c r="H83" s="805"/>
      <c r="I83" s="147"/>
      <c r="J83" s="147">
        <f t="shared" si="30"/>
        <v>0</v>
      </c>
      <c r="K83" s="182"/>
      <c r="L83" s="817"/>
      <c r="M83" s="808"/>
      <c r="N83" s="171">
        <f>O83/1.12</f>
        <v>0</v>
      </c>
      <c r="O83" s="171"/>
      <c r="P83" s="171">
        <f t="shared" si="33"/>
        <v>0</v>
      </c>
      <c r="Q83" s="171">
        <f t="shared" si="33"/>
        <v>0</v>
      </c>
      <c r="R83" s="805"/>
      <c r="S83" s="805"/>
      <c r="T83" s="147"/>
      <c r="U83" s="147"/>
      <c r="V83" s="147"/>
      <c r="W83" s="147"/>
      <c r="X83" s="147"/>
      <c r="Y83" s="147"/>
      <c r="Z83" s="124">
        <f t="shared" si="34"/>
        <v>0</v>
      </c>
      <c r="AA83" s="124">
        <f t="shared" si="34"/>
        <v>0</v>
      </c>
      <c r="AB83" s="147"/>
      <c r="AC83" s="124"/>
      <c r="AD83" s="124">
        <f t="shared" si="25"/>
        <v>0</v>
      </c>
      <c r="AE83" s="124"/>
      <c r="AF83" s="124"/>
      <c r="AG83" s="124">
        <f t="shared" si="36"/>
        <v>0</v>
      </c>
      <c r="AH83" s="124"/>
      <c r="AI83" s="146">
        <f t="shared" si="38"/>
        <v>0</v>
      </c>
      <c r="AJ83" s="146">
        <f t="shared" si="38"/>
        <v>0</v>
      </c>
      <c r="AK83" s="146"/>
      <c r="AL83" s="150" t="str">
        <f t="shared" si="37"/>
        <v/>
      </c>
      <c r="AM83" s="151"/>
      <c r="AN83" s="127">
        <f>AF83</f>
        <v>0</v>
      </c>
      <c r="AO83" s="151"/>
      <c r="AP83" s="151"/>
      <c r="AQ83" s="151"/>
      <c r="AR83" s="146"/>
      <c r="AS83" s="146">
        <f>AR83</f>
        <v>0</v>
      </c>
      <c r="AT83" s="146"/>
      <c r="AU83" s="146"/>
      <c r="AV83" s="142"/>
      <c r="AW83" s="146"/>
      <c r="AX83" s="146">
        <f>AF83-AC83</f>
        <v>0</v>
      </c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835"/>
      <c r="BJ83" s="152"/>
      <c r="BK83" s="152"/>
      <c r="BL83" s="152"/>
      <c r="BM83" s="152"/>
      <c r="BN83" s="152"/>
      <c r="BO83" s="152"/>
      <c r="BP83" s="152"/>
      <c r="BS83" s="154"/>
      <c r="BT83" s="155"/>
      <c r="BU83" s="826" t="s">
        <v>89</v>
      </c>
    </row>
    <row r="84" spans="1:73" s="153" customFormat="1" ht="12" hidden="1" customHeight="1" outlineLevel="1" x14ac:dyDescent="0.35">
      <c r="A84" s="785"/>
      <c r="B84" s="800"/>
      <c r="C84" s="145" t="s">
        <v>75</v>
      </c>
      <c r="D84" s="145" t="s">
        <v>76</v>
      </c>
      <c r="E84" s="146">
        <f t="shared" si="28"/>
        <v>0</v>
      </c>
      <c r="F84" s="147">
        <f t="shared" si="29"/>
        <v>0</v>
      </c>
      <c r="G84" s="788"/>
      <c r="H84" s="806"/>
      <c r="I84" s="147"/>
      <c r="J84" s="147">
        <f t="shared" si="30"/>
        <v>0</v>
      </c>
      <c r="K84" s="182"/>
      <c r="L84" s="818"/>
      <c r="M84" s="809"/>
      <c r="N84" s="171">
        <f>N83</f>
        <v>0</v>
      </c>
      <c r="O84" s="171">
        <f>O83</f>
        <v>0</v>
      </c>
      <c r="P84" s="171">
        <f t="shared" si="33"/>
        <v>0</v>
      </c>
      <c r="Q84" s="171">
        <f t="shared" si="33"/>
        <v>0</v>
      </c>
      <c r="R84" s="806"/>
      <c r="S84" s="806"/>
      <c r="T84" s="147"/>
      <c r="U84" s="147"/>
      <c r="V84" s="147"/>
      <c r="W84" s="147"/>
      <c r="X84" s="147"/>
      <c r="Y84" s="147"/>
      <c r="Z84" s="124">
        <f t="shared" si="34"/>
        <v>0</v>
      </c>
      <c r="AA84" s="124">
        <f t="shared" si="34"/>
        <v>0</v>
      </c>
      <c r="AB84" s="147"/>
      <c r="AC84" s="124"/>
      <c r="AD84" s="124">
        <f t="shared" si="25"/>
        <v>0</v>
      </c>
      <c r="AE84" s="124"/>
      <c r="AF84" s="124"/>
      <c r="AG84" s="124">
        <f t="shared" si="36"/>
        <v>0</v>
      </c>
      <c r="AH84" s="124"/>
      <c r="AI84" s="146">
        <f t="shared" si="38"/>
        <v>0</v>
      </c>
      <c r="AJ84" s="146">
        <f t="shared" si="38"/>
        <v>0</v>
      </c>
      <c r="AK84" s="146"/>
      <c r="AL84" s="150" t="str">
        <f t="shared" si="37"/>
        <v/>
      </c>
      <c r="AM84" s="151"/>
      <c r="AN84" s="134">
        <f>AN83</f>
        <v>0</v>
      </c>
      <c r="AO84" s="151"/>
      <c r="AP84" s="151"/>
      <c r="AQ84" s="151"/>
      <c r="AR84" s="146">
        <f>AR83</f>
        <v>0</v>
      </c>
      <c r="AS84" s="146">
        <f>AR84*1.12</f>
        <v>0</v>
      </c>
      <c r="AT84" s="146"/>
      <c r="AU84" s="146"/>
      <c r="AV84" s="15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836"/>
      <c r="BJ84" s="152"/>
      <c r="BK84" s="152"/>
      <c r="BL84" s="152"/>
      <c r="BM84" s="152"/>
      <c r="BN84" s="152"/>
      <c r="BO84" s="152"/>
      <c r="BP84" s="152"/>
      <c r="BS84" s="154"/>
      <c r="BT84" s="155"/>
      <c r="BU84" s="827"/>
    </row>
    <row r="85" spans="1:73" s="165" customFormat="1" ht="12" hidden="1" customHeight="1" outlineLevel="1" x14ac:dyDescent="0.35">
      <c r="A85" s="785"/>
      <c r="B85" s="800"/>
      <c r="C85" s="157" t="s">
        <v>75</v>
      </c>
      <c r="D85" s="157" t="s">
        <v>77</v>
      </c>
      <c r="E85" s="158">
        <f t="shared" si="28"/>
        <v>0</v>
      </c>
      <c r="F85" s="159">
        <f t="shared" si="29"/>
        <v>0</v>
      </c>
      <c r="G85" s="788"/>
      <c r="H85" s="807"/>
      <c r="I85" s="159">
        <f>I84</f>
        <v>0</v>
      </c>
      <c r="J85" s="159">
        <f t="shared" si="30"/>
        <v>0</v>
      </c>
      <c r="K85" s="182"/>
      <c r="L85" s="819"/>
      <c r="M85" s="810"/>
      <c r="N85" s="177">
        <f>N84</f>
        <v>0</v>
      </c>
      <c r="O85" s="177">
        <f>O84</f>
        <v>0</v>
      </c>
      <c r="P85" s="177">
        <f t="shared" si="33"/>
        <v>0</v>
      </c>
      <c r="Q85" s="177">
        <f t="shared" si="33"/>
        <v>0</v>
      </c>
      <c r="R85" s="807"/>
      <c r="S85" s="807"/>
      <c r="T85" s="159"/>
      <c r="U85" s="159"/>
      <c r="V85" s="159"/>
      <c r="W85" s="159"/>
      <c r="X85" s="159"/>
      <c r="Y85" s="159"/>
      <c r="Z85" s="131">
        <f t="shared" si="34"/>
        <v>0</v>
      </c>
      <c r="AA85" s="131">
        <f t="shared" si="34"/>
        <v>0</v>
      </c>
      <c r="AB85" s="159"/>
      <c r="AC85" s="131"/>
      <c r="AD85" s="131">
        <f t="shared" si="25"/>
        <v>0</v>
      </c>
      <c r="AE85" s="131"/>
      <c r="AF85" s="131"/>
      <c r="AG85" s="131">
        <f t="shared" si="36"/>
        <v>0</v>
      </c>
      <c r="AH85" s="131"/>
      <c r="AI85" s="158">
        <f t="shared" si="38"/>
        <v>0</v>
      </c>
      <c r="AJ85" s="158">
        <f t="shared" si="38"/>
        <v>0</v>
      </c>
      <c r="AK85" s="158"/>
      <c r="AL85" s="161" t="str">
        <f t="shared" si="37"/>
        <v/>
      </c>
      <c r="AM85" s="162"/>
      <c r="AN85" s="162">
        <f>AF85</f>
        <v>0</v>
      </c>
      <c r="AO85" s="162"/>
      <c r="AP85" s="162"/>
      <c r="AQ85" s="162"/>
      <c r="AR85" s="158">
        <f>AR84</f>
        <v>0</v>
      </c>
      <c r="AS85" s="158">
        <f>AR85*1.12</f>
        <v>0</v>
      </c>
      <c r="AT85" s="158"/>
      <c r="AU85" s="158"/>
      <c r="AV85" s="163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837"/>
      <c r="BJ85" s="164"/>
      <c r="BK85" s="164"/>
      <c r="BL85" s="164"/>
      <c r="BM85" s="164"/>
      <c r="BN85" s="164"/>
      <c r="BO85" s="164"/>
      <c r="BP85" s="164"/>
      <c r="BS85" s="166"/>
      <c r="BT85" s="167"/>
      <c r="BU85" s="828"/>
    </row>
    <row r="86" spans="1:73" s="153" customFormat="1" ht="12" hidden="1" customHeight="1" outlineLevel="1" x14ac:dyDescent="0.35">
      <c r="A86" s="785"/>
      <c r="B86" s="800"/>
      <c r="C86" s="145" t="s">
        <v>73</v>
      </c>
      <c r="D86" s="145" t="s">
        <v>74</v>
      </c>
      <c r="E86" s="146">
        <f t="shared" si="28"/>
        <v>0</v>
      </c>
      <c r="F86" s="147">
        <f t="shared" si="29"/>
        <v>0</v>
      </c>
      <c r="G86" s="788"/>
      <c r="H86" s="805"/>
      <c r="I86" s="147"/>
      <c r="J86" s="147">
        <f t="shared" si="30"/>
        <v>0</v>
      </c>
      <c r="K86" s="182"/>
      <c r="L86" s="817"/>
      <c r="M86" s="808"/>
      <c r="N86" s="171">
        <f>O86/1.12</f>
        <v>0</v>
      </c>
      <c r="O86" s="171"/>
      <c r="P86" s="171">
        <f t="shared" si="33"/>
        <v>0</v>
      </c>
      <c r="Q86" s="171">
        <f t="shared" si="33"/>
        <v>0</v>
      </c>
      <c r="R86" s="805"/>
      <c r="S86" s="805"/>
      <c r="T86" s="147"/>
      <c r="U86" s="147"/>
      <c r="V86" s="147"/>
      <c r="W86" s="147"/>
      <c r="X86" s="147"/>
      <c r="Y86" s="147"/>
      <c r="Z86" s="124">
        <f t="shared" si="34"/>
        <v>0</v>
      </c>
      <c r="AA86" s="124">
        <f t="shared" si="34"/>
        <v>0</v>
      </c>
      <c r="AB86" s="147"/>
      <c r="AC86" s="124"/>
      <c r="AD86" s="124">
        <f t="shared" si="25"/>
        <v>0</v>
      </c>
      <c r="AE86" s="124"/>
      <c r="AF86" s="124"/>
      <c r="AG86" s="124">
        <f t="shared" si="36"/>
        <v>0</v>
      </c>
      <c r="AH86" s="124"/>
      <c r="AI86" s="146">
        <f t="shared" si="38"/>
        <v>0</v>
      </c>
      <c r="AJ86" s="146">
        <f t="shared" si="38"/>
        <v>0</v>
      </c>
      <c r="AK86" s="146"/>
      <c r="AL86" s="150" t="str">
        <f t="shared" si="37"/>
        <v/>
      </c>
      <c r="AM86" s="151"/>
      <c r="AN86" s="127">
        <f>AF86</f>
        <v>0</v>
      </c>
      <c r="AO86" s="151"/>
      <c r="AP86" s="151"/>
      <c r="AQ86" s="151"/>
      <c r="AR86" s="146"/>
      <c r="AS86" s="146">
        <f>AR86</f>
        <v>0</v>
      </c>
      <c r="AT86" s="146"/>
      <c r="AU86" s="146"/>
      <c r="AV86" s="142"/>
      <c r="AW86" s="146"/>
      <c r="AX86" s="146">
        <f>AF86-AC86</f>
        <v>0</v>
      </c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835"/>
      <c r="BJ86" s="152"/>
      <c r="BK86" s="152"/>
      <c r="BL86" s="152"/>
      <c r="BM86" s="152"/>
      <c r="BN86" s="152"/>
      <c r="BO86" s="152"/>
      <c r="BP86" s="152"/>
      <c r="BS86" s="154"/>
      <c r="BT86" s="155"/>
      <c r="BU86" s="826" t="s">
        <v>91</v>
      </c>
    </row>
    <row r="87" spans="1:73" s="153" customFormat="1" ht="12" hidden="1" customHeight="1" outlineLevel="1" x14ac:dyDescent="0.35">
      <c r="A87" s="785"/>
      <c r="B87" s="800"/>
      <c r="C87" s="145" t="s">
        <v>75</v>
      </c>
      <c r="D87" s="145" t="s">
        <v>76</v>
      </c>
      <c r="E87" s="146">
        <f t="shared" si="28"/>
        <v>0</v>
      </c>
      <c r="F87" s="147">
        <f t="shared" si="29"/>
        <v>0</v>
      </c>
      <c r="G87" s="788"/>
      <c r="H87" s="806"/>
      <c r="I87" s="147"/>
      <c r="J87" s="147">
        <f t="shared" si="30"/>
        <v>0</v>
      </c>
      <c r="K87" s="182"/>
      <c r="L87" s="818"/>
      <c r="M87" s="809"/>
      <c r="N87" s="171">
        <f>N86</f>
        <v>0</v>
      </c>
      <c r="O87" s="171">
        <f>O86</f>
        <v>0</v>
      </c>
      <c r="P87" s="171">
        <f t="shared" si="33"/>
        <v>0</v>
      </c>
      <c r="Q87" s="171">
        <f t="shared" si="33"/>
        <v>0</v>
      </c>
      <c r="R87" s="806"/>
      <c r="S87" s="806"/>
      <c r="T87" s="147"/>
      <c r="U87" s="147"/>
      <c r="V87" s="147"/>
      <c r="W87" s="147"/>
      <c r="X87" s="147"/>
      <c r="Y87" s="147"/>
      <c r="Z87" s="124">
        <f t="shared" si="34"/>
        <v>0</v>
      </c>
      <c r="AA87" s="124">
        <f t="shared" si="34"/>
        <v>0</v>
      </c>
      <c r="AB87" s="147"/>
      <c r="AC87" s="124"/>
      <c r="AD87" s="124">
        <f t="shared" si="25"/>
        <v>0</v>
      </c>
      <c r="AE87" s="124"/>
      <c r="AF87" s="124"/>
      <c r="AG87" s="124">
        <f t="shared" si="36"/>
        <v>0</v>
      </c>
      <c r="AH87" s="124"/>
      <c r="AI87" s="146">
        <f t="shared" si="38"/>
        <v>0</v>
      </c>
      <c r="AJ87" s="146">
        <f t="shared" si="38"/>
        <v>0</v>
      </c>
      <c r="AK87" s="146"/>
      <c r="AL87" s="150" t="str">
        <f t="shared" si="37"/>
        <v/>
      </c>
      <c r="AM87" s="151"/>
      <c r="AN87" s="134">
        <f>AN86</f>
        <v>0</v>
      </c>
      <c r="AO87" s="151"/>
      <c r="AP87" s="151"/>
      <c r="AQ87" s="151"/>
      <c r="AR87" s="146">
        <f>AR86</f>
        <v>0</v>
      </c>
      <c r="AS87" s="146">
        <f>AR87*1.12</f>
        <v>0</v>
      </c>
      <c r="AT87" s="146"/>
      <c r="AU87" s="146"/>
      <c r="AV87" s="15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836"/>
      <c r="BJ87" s="152"/>
      <c r="BK87" s="152"/>
      <c r="BL87" s="152"/>
      <c r="BM87" s="152"/>
      <c r="BN87" s="152"/>
      <c r="BO87" s="152"/>
      <c r="BP87" s="152"/>
      <c r="BS87" s="154"/>
      <c r="BT87" s="155"/>
      <c r="BU87" s="827"/>
    </row>
    <row r="88" spans="1:73" s="165" customFormat="1" ht="12" hidden="1" customHeight="1" outlineLevel="1" x14ac:dyDescent="0.35">
      <c r="A88" s="785"/>
      <c r="B88" s="800"/>
      <c r="C88" s="157" t="s">
        <v>75</v>
      </c>
      <c r="D88" s="157" t="s">
        <v>77</v>
      </c>
      <c r="E88" s="158">
        <f t="shared" si="28"/>
        <v>0</v>
      </c>
      <c r="F88" s="159">
        <f t="shared" si="29"/>
        <v>0</v>
      </c>
      <c r="G88" s="788"/>
      <c r="H88" s="807"/>
      <c r="I88" s="159">
        <f>I87</f>
        <v>0</v>
      </c>
      <c r="J88" s="159">
        <f t="shared" si="30"/>
        <v>0</v>
      </c>
      <c r="K88" s="182"/>
      <c r="L88" s="819"/>
      <c r="M88" s="810"/>
      <c r="N88" s="177">
        <f>N87</f>
        <v>0</v>
      </c>
      <c r="O88" s="177">
        <f>O87</f>
        <v>0</v>
      </c>
      <c r="P88" s="177">
        <f t="shared" si="33"/>
        <v>0</v>
      </c>
      <c r="Q88" s="177">
        <f t="shared" si="33"/>
        <v>0</v>
      </c>
      <c r="R88" s="807"/>
      <c r="S88" s="807"/>
      <c r="T88" s="159"/>
      <c r="U88" s="159"/>
      <c r="V88" s="159"/>
      <c r="W88" s="159"/>
      <c r="X88" s="159"/>
      <c r="Y88" s="159"/>
      <c r="Z88" s="131">
        <f t="shared" si="34"/>
        <v>0</v>
      </c>
      <c r="AA88" s="131">
        <f t="shared" si="34"/>
        <v>0</v>
      </c>
      <c r="AB88" s="159"/>
      <c r="AC88" s="131"/>
      <c r="AD88" s="131">
        <f t="shared" si="25"/>
        <v>0</v>
      </c>
      <c r="AE88" s="131"/>
      <c r="AF88" s="131"/>
      <c r="AG88" s="131">
        <f t="shared" si="36"/>
        <v>0</v>
      </c>
      <c r="AH88" s="131"/>
      <c r="AI88" s="158">
        <f t="shared" si="38"/>
        <v>0</v>
      </c>
      <c r="AJ88" s="158">
        <f t="shared" si="38"/>
        <v>0</v>
      </c>
      <c r="AK88" s="158"/>
      <c r="AL88" s="161" t="str">
        <f t="shared" si="37"/>
        <v/>
      </c>
      <c r="AM88" s="162"/>
      <c r="AN88" s="162">
        <f>AF88</f>
        <v>0</v>
      </c>
      <c r="AO88" s="162"/>
      <c r="AP88" s="162"/>
      <c r="AQ88" s="162"/>
      <c r="AR88" s="158">
        <f>AR87</f>
        <v>0</v>
      </c>
      <c r="AS88" s="158">
        <f>AR88*1.12</f>
        <v>0</v>
      </c>
      <c r="AT88" s="158"/>
      <c r="AU88" s="158"/>
      <c r="AV88" s="163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837"/>
      <c r="BJ88" s="164"/>
      <c r="BK88" s="164"/>
      <c r="BL88" s="164"/>
      <c r="BM88" s="164"/>
      <c r="BN88" s="164"/>
      <c r="BO88" s="164"/>
      <c r="BP88" s="164"/>
      <c r="BS88" s="166"/>
      <c r="BT88" s="167"/>
      <c r="BU88" s="828"/>
    </row>
    <row r="89" spans="1:73" s="153" customFormat="1" hidden="1" outlineLevel="1" x14ac:dyDescent="0.35">
      <c r="A89" s="785"/>
      <c r="B89" s="800"/>
      <c r="C89" s="145" t="s">
        <v>73</v>
      </c>
      <c r="D89" s="145" t="s">
        <v>74</v>
      </c>
      <c r="E89" s="146">
        <f t="shared" si="28"/>
        <v>0</v>
      </c>
      <c r="F89" s="147">
        <f t="shared" si="29"/>
        <v>0</v>
      </c>
      <c r="G89" s="788"/>
      <c r="H89" s="805"/>
      <c r="I89" s="147"/>
      <c r="J89" s="147">
        <f t="shared" si="30"/>
        <v>0</v>
      </c>
      <c r="K89" s="182"/>
      <c r="L89" s="817"/>
      <c r="M89" s="808"/>
      <c r="N89" s="171">
        <f>O89/1.12</f>
        <v>0</v>
      </c>
      <c r="O89" s="171"/>
      <c r="P89" s="171">
        <f t="shared" si="33"/>
        <v>0</v>
      </c>
      <c r="Q89" s="171">
        <f t="shared" si="33"/>
        <v>0</v>
      </c>
      <c r="R89" s="805"/>
      <c r="S89" s="805"/>
      <c r="T89" s="147"/>
      <c r="U89" s="147"/>
      <c r="V89" s="147"/>
      <c r="W89" s="147"/>
      <c r="X89" s="147"/>
      <c r="Y89" s="147"/>
      <c r="Z89" s="124">
        <f t="shared" si="34"/>
        <v>0</v>
      </c>
      <c r="AA89" s="124">
        <f t="shared" si="34"/>
        <v>0</v>
      </c>
      <c r="AB89" s="147"/>
      <c r="AC89" s="124"/>
      <c r="AD89" s="124">
        <f t="shared" si="25"/>
        <v>0</v>
      </c>
      <c r="AE89" s="124"/>
      <c r="AF89" s="124"/>
      <c r="AG89" s="124">
        <f t="shared" si="36"/>
        <v>0</v>
      </c>
      <c r="AH89" s="124"/>
      <c r="AI89" s="146">
        <f t="shared" si="38"/>
        <v>0</v>
      </c>
      <c r="AJ89" s="146">
        <f t="shared" si="38"/>
        <v>0</v>
      </c>
      <c r="AK89" s="146"/>
      <c r="AL89" s="150" t="str">
        <f t="shared" si="37"/>
        <v/>
      </c>
      <c r="AM89" s="151"/>
      <c r="AN89" s="127">
        <f>AF89</f>
        <v>0</v>
      </c>
      <c r="AO89" s="151"/>
      <c r="AP89" s="151"/>
      <c r="AQ89" s="151"/>
      <c r="AR89" s="146"/>
      <c r="AS89" s="146">
        <f>AR89</f>
        <v>0</v>
      </c>
      <c r="AT89" s="146"/>
      <c r="AU89" s="146"/>
      <c r="AV89" s="142"/>
      <c r="AW89" s="146"/>
      <c r="AX89" s="146">
        <f>AF89-AC89</f>
        <v>0</v>
      </c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835"/>
      <c r="BJ89" s="152"/>
      <c r="BK89" s="152"/>
      <c r="BL89" s="152"/>
      <c r="BM89" s="152"/>
      <c r="BN89" s="152"/>
      <c r="BO89" s="152"/>
      <c r="BP89" s="152"/>
      <c r="BS89" s="154"/>
      <c r="BT89" s="155"/>
      <c r="BU89" s="826" t="s">
        <v>92</v>
      </c>
    </row>
    <row r="90" spans="1:73" s="153" customFormat="1" hidden="1" outlineLevel="1" x14ac:dyDescent="0.35">
      <c r="A90" s="785"/>
      <c r="B90" s="800"/>
      <c r="C90" s="145" t="s">
        <v>75</v>
      </c>
      <c r="D90" s="145" t="s">
        <v>76</v>
      </c>
      <c r="E90" s="146">
        <f t="shared" si="28"/>
        <v>0</v>
      </c>
      <c r="F90" s="147">
        <f t="shared" si="29"/>
        <v>0</v>
      </c>
      <c r="G90" s="788"/>
      <c r="H90" s="806"/>
      <c r="I90" s="147"/>
      <c r="J90" s="147">
        <f t="shared" si="30"/>
        <v>0</v>
      </c>
      <c r="K90" s="182"/>
      <c r="L90" s="818"/>
      <c r="M90" s="809"/>
      <c r="N90" s="171">
        <f>N89</f>
        <v>0</v>
      </c>
      <c r="O90" s="171">
        <f>O89</f>
        <v>0</v>
      </c>
      <c r="P90" s="171">
        <f t="shared" si="33"/>
        <v>0</v>
      </c>
      <c r="Q90" s="171">
        <f t="shared" si="33"/>
        <v>0</v>
      </c>
      <c r="R90" s="806"/>
      <c r="S90" s="806"/>
      <c r="T90" s="147"/>
      <c r="U90" s="147"/>
      <c r="V90" s="147"/>
      <c r="W90" s="147"/>
      <c r="X90" s="147"/>
      <c r="Y90" s="147"/>
      <c r="Z90" s="124">
        <f t="shared" si="34"/>
        <v>0</v>
      </c>
      <c r="AA90" s="124">
        <f t="shared" si="34"/>
        <v>0</v>
      </c>
      <c r="AB90" s="147"/>
      <c r="AC90" s="124"/>
      <c r="AD90" s="124">
        <f t="shared" si="25"/>
        <v>0</v>
      </c>
      <c r="AE90" s="124"/>
      <c r="AF90" s="124"/>
      <c r="AG90" s="124">
        <f t="shared" si="36"/>
        <v>0</v>
      </c>
      <c r="AH90" s="124"/>
      <c r="AI90" s="146">
        <f t="shared" si="38"/>
        <v>0</v>
      </c>
      <c r="AJ90" s="146">
        <f t="shared" si="38"/>
        <v>0</v>
      </c>
      <c r="AK90" s="146"/>
      <c r="AL90" s="150" t="str">
        <f t="shared" si="37"/>
        <v/>
      </c>
      <c r="AM90" s="151"/>
      <c r="AN90" s="134">
        <f>AN89</f>
        <v>0</v>
      </c>
      <c r="AO90" s="151"/>
      <c r="AP90" s="151"/>
      <c r="AQ90" s="151"/>
      <c r="AR90" s="146">
        <f>AR89</f>
        <v>0</v>
      </c>
      <c r="AS90" s="146">
        <f>AR90*1.12</f>
        <v>0</v>
      </c>
      <c r="AT90" s="146"/>
      <c r="AU90" s="146"/>
      <c r="AV90" s="15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836"/>
      <c r="BJ90" s="152"/>
      <c r="BK90" s="152"/>
      <c r="BL90" s="152"/>
      <c r="BM90" s="152"/>
      <c r="BN90" s="152"/>
      <c r="BO90" s="152"/>
      <c r="BP90" s="152"/>
      <c r="BS90" s="154"/>
      <c r="BT90" s="155"/>
      <c r="BU90" s="827"/>
    </row>
    <row r="91" spans="1:73" s="165" customFormat="1" hidden="1" outlineLevel="1" x14ac:dyDescent="0.35">
      <c r="A91" s="785"/>
      <c r="B91" s="800"/>
      <c r="C91" s="157" t="s">
        <v>75</v>
      </c>
      <c r="D91" s="157" t="s">
        <v>77</v>
      </c>
      <c r="E91" s="158">
        <f t="shared" si="28"/>
        <v>0</v>
      </c>
      <c r="F91" s="159">
        <f t="shared" si="29"/>
        <v>0</v>
      </c>
      <c r="G91" s="788"/>
      <c r="H91" s="807"/>
      <c r="I91" s="159">
        <f>I90</f>
        <v>0</v>
      </c>
      <c r="J91" s="159">
        <f t="shared" si="30"/>
        <v>0</v>
      </c>
      <c r="K91" s="182"/>
      <c r="L91" s="819"/>
      <c r="M91" s="810"/>
      <c r="N91" s="177">
        <f>N90</f>
        <v>0</v>
      </c>
      <c r="O91" s="177">
        <f>O90</f>
        <v>0</v>
      </c>
      <c r="P91" s="177">
        <f t="shared" si="33"/>
        <v>0</v>
      </c>
      <c r="Q91" s="177">
        <f t="shared" si="33"/>
        <v>0</v>
      </c>
      <c r="R91" s="807"/>
      <c r="S91" s="807"/>
      <c r="T91" s="159"/>
      <c r="U91" s="159"/>
      <c r="V91" s="159"/>
      <c r="W91" s="159"/>
      <c r="X91" s="159"/>
      <c r="Y91" s="159"/>
      <c r="Z91" s="131">
        <f t="shared" si="34"/>
        <v>0</v>
      </c>
      <c r="AA91" s="131">
        <f t="shared" si="34"/>
        <v>0</v>
      </c>
      <c r="AB91" s="159"/>
      <c r="AC91" s="131"/>
      <c r="AD91" s="131">
        <f t="shared" si="25"/>
        <v>0</v>
      </c>
      <c r="AE91" s="131"/>
      <c r="AF91" s="131"/>
      <c r="AG91" s="131">
        <f t="shared" si="36"/>
        <v>0</v>
      </c>
      <c r="AH91" s="131"/>
      <c r="AI91" s="158">
        <f t="shared" si="38"/>
        <v>0</v>
      </c>
      <c r="AJ91" s="158">
        <f t="shared" si="38"/>
        <v>0</v>
      </c>
      <c r="AK91" s="158"/>
      <c r="AL91" s="161" t="str">
        <f t="shared" si="37"/>
        <v/>
      </c>
      <c r="AM91" s="162"/>
      <c r="AN91" s="162">
        <f>AF91</f>
        <v>0</v>
      </c>
      <c r="AO91" s="162"/>
      <c r="AP91" s="162"/>
      <c r="AQ91" s="162"/>
      <c r="AR91" s="158">
        <f>AR90</f>
        <v>0</v>
      </c>
      <c r="AS91" s="158">
        <f>AR91*1.12</f>
        <v>0</v>
      </c>
      <c r="AT91" s="158"/>
      <c r="AU91" s="163"/>
      <c r="AV91" s="163"/>
      <c r="AW91" s="163"/>
      <c r="AX91" s="163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837"/>
      <c r="BJ91" s="164"/>
      <c r="BK91" s="164"/>
      <c r="BL91" s="164"/>
      <c r="BM91" s="164"/>
      <c r="BN91" s="164"/>
      <c r="BO91" s="164"/>
      <c r="BP91" s="164"/>
      <c r="BS91" s="166"/>
      <c r="BT91" s="167"/>
      <c r="BU91" s="828"/>
    </row>
    <row r="92" spans="1:73" s="153" customFormat="1" hidden="1" outlineLevel="1" x14ac:dyDescent="0.35">
      <c r="A92" s="785"/>
      <c r="B92" s="800"/>
      <c r="C92" s="145" t="s">
        <v>73</v>
      </c>
      <c r="D92" s="145" t="s">
        <v>74</v>
      </c>
      <c r="E92" s="146">
        <f t="shared" si="28"/>
        <v>0</v>
      </c>
      <c r="F92" s="147">
        <f t="shared" si="29"/>
        <v>0</v>
      </c>
      <c r="G92" s="788"/>
      <c r="H92" s="805"/>
      <c r="I92" s="147"/>
      <c r="J92" s="147">
        <f t="shared" si="30"/>
        <v>0</v>
      </c>
      <c r="K92" s="182"/>
      <c r="L92" s="817"/>
      <c r="M92" s="808"/>
      <c r="N92" s="171">
        <f>O92/1.12</f>
        <v>0</v>
      </c>
      <c r="O92" s="171"/>
      <c r="P92" s="171">
        <f t="shared" si="33"/>
        <v>0</v>
      </c>
      <c r="Q92" s="171">
        <f t="shared" si="33"/>
        <v>0</v>
      </c>
      <c r="R92" s="805"/>
      <c r="S92" s="805"/>
      <c r="T92" s="147"/>
      <c r="U92" s="147"/>
      <c r="V92" s="147"/>
      <c r="W92" s="147"/>
      <c r="X92" s="147"/>
      <c r="Y92" s="147"/>
      <c r="Z92" s="124">
        <f t="shared" si="34"/>
        <v>0</v>
      </c>
      <c r="AA92" s="124">
        <f t="shared" si="34"/>
        <v>0</v>
      </c>
      <c r="AB92" s="147"/>
      <c r="AC92" s="124"/>
      <c r="AD92" s="124">
        <f t="shared" si="25"/>
        <v>0</v>
      </c>
      <c r="AE92" s="124"/>
      <c r="AF92" s="124"/>
      <c r="AG92" s="124">
        <f t="shared" si="36"/>
        <v>0</v>
      </c>
      <c r="AH92" s="124"/>
      <c r="AI92" s="146">
        <f t="shared" si="38"/>
        <v>0</v>
      </c>
      <c r="AJ92" s="146">
        <f t="shared" si="38"/>
        <v>0</v>
      </c>
      <c r="AK92" s="146"/>
      <c r="AL92" s="150" t="str">
        <f t="shared" si="37"/>
        <v/>
      </c>
      <c r="AM92" s="151"/>
      <c r="AN92" s="127">
        <f>AF92</f>
        <v>0</v>
      </c>
      <c r="AO92" s="151"/>
      <c r="AP92" s="151"/>
      <c r="AQ92" s="151"/>
      <c r="AR92" s="146"/>
      <c r="AS92" s="146">
        <f>AR92</f>
        <v>0</v>
      </c>
      <c r="AT92" s="146"/>
      <c r="AU92" s="156"/>
      <c r="AV92" s="142"/>
      <c r="AW92" s="156"/>
      <c r="AX92" s="156">
        <f>AF92-AC92</f>
        <v>0</v>
      </c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835"/>
      <c r="BJ92" s="152"/>
      <c r="BK92" s="152"/>
      <c r="BL92" s="152"/>
      <c r="BM92" s="152"/>
      <c r="BN92" s="152"/>
      <c r="BO92" s="152"/>
      <c r="BP92" s="152"/>
      <c r="BS92" s="154"/>
      <c r="BT92" s="155"/>
      <c r="BU92" s="826" t="s">
        <v>95</v>
      </c>
    </row>
    <row r="93" spans="1:73" s="153" customFormat="1" hidden="1" outlineLevel="1" x14ac:dyDescent="0.35">
      <c r="A93" s="785"/>
      <c r="B93" s="800"/>
      <c r="C93" s="145" t="s">
        <v>75</v>
      </c>
      <c r="D93" s="145" t="s">
        <v>76</v>
      </c>
      <c r="E93" s="146">
        <f t="shared" si="28"/>
        <v>0</v>
      </c>
      <c r="F93" s="147">
        <f t="shared" si="29"/>
        <v>0</v>
      </c>
      <c r="G93" s="788"/>
      <c r="H93" s="806"/>
      <c r="I93" s="147"/>
      <c r="J93" s="147">
        <f t="shared" si="30"/>
        <v>0</v>
      </c>
      <c r="K93" s="182"/>
      <c r="L93" s="818"/>
      <c r="M93" s="809"/>
      <c r="N93" s="171">
        <f>N92</f>
        <v>0</v>
      </c>
      <c r="O93" s="171">
        <f>O92</f>
        <v>0</v>
      </c>
      <c r="P93" s="171">
        <f t="shared" si="33"/>
        <v>0</v>
      </c>
      <c r="Q93" s="171">
        <f t="shared" si="33"/>
        <v>0</v>
      </c>
      <c r="R93" s="806"/>
      <c r="S93" s="806"/>
      <c r="T93" s="147"/>
      <c r="U93" s="147"/>
      <c r="V93" s="147"/>
      <c r="W93" s="147"/>
      <c r="X93" s="147"/>
      <c r="Y93" s="147"/>
      <c r="Z93" s="124">
        <f t="shared" si="34"/>
        <v>0</v>
      </c>
      <c r="AA93" s="124">
        <f t="shared" si="34"/>
        <v>0</v>
      </c>
      <c r="AB93" s="147"/>
      <c r="AC93" s="124"/>
      <c r="AD93" s="124">
        <f t="shared" si="25"/>
        <v>0</v>
      </c>
      <c r="AE93" s="124"/>
      <c r="AF93" s="124"/>
      <c r="AG93" s="124">
        <f t="shared" si="36"/>
        <v>0</v>
      </c>
      <c r="AH93" s="124"/>
      <c r="AI93" s="146">
        <f t="shared" si="38"/>
        <v>0</v>
      </c>
      <c r="AJ93" s="146">
        <f t="shared" si="38"/>
        <v>0</v>
      </c>
      <c r="AK93" s="146"/>
      <c r="AL93" s="150" t="str">
        <f t="shared" si="37"/>
        <v/>
      </c>
      <c r="AM93" s="151"/>
      <c r="AN93" s="134">
        <f>AN92</f>
        <v>0</v>
      </c>
      <c r="AO93" s="151"/>
      <c r="AP93" s="151"/>
      <c r="AQ93" s="151"/>
      <c r="AR93" s="146">
        <f>AR92</f>
        <v>0</v>
      </c>
      <c r="AS93" s="146">
        <f>AR93*1.12</f>
        <v>0</v>
      </c>
      <c r="AT93" s="146"/>
      <c r="AU93" s="156"/>
      <c r="AV93" s="156"/>
      <c r="AW93" s="156"/>
      <c r="AX93" s="15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836"/>
      <c r="BJ93" s="152"/>
      <c r="BK93" s="152"/>
      <c r="BL93" s="152"/>
      <c r="BM93" s="152"/>
      <c r="BN93" s="152"/>
      <c r="BO93" s="152"/>
      <c r="BP93" s="152"/>
      <c r="BS93" s="154"/>
      <c r="BT93" s="155"/>
      <c r="BU93" s="827"/>
    </row>
    <row r="94" spans="1:73" s="165" customFormat="1" hidden="1" outlineLevel="1" x14ac:dyDescent="0.35">
      <c r="A94" s="785"/>
      <c r="B94" s="800"/>
      <c r="C94" s="157" t="s">
        <v>75</v>
      </c>
      <c r="D94" s="157" t="s">
        <v>77</v>
      </c>
      <c r="E94" s="158">
        <f t="shared" si="28"/>
        <v>0</v>
      </c>
      <c r="F94" s="159">
        <f t="shared" si="29"/>
        <v>0</v>
      </c>
      <c r="G94" s="788"/>
      <c r="H94" s="807"/>
      <c r="I94" s="159">
        <f>I93</f>
        <v>0</v>
      </c>
      <c r="J94" s="159">
        <f t="shared" si="30"/>
        <v>0</v>
      </c>
      <c r="K94" s="182"/>
      <c r="L94" s="819"/>
      <c r="M94" s="810"/>
      <c r="N94" s="177">
        <f>N93</f>
        <v>0</v>
      </c>
      <c r="O94" s="177">
        <f>O93</f>
        <v>0</v>
      </c>
      <c r="P94" s="177">
        <f t="shared" si="33"/>
        <v>0</v>
      </c>
      <c r="Q94" s="177">
        <f t="shared" si="33"/>
        <v>0</v>
      </c>
      <c r="R94" s="807"/>
      <c r="S94" s="807"/>
      <c r="T94" s="159"/>
      <c r="U94" s="159"/>
      <c r="V94" s="159"/>
      <c r="W94" s="159"/>
      <c r="X94" s="159"/>
      <c r="Y94" s="159"/>
      <c r="Z94" s="131">
        <f t="shared" ref="Z94:AA118" si="39">T94+W94</f>
        <v>0</v>
      </c>
      <c r="AA94" s="131">
        <f t="shared" si="39"/>
        <v>0</v>
      </c>
      <c r="AB94" s="159"/>
      <c r="AC94" s="131"/>
      <c r="AD94" s="131">
        <f t="shared" si="25"/>
        <v>0</v>
      </c>
      <c r="AE94" s="131"/>
      <c r="AF94" s="131"/>
      <c r="AG94" s="131">
        <f t="shared" si="36"/>
        <v>0</v>
      </c>
      <c r="AH94" s="131"/>
      <c r="AI94" s="158">
        <f t="shared" si="38"/>
        <v>0</v>
      </c>
      <c r="AJ94" s="158">
        <f t="shared" si="38"/>
        <v>0</v>
      </c>
      <c r="AK94" s="158"/>
      <c r="AL94" s="161" t="str">
        <f t="shared" si="37"/>
        <v/>
      </c>
      <c r="AM94" s="162"/>
      <c r="AN94" s="162">
        <f>AF94</f>
        <v>0</v>
      </c>
      <c r="AO94" s="162"/>
      <c r="AP94" s="162"/>
      <c r="AQ94" s="162"/>
      <c r="AR94" s="158">
        <f>AR93</f>
        <v>0</v>
      </c>
      <c r="AS94" s="158">
        <f>AR94*1.12</f>
        <v>0</v>
      </c>
      <c r="AT94" s="158"/>
      <c r="AU94" s="163"/>
      <c r="AV94" s="163"/>
      <c r="AW94" s="163"/>
      <c r="AX94" s="163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837"/>
      <c r="BJ94" s="164"/>
      <c r="BK94" s="164"/>
      <c r="BL94" s="164"/>
      <c r="BM94" s="164"/>
      <c r="BN94" s="164"/>
      <c r="BO94" s="164"/>
      <c r="BP94" s="164"/>
      <c r="BS94" s="166"/>
      <c r="BT94" s="167"/>
      <c r="BU94" s="828"/>
    </row>
    <row r="95" spans="1:73" s="153" customFormat="1" ht="13" hidden="1" customHeight="1" outlineLevel="1" x14ac:dyDescent="0.35">
      <c r="A95" s="785"/>
      <c r="B95" s="800"/>
      <c r="C95" s="145" t="s">
        <v>73</v>
      </c>
      <c r="D95" s="145" t="s">
        <v>74</v>
      </c>
      <c r="E95" s="146">
        <f t="shared" si="28"/>
        <v>0</v>
      </c>
      <c r="F95" s="147">
        <f t="shared" si="29"/>
        <v>0</v>
      </c>
      <c r="G95" s="788"/>
      <c r="H95" s="805"/>
      <c r="I95" s="147"/>
      <c r="J95" s="147">
        <f t="shared" si="30"/>
        <v>0</v>
      </c>
      <c r="K95" s="814"/>
      <c r="L95" s="817"/>
      <c r="M95" s="808"/>
      <c r="N95" s="171">
        <f>O95/1.12</f>
        <v>0</v>
      </c>
      <c r="O95" s="171"/>
      <c r="P95" s="171">
        <f t="shared" si="33"/>
        <v>0</v>
      </c>
      <c r="Q95" s="171">
        <f t="shared" si="33"/>
        <v>0</v>
      </c>
      <c r="R95" s="183"/>
      <c r="S95" s="805"/>
      <c r="T95" s="147"/>
      <c r="U95" s="147"/>
      <c r="V95" s="147"/>
      <c r="W95" s="147"/>
      <c r="X95" s="147"/>
      <c r="Y95" s="147"/>
      <c r="Z95" s="124">
        <f t="shared" si="39"/>
        <v>0</v>
      </c>
      <c r="AA95" s="124">
        <f t="shared" si="39"/>
        <v>0</v>
      </c>
      <c r="AB95" s="147"/>
      <c r="AC95" s="124"/>
      <c r="AD95" s="124">
        <f t="shared" si="25"/>
        <v>0</v>
      </c>
      <c r="AE95" s="124"/>
      <c r="AF95" s="124"/>
      <c r="AG95" s="124">
        <f t="shared" si="36"/>
        <v>0</v>
      </c>
      <c r="AH95" s="124"/>
      <c r="AI95" s="146">
        <f t="shared" si="38"/>
        <v>0</v>
      </c>
      <c r="AJ95" s="146">
        <f t="shared" si="38"/>
        <v>0</v>
      </c>
      <c r="AK95" s="146"/>
      <c r="AL95" s="150" t="str">
        <f t="shared" si="37"/>
        <v/>
      </c>
      <c r="AM95" s="151"/>
      <c r="AN95" s="127">
        <f>AF95</f>
        <v>0</v>
      </c>
      <c r="AO95" s="151"/>
      <c r="AP95" s="151"/>
      <c r="AQ95" s="151"/>
      <c r="AR95" s="146"/>
      <c r="AS95" s="146">
        <f>AR95</f>
        <v>0</v>
      </c>
      <c r="AT95" s="146"/>
      <c r="AU95" s="156"/>
      <c r="AV95" s="142">
        <f>-AC95+N95/1000</f>
        <v>0</v>
      </c>
      <c r="AW95" s="156"/>
      <c r="AX95" s="156"/>
      <c r="AY95" s="146">
        <f>-N95/1000</f>
        <v>0</v>
      </c>
      <c r="AZ95" s="146"/>
      <c r="BA95" s="146"/>
      <c r="BB95" s="146"/>
      <c r="BC95" s="146"/>
      <c r="BD95" s="146"/>
      <c r="BE95" s="146"/>
      <c r="BF95" s="146"/>
      <c r="BG95" s="146"/>
      <c r="BH95" s="146"/>
      <c r="BI95" s="835"/>
      <c r="BJ95" s="152"/>
      <c r="BK95" s="152"/>
      <c r="BL95" s="152"/>
      <c r="BM95" s="152"/>
      <c r="BN95" s="152"/>
      <c r="BO95" s="152"/>
      <c r="BP95" s="152"/>
      <c r="BS95" s="154"/>
      <c r="BT95" s="155"/>
      <c r="BU95" s="826" t="s">
        <v>86</v>
      </c>
    </row>
    <row r="96" spans="1:73" s="153" customFormat="1" ht="13" hidden="1" customHeight="1" outlineLevel="1" x14ac:dyDescent="0.35">
      <c r="A96" s="785"/>
      <c r="B96" s="800"/>
      <c r="C96" s="145" t="s">
        <v>75</v>
      </c>
      <c r="D96" s="145" t="s">
        <v>76</v>
      </c>
      <c r="E96" s="146">
        <f t="shared" si="28"/>
        <v>0</v>
      </c>
      <c r="F96" s="147">
        <f t="shared" si="29"/>
        <v>0</v>
      </c>
      <c r="G96" s="788"/>
      <c r="H96" s="806"/>
      <c r="I96" s="147"/>
      <c r="J96" s="147">
        <f t="shared" si="30"/>
        <v>0</v>
      </c>
      <c r="K96" s="815"/>
      <c r="L96" s="818"/>
      <c r="M96" s="809"/>
      <c r="N96" s="171">
        <f>N95</f>
        <v>0</v>
      </c>
      <c r="O96" s="171">
        <f>O95</f>
        <v>0</v>
      </c>
      <c r="P96" s="171">
        <f t="shared" si="33"/>
        <v>0</v>
      </c>
      <c r="Q96" s="171">
        <f t="shared" si="33"/>
        <v>0</v>
      </c>
      <c r="R96" s="184"/>
      <c r="S96" s="806"/>
      <c r="T96" s="147"/>
      <c r="U96" s="147"/>
      <c r="V96" s="147"/>
      <c r="W96" s="147"/>
      <c r="X96" s="147"/>
      <c r="Y96" s="147"/>
      <c r="Z96" s="124">
        <f t="shared" si="39"/>
        <v>0</v>
      </c>
      <c r="AA96" s="124">
        <f t="shared" si="39"/>
        <v>0</v>
      </c>
      <c r="AB96" s="147"/>
      <c r="AC96" s="124"/>
      <c r="AD96" s="124">
        <f t="shared" si="25"/>
        <v>0</v>
      </c>
      <c r="AE96" s="124"/>
      <c r="AF96" s="124"/>
      <c r="AG96" s="124">
        <f t="shared" si="36"/>
        <v>0</v>
      </c>
      <c r="AH96" s="124"/>
      <c r="AI96" s="146">
        <f t="shared" si="38"/>
        <v>0</v>
      </c>
      <c r="AJ96" s="146">
        <f t="shared" si="38"/>
        <v>0</v>
      </c>
      <c r="AK96" s="146"/>
      <c r="AL96" s="150" t="str">
        <f t="shared" si="37"/>
        <v/>
      </c>
      <c r="AM96" s="151"/>
      <c r="AN96" s="134">
        <f>AN95</f>
        <v>0</v>
      </c>
      <c r="AO96" s="151"/>
      <c r="AP96" s="151"/>
      <c r="AQ96" s="151"/>
      <c r="AR96" s="146">
        <f>AR95</f>
        <v>0</v>
      </c>
      <c r="AS96" s="146">
        <f>AR96*1.12</f>
        <v>0</v>
      </c>
      <c r="AT96" s="146"/>
      <c r="AU96" s="156"/>
      <c r="AV96" s="156"/>
      <c r="AW96" s="156"/>
      <c r="AX96" s="15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836"/>
      <c r="BJ96" s="152"/>
      <c r="BK96" s="152"/>
      <c r="BL96" s="152"/>
      <c r="BM96" s="152"/>
      <c r="BN96" s="152"/>
      <c r="BO96" s="152"/>
      <c r="BP96" s="152"/>
      <c r="BS96" s="154"/>
      <c r="BT96" s="155"/>
      <c r="BU96" s="827"/>
    </row>
    <row r="97" spans="1:73" s="165" customFormat="1" ht="13" hidden="1" customHeight="1" outlineLevel="1" x14ac:dyDescent="0.35">
      <c r="A97" s="785"/>
      <c r="B97" s="800"/>
      <c r="C97" s="157" t="s">
        <v>75</v>
      </c>
      <c r="D97" s="157" t="s">
        <v>77</v>
      </c>
      <c r="E97" s="158">
        <f t="shared" si="28"/>
        <v>0</v>
      </c>
      <c r="F97" s="159">
        <f t="shared" si="29"/>
        <v>0</v>
      </c>
      <c r="G97" s="788"/>
      <c r="H97" s="807"/>
      <c r="I97" s="159">
        <f>I96</f>
        <v>0</v>
      </c>
      <c r="J97" s="159">
        <f t="shared" si="30"/>
        <v>0</v>
      </c>
      <c r="K97" s="816"/>
      <c r="L97" s="819"/>
      <c r="M97" s="810"/>
      <c r="N97" s="177">
        <f>N96</f>
        <v>0</v>
      </c>
      <c r="O97" s="177">
        <f>O96</f>
        <v>0</v>
      </c>
      <c r="P97" s="177">
        <f t="shared" si="33"/>
        <v>0</v>
      </c>
      <c r="Q97" s="177">
        <f t="shared" si="33"/>
        <v>0</v>
      </c>
      <c r="R97" s="185"/>
      <c r="S97" s="807"/>
      <c r="T97" s="159"/>
      <c r="U97" s="159"/>
      <c r="V97" s="159"/>
      <c r="W97" s="159"/>
      <c r="X97" s="159"/>
      <c r="Y97" s="159"/>
      <c r="Z97" s="131">
        <f t="shared" si="39"/>
        <v>0</v>
      </c>
      <c r="AA97" s="131">
        <f t="shared" si="39"/>
        <v>0</v>
      </c>
      <c r="AB97" s="159"/>
      <c r="AC97" s="131"/>
      <c r="AD97" s="131">
        <f t="shared" si="25"/>
        <v>0</v>
      </c>
      <c r="AE97" s="131"/>
      <c r="AF97" s="131"/>
      <c r="AG97" s="131">
        <f t="shared" si="36"/>
        <v>0</v>
      </c>
      <c r="AH97" s="131"/>
      <c r="AI97" s="158">
        <f t="shared" si="38"/>
        <v>0</v>
      </c>
      <c r="AJ97" s="158">
        <f t="shared" si="38"/>
        <v>0</v>
      </c>
      <c r="AK97" s="158"/>
      <c r="AL97" s="161" t="str">
        <f t="shared" si="37"/>
        <v/>
      </c>
      <c r="AM97" s="162"/>
      <c r="AN97" s="162">
        <f>AF97</f>
        <v>0</v>
      </c>
      <c r="AO97" s="162"/>
      <c r="AP97" s="162"/>
      <c r="AQ97" s="162"/>
      <c r="AR97" s="158">
        <f>AR96</f>
        <v>0</v>
      </c>
      <c r="AS97" s="158">
        <f>AR97*1.12</f>
        <v>0</v>
      </c>
      <c r="AT97" s="158"/>
      <c r="AU97" s="163"/>
      <c r="AV97" s="163"/>
      <c r="AW97" s="163"/>
      <c r="AX97" s="163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837"/>
      <c r="BJ97" s="164"/>
      <c r="BK97" s="164"/>
      <c r="BL97" s="164"/>
      <c r="BM97" s="164"/>
      <c r="BN97" s="164"/>
      <c r="BO97" s="164"/>
      <c r="BP97" s="164"/>
      <c r="BS97" s="166"/>
      <c r="BT97" s="167"/>
      <c r="BU97" s="828"/>
    </row>
    <row r="98" spans="1:73" s="153" customFormat="1" ht="13" hidden="1" customHeight="1" outlineLevel="1" x14ac:dyDescent="0.35">
      <c r="A98" s="785"/>
      <c r="B98" s="800"/>
      <c r="C98" s="145" t="s">
        <v>73</v>
      </c>
      <c r="D98" s="145" t="s">
        <v>74</v>
      </c>
      <c r="E98" s="146">
        <f t="shared" si="28"/>
        <v>0</v>
      </c>
      <c r="F98" s="147">
        <f t="shared" si="29"/>
        <v>0</v>
      </c>
      <c r="G98" s="788"/>
      <c r="H98" s="805"/>
      <c r="I98" s="147"/>
      <c r="J98" s="147">
        <f t="shared" si="30"/>
        <v>0</v>
      </c>
      <c r="K98" s="814"/>
      <c r="L98" s="817"/>
      <c r="M98" s="808"/>
      <c r="N98" s="171">
        <f>O98/1.12</f>
        <v>0</v>
      </c>
      <c r="O98" s="171"/>
      <c r="P98" s="171">
        <f t="shared" si="33"/>
        <v>0</v>
      </c>
      <c r="Q98" s="171">
        <f t="shared" si="33"/>
        <v>0</v>
      </c>
      <c r="R98" s="183"/>
      <c r="S98" s="805"/>
      <c r="T98" s="147"/>
      <c r="U98" s="147"/>
      <c r="V98" s="147"/>
      <c r="W98" s="147"/>
      <c r="X98" s="147"/>
      <c r="Y98" s="147"/>
      <c r="Z98" s="124">
        <f t="shared" si="39"/>
        <v>0</v>
      </c>
      <c r="AA98" s="124">
        <f t="shared" si="39"/>
        <v>0</v>
      </c>
      <c r="AB98" s="147"/>
      <c r="AC98" s="124"/>
      <c r="AD98" s="124">
        <f t="shared" si="25"/>
        <v>0</v>
      </c>
      <c r="AE98" s="124"/>
      <c r="AF98" s="124"/>
      <c r="AG98" s="124">
        <f t="shared" si="36"/>
        <v>0</v>
      </c>
      <c r="AH98" s="124"/>
      <c r="AI98" s="146">
        <f t="shared" si="38"/>
        <v>0</v>
      </c>
      <c r="AJ98" s="146">
        <f t="shared" si="38"/>
        <v>0</v>
      </c>
      <c r="AK98" s="146"/>
      <c r="AL98" s="150" t="str">
        <f t="shared" si="37"/>
        <v/>
      </c>
      <c r="AM98" s="151"/>
      <c r="AN98" s="127">
        <f>AF98</f>
        <v>0</v>
      </c>
      <c r="AO98" s="151"/>
      <c r="AP98" s="151"/>
      <c r="AQ98" s="151"/>
      <c r="AR98" s="123">
        <f>AF98</f>
        <v>0</v>
      </c>
      <c r="AS98" s="186">
        <f t="shared" ref="AS98:AS103" si="40">AR98</f>
        <v>0</v>
      </c>
      <c r="AT98" s="146"/>
      <c r="AU98" s="156"/>
      <c r="AV98" s="142">
        <f>AF98-AC98</f>
        <v>0</v>
      </c>
      <c r="AW98" s="156"/>
      <c r="AX98" s="15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835"/>
      <c r="BJ98" s="152"/>
      <c r="BK98" s="152"/>
      <c r="BL98" s="152"/>
      <c r="BM98" s="152"/>
      <c r="BN98" s="152"/>
      <c r="BO98" s="152"/>
      <c r="BP98" s="152"/>
      <c r="BS98" s="154"/>
      <c r="BT98" s="155"/>
      <c r="BU98" s="826" t="s">
        <v>87</v>
      </c>
    </row>
    <row r="99" spans="1:73" s="153" customFormat="1" ht="13" hidden="1" customHeight="1" outlineLevel="1" x14ac:dyDescent="0.35">
      <c r="A99" s="785"/>
      <c r="B99" s="800"/>
      <c r="C99" s="145" t="s">
        <v>75</v>
      </c>
      <c r="D99" s="145" t="s">
        <v>76</v>
      </c>
      <c r="E99" s="146">
        <f t="shared" si="28"/>
        <v>0</v>
      </c>
      <c r="F99" s="147">
        <f t="shared" si="29"/>
        <v>0</v>
      </c>
      <c r="G99" s="788"/>
      <c r="H99" s="806"/>
      <c r="I99" s="147"/>
      <c r="J99" s="147">
        <f t="shared" si="30"/>
        <v>0</v>
      </c>
      <c r="K99" s="815"/>
      <c r="L99" s="818"/>
      <c r="M99" s="809"/>
      <c r="N99" s="171">
        <f>N98</f>
        <v>0</v>
      </c>
      <c r="O99" s="171">
        <f>O98</f>
        <v>0</v>
      </c>
      <c r="P99" s="171">
        <f t="shared" si="33"/>
        <v>0</v>
      </c>
      <c r="Q99" s="171">
        <f t="shared" si="33"/>
        <v>0</v>
      </c>
      <c r="R99" s="184"/>
      <c r="S99" s="806"/>
      <c r="T99" s="147"/>
      <c r="U99" s="147"/>
      <c r="V99" s="147"/>
      <c r="W99" s="147"/>
      <c r="X99" s="147"/>
      <c r="Y99" s="147"/>
      <c r="Z99" s="124">
        <f t="shared" si="39"/>
        <v>0</v>
      </c>
      <c r="AA99" s="124">
        <f t="shared" si="39"/>
        <v>0</v>
      </c>
      <c r="AB99" s="147"/>
      <c r="AC99" s="124"/>
      <c r="AD99" s="124">
        <f t="shared" si="25"/>
        <v>0</v>
      </c>
      <c r="AE99" s="124"/>
      <c r="AF99" s="124"/>
      <c r="AG99" s="124">
        <f t="shared" si="36"/>
        <v>0</v>
      </c>
      <c r="AH99" s="124"/>
      <c r="AI99" s="146">
        <f t="shared" ref="AI99:AJ114" si="41">AF99-AC99</f>
        <v>0</v>
      </c>
      <c r="AJ99" s="146">
        <f t="shared" si="41"/>
        <v>0</v>
      </c>
      <c r="AK99" s="146"/>
      <c r="AL99" s="150" t="str">
        <f t="shared" si="37"/>
        <v/>
      </c>
      <c r="AM99" s="151"/>
      <c r="AN99" s="134">
        <f>AN98</f>
        <v>0</v>
      </c>
      <c r="AO99" s="151"/>
      <c r="AP99" s="151"/>
      <c r="AQ99" s="151"/>
      <c r="AR99" s="123">
        <f>AR98</f>
        <v>0</v>
      </c>
      <c r="AS99" s="186">
        <f t="shared" si="40"/>
        <v>0</v>
      </c>
      <c r="AT99" s="146"/>
      <c r="AU99" s="156"/>
      <c r="AV99" s="156"/>
      <c r="AW99" s="156"/>
      <c r="AX99" s="15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836"/>
      <c r="BJ99" s="152"/>
      <c r="BK99" s="152"/>
      <c r="BL99" s="152"/>
      <c r="BM99" s="152"/>
      <c r="BN99" s="152"/>
      <c r="BO99" s="152"/>
      <c r="BP99" s="152"/>
      <c r="BS99" s="154"/>
      <c r="BT99" s="155"/>
      <c r="BU99" s="827"/>
    </row>
    <row r="100" spans="1:73" s="165" customFormat="1" ht="13" hidden="1" customHeight="1" outlineLevel="1" x14ac:dyDescent="0.35">
      <c r="A100" s="785"/>
      <c r="B100" s="800"/>
      <c r="C100" s="157" t="s">
        <v>75</v>
      </c>
      <c r="D100" s="157" t="s">
        <v>77</v>
      </c>
      <c r="E100" s="158">
        <f t="shared" si="28"/>
        <v>0</v>
      </c>
      <c r="F100" s="159">
        <f t="shared" si="29"/>
        <v>0</v>
      </c>
      <c r="G100" s="788"/>
      <c r="H100" s="807"/>
      <c r="I100" s="159">
        <f>I99</f>
        <v>0</v>
      </c>
      <c r="J100" s="159">
        <f t="shared" si="30"/>
        <v>0</v>
      </c>
      <c r="K100" s="816"/>
      <c r="L100" s="819"/>
      <c r="M100" s="810"/>
      <c r="N100" s="177">
        <f>N99</f>
        <v>0</v>
      </c>
      <c r="O100" s="177">
        <f>O99</f>
        <v>0</v>
      </c>
      <c r="P100" s="177">
        <f t="shared" si="33"/>
        <v>0</v>
      </c>
      <c r="Q100" s="177">
        <f t="shared" si="33"/>
        <v>0</v>
      </c>
      <c r="R100" s="185"/>
      <c r="S100" s="807"/>
      <c r="T100" s="159"/>
      <c r="U100" s="159"/>
      <c r="V100" s="159"/>
      <c r="W100" s="159"/>
      <c r="X100" s="159"/>
      <c r="Y100" s="159"/>
      <c r="Z100" s="131">
        <f t="shared" si="39"/>
        <v>0</v>
      </c>
      <c r="AA100" s="131">
        <f t="shared" si="39"/>
        <v>0</v>
      </c>
      <c r="AB100" s="159"/>
      <c r="AC100" s="131"/>
      <c r="AD100" s="131">
        <f t="shared" si="25"/>
        <v>0</v>
      </c>
      <c r="AE100" s="131"/>
      <c r="AF100" s="131"/>
      <c r="AG100" s="131">
        <f t="shared" si="36"/>
        <v>0</v>
      </c>
      <c r="AH100" s="131"/>
      <c r="AI100" s="158">
        <f t="shared" si="41"/>
        <v>0</v>
      </c>
      <c r="AJ100" s="158">
        <f t="shared" si="41"/>
        <v>0</v>
      </c>
      <c r="AK100" s="158"/>
      <c r="AL100" s="161" t="str">
        <f t="shared" si="37"/>
        <v/>
      </c>
      <c r="AM100" s="162"/>
      <c r="AN100" s="162">
        <f>AF100</f>
        <v>0</v>
      </c>
      <c r="AO100" s="162"/>
      <c r="AP100" s="162"/>
      <c r="AQ100" s="162"/>
      <c r="AR100" s="130">
        <f>AR99</f>
        <v>0</v>
      </c>
      <c r="AS100" s="187">
        <f t="shared" si="40"/>
        <v>0</v>
      </c>
      <c r="AT100" s="158"/>
      <c r="AU100" s="163"/>
      <c r="AV100" s="163"/>
      <c r="AW100" s="163"/>
      <c r="AX100" s="163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837"/>
      <c r="BJ100" s="164"/>
      <c r="BK100" s="164"/>
      <c r="BL100" s="164"/>
      <c r="BM100" s="164"/>
      <c r="BN100" s="164"/>
      <c r="BO100" s="164"/>
      <c r="BP100" s="164"/>
      <c r="BS100" s="166"/>
      <c r="BT100" s="167"/>
      <c r="BU100" s="828"/>
    </row>
    <row r="101" spans="1:73" s="103" customFormat="1" ht="12.75" hidden="1" customHeight="1" outlineLevel="1" x14ac:dyDescent="0.35">
      <c r="A101" s="785"/>
      <c r="B101" s="800"/>
      <c r="C101" s="122" t="s">
        <v>73</v>
      </c>
      <c r="D101" s="122" t="s">
        <v>74</v>
      </c>
      <c r="E101" s="146">
        <f t="shared" si="28"/>
        <v>0</v>
      </c>
      <c r="F101" s="147">
        <f t="shared" si="29"/>
        <v>0</v>
      </c>
      <c r="G101" s="788"/>
      <c r="H101" s="838"/>
      <c r="I101" s="147"/>
      <c r="J101" s="147">
        <f>I101*1.12</f>
        <v>0</v>
      </c>
      <c r="K101" s="814"/>
      <c r="L101" s="817"/>
      <c r="M101" s="773"/>
      <c r="N101" s="139">
        <f>O101/1.12</f>
        <v>0</v>
      </c>
      <c r="O101" s="125"/>
      <c r="P101" s="139">
        <f>N101</f>
        <v>0</v>
      </c>
      <c r="Q101" s="139">
        <f>O101</f>
        <v>0</v>
      </c>
      <c r="R101" s="183"/>
      <c r="S101" s="779"/>
      <c r="T101" s="124"/>
      <c r="U101" s="124"/>
      <c r="V101" s="124"/>
      <c r="W101" s="124"/>
      <c r="X101" s="124"/>
      <c r="Y101" s="124"/>
      <c r="Z101" s="124">
        <f t="shared" si="39"/>
        <v>0</v>
      </c>
      <c r="AA101" s="124">
        <f t="shared" si="39"/>
        <v>0</v>
      </c>
      <c r="AB101" s="124"/>
      <c r="AC101" s="124"/>
      <c r="AD101" s="124">
        <f t="shared" si="25"/>
        <v>0</v>
      </c>
      <c r="AE101" s="124"/>
      <c r="AF101" s="124"/>
      <c r="AG101" s="124">
        <f t="shared" si="36"/>
        <v>0</v>
      </c>
      <c r="AH101" s="124"/>
      <c r="AI101" s="189">
        <f t="shared" si="41"/>
        <v>0</v>
      </c>
      <c r="AJ101" s="189">
        <f t="shared" si="41"/>
        <v>0</v>
      </c>
      <c r="AK101" s="189"/>
      <c r="AL101" s="190">
        <f>AF101/101</f>
        <v>0</v>
      </c>
      <c r="AM101" s="127"/>
      <c r="AN101" s="127">
        <f>AF101</f>
        <v>0</v>
      </c>
      <c r="AO101" s="127"/>
      <c r="AP101" s="127"/>
      <c r="AQ101" s="127"/>
      <c r="AR101" s="123">
        <f>AF101</f>
        <v>0</v>
      </c>
      <c r="AS101" s="186">
        <f t="shared" si="40"/>
        <v>0</v>
      </c>
      <c r="AT101" s="123"/>
      <c r="AU101" s="142"/>
      <c r="AV101" s="142">
        <f>AF101-AC101</f>
        <v>0</v>
      </c>
      <c r="AW101" s="142"/>
      <c r="AX101" s="142"/>
      <c r="AY101" s="123"/>
      <c r="AZ101" s="123"/>
      <c r="BA101" s="123"/>
      <c r="BB101" s="189"/>
      <c r="BC101" s="123"/>
      <c r="BD101" s="123"/>
      <c r="BE101" s="123"/>
      <c r="BF101" s="123"/>
      <c r="BG101" s="123"/>
      <c r="BH101" s="123"/>
      <c r="BI101" s="776"/>
      <c r="BJ101" s="128"/>
      <c r="BK101" s="128"/>
      <c r="BL101" s="128"/>
      <c r="BM101" s="128"/>
      <c r="BN101" s="128"/>
      <c r="BO101" s="128"/>
      <c r="BP101" s="128"/>
      <c r="BS101" s="30"/>
      <c r="BT101" s="107"/>
      <c r="BU101" s="826" t="s">
        <v>89</v>
      </c>
    </row>
    <row r="102" spans="1:73" s="103" customFormat="1" ht="13" hidden="1" customHeight="1" outlineLevel="1" x14ac:dyDescent="0.35">
      <c r="A102" s="785"/>
      <c r="B102" s="800"/>
      <c r="C102" s="122" t="s">
        <v>75</v>
      </c>
      <c r="D102" s="122" t="s">
        <v>76</v>
      </c>
      <c r="E102" s="146">
        <f t="shared" si="28"/>
        <v>0</v>
      </c>
      <c r="F102" s="147">
        <f t="shared" si="29"/>
        <v>0</v>
      </c>
      <c r="G102" s="788"/>
      <c r="H102" s="839"/>
      <c r="I102" s="147"/>
      <c r="J102" s="147">
        <f>I102*1.12</f>
        <v>0</v>
      </c>
      <c r="K102" s="815"/>
      <c r="L102" s="818"/>
      <c r="M102" s="774"/>
      <c r="N102" s="125">
        <f>N101</f>
        <v>0</v>
      </c>
      <c r="O102" s="125">
        <f>O101</f>
        <v>0</v>
      </c>
      <c r="P102" s="125">
        <f t="shared" si="33"/>
        <v>0</v>
      </c>
      <c r="Q102" s="125">
        <f t="shared" si="33"/>
        <v>0</v>
      </c>
      <c r="R102" s="184"/>
      <c r="S102" s="780"/>
      <c r="T102" s="124"/>
      <c r="U102" s="124"/>
      <c r="V102" s="124"/>
      <c r="W102" s="124"/>
      <c r="X102" s="124"/>
      <c r="Y102" s="124"/>
      <c r="Z102" s="124">
        <f t="shared" si="39"/>
        <v>0</v>
      </c>
      <c r="AA102" s="124">
        <f t="shared" si="39"/>
        <v>0</v>
      </c>
      <c r="AB102" s="124"/>
      <c r="AC102" s="124"/>
      <c r="AD102" s="124">
        <f t="shared" si="25"/>
        <v>0</v>
      </c>
      <c r="AE102" s="124"/>
      <c r="AF102" s="124"/>
      <c r="AG102" s="124">
        <f t="shared" si="36"/>
        <v>0</v>
      </c>
      <c r="AH102" s="124"/>
      <c r="AI102" s="189">
        <f t="shared" si="41"/>
        <v>0</v>
      </c>
      <c r="AJ102" s="189">
        <f t="shared" si="41"/>
        <v>0</v>
      </c>
      <c r="AK102" s="189"/>
      <c r="AL102" s="190">
        <f>AF102/101</f>
        <v>0</v>
      </c>
      <c r="AM102" s="127"/>
      <c r="AN102" s="134">
        <f>AN101</f>
        <v>0</v>
      </c>
      <c r="AO102" s="127"/>
      <c r="AP102" s="127"/>
      <c r="AQ102" s="127"/>
      <c r="AR102" s="123">
        <f>AR101</f>
        <v>0</v>
      </c>
      <c r="AS102" s="186">
        <f t="shared" si="40"/>
        <v>0</v>
      </c>
      <c r="AT102" s="123"/>
      <c r="AU102" s="142"/>
      <c r="AV102" s="156"/>
      <c r="AW102" s="142"/>
      <c r="AX102" s="142"/>
      <c r="AY102" s="123"/>
      <c r="AZ102" s="123"/>
      <c r="BA102" s="123"/>
      <c r="BB102" s="189"/>
      <c r="BC102" s="123"/>
      <c r="BD102" s="123"/>
      <c r="BE102" s="123"/>
      <c r="BF102" s="123"/>
      <c r="BG102" s="123"/>
      <c r="BH102" s="123"/>
      <c r="BI102" s="777"/>
      <c r="BJ102" s="128"/>
      <c r="BK102" s="128"/>
      <c r="BL102" s="128"/>
      <c r="BM102" s="128"/>
      <c r="BN102" s="128"/>
      <c r="BO102" s="128"/>
      <c r="BP102" s="128"/>
      <c r="BS102" s="30"/>
      <c r="BT102" s="107"/>
      <c r="BU102" s="827"/>
    </row>
    <row r="103" spans="1:73" ht="13" hidden="1" customHeight="1" outlineLevel="1" x14ac:dyDescent="0.35">
      <c r="A103" s="785"/>
      <c r="B103" s="800"/>
      <c r="C103" s="129" t="s">
        <v>75</v>
      </c>
      <c r="D103" s="129" t="s">
        <v>77</v>
      </c>
      <c r="E103" s="158">
        <f t="shared" si="28"/>
        <v>0</v>
      </c>
      <c r="F103" s="159">
        <f t="shared" si="29"/>
        <v>0</v>
      </c>
      <c r="G103" s="788"/>
      <c r="H103" s="840"/>
      <c r="I103" s="159">
        <f>I102</f>
        <v>0</v>
      </c>
      <c r="J103" s="159">
        <f>J102</f>
        <v>0</v>
      </c>
      <c r="K103" s="816"/>
      <c r="L103" s="819"/>
      <c r="M103" s="775"/>
      <c r="N103" s="132">
        <f>N102</f>
        <v>0</v>
      </c>
      <c r="O103" s="132">
        <f>O102</f>
        <v>0</v>
      </c>
      <c r="P103" s="132">
        <f t="shared" si="33"/>
        <v>0</v>
      </c>
      <c r="Q103" s="132">
        <f t="shared" si="33"/>
        <v>0</v>
      </c>
      <c r="R103" s="185"/>
      <c r="S103" s="781"/>
      <c r="T103" s="131"/>
      <c r="U103" s="131"/>
      <c r="V103" s="131"/>
      <c r="W103" s="131"/>
      <c r="X103" s="131"/>
      <c r="Y103" s="131"/>
      <c r="Z103" s="131">
        <f t="shared" si="39"/>
        <v>0</v>
      </c>
      <c r="AA103" s="131">
        <f t="shared" si="39"/>
        <v>0</v>
      </c>
      <c r="AB103" s="131"/>
      <c r="AC103" s="131"/>
      <c r="AD103" s="131">
        <f t="shared" si="25"/>
        <v>0</v>
      </c>
      <c r="AE103" s="131"/>
      <c r="AF103" s="131"/>
      <c r="AG103" s="131">
        <f t="shared" si="36"/>
        <v>0</v>
      </c>
      <c r="AH103" s="131"/>
      <c r="AI103" s="191">
        <f t="shared" si="41"/>
        <v>0</v>
      </c>
      <c r="AJ103" s="191">
        <f t="shared" si="41"/>
        <v>0</v>
      </c>
      <c r="AK103" s="191"/>
      <c r="AL103" s="192">
        <f>AF103/101</f>
        <v>0</v>
      </c>
      <c r="AM103" s="134"/>
      <c r="AN103" s="162">
        <f>AF103</f>
        <v>0</v>
      </c>
      <c r="AO103" s="134"/>
      <c r="AP103" s="134"/>
      <c r="AQ103" s="134"/>
      <c r="AR103" s="130">
        <f>AR102</f>
        <v>0</v>
      </c>
      <c r="AS103" s="187">
        <f t="shared" si="40"/>
        <v>0</v>
      </c>
      <c r="AT103" s="130"/>
      <c r="AU103" s="144"/>
      <c r="AV103" s="163"/>
      <c r="AW103" s="144"/>
      <c r="AX103" s="144"/>
      <c r="AY103" s="130"/>
      <c r="AZ103" s="130"/>
      <c r="BA103" s="130"/>
      <c r="BB103" s="191"/>
      <c r="BC103" s="130"/>
      <c r="BD103" s="130"/>
      <c r="BE103" s="130"/>
      <c r="BF103" s="130"/>
      <c r="BG103" s="130"/>
      <c r="BH103" s="130"/>
      <c r="BI103" s="778"/>
      <c r="BJ103" s="135"/>
      <c r="BK103" s="135"/>
      <c r="BL103" s="135"/>
      <c r="BM103" s="135"/>
      <c r="BN103" s="135"/>
      <c r="BO103" s="135"/>
      <c r="BP103" s="135"/>
      <c r="BS103" s="28"/>
      <c r="BT103" s="29"/>
      <c r="BU103" s="828"/>
    </row>
    <row r="104" spans="1:73" s="103" customFormat="1" ht="12.75" hidden="1" customHeight="1" outlineLevel="1" x14ac:dyDescent="0.35">
      <c r="A104" s="785"/>
      <c r="B104" s="800"/>
      <c r="C104" s="122" t="s">
        <v>73</v>
      </c>
      <c r="D104" s="122" t="s">
        <v>74</v>
      </c>
      <c r="E104" s="146">
        <f t="shared" si="28"/>
        <v>0</v>
      </c>
      <c r="F104" s="147">
        <f t="shared" si="29"/>
        <v>0</v>
      </c>
      <c r="G104" s="788"/>
      <c r="H104" s="838"/>
      <c r="I104" s="147"/>
      <c r="J104" s="147">
        <f>I104*1.12</f>
        <v>0</v>
      </c>
      <c r="K104" s="814"/>
      <c r="L104" s="817"/>
      <c r="M104" s="773"/>
      <c r="N104" s="125">
        <f>O104/1.12</f>
        <v>0</v>
      </c>
      <c r="O104" s="125"/>
      <c r="P104" s="125">
        <f t="shared" si="33"/>
        <v>0</v>
      </c>
      <c r="Q104" s="125">
        <f t="shared" si="33"/>
        <v>0</v>
      </c>
      <c r="R104" s="183"/>
      <c r="S104" s="779"/>
      <c r="T104" s="124"/>
      <c r="U104" s="124"/>
      <c r="V104" s="124"/>
      <c r="W104" s="124"/>
      <c r="X104" s="124"/>
      <c r="Y104" s="124"/>
      <c r="Z104" s="124">
        <f t="shared" si="39"/>
        <v>0</v>
      </c>
      <c r="AA104" s="124">
        <f t="shared" si="39"/>
        <v>0</v>
      </c>
      <c r="AB104" s="124"/>
      <c r="AC104" s="124"/>
      <c r="AD104" s="124">
        <f t="shared" si="25"/>
        <v>0</v>
      </c>
      <c r="AE104" s="124"/>
      <c r="AF104" s="124"/>
      <c r="AG104" s="124">
        <f t="shared" si="36"/>
        <v>0</v>
      </c>
      <c r="AH104" s="124"/>
      <c r="AI104" s="189">
        <f t="shared" si="41"/>
        <v>0</v>
      </c>
      <c r="AJ104" s="189">
        <f t="shared" si="41"/>
        <v>0</v>
      </c>
      <c r="AK104" s="189"/>
      <c r="AL104" s="190">
        <f>AF104/34</f>
        <v>0</v>
      </c>
      <c r="AM104" s="127"/>
      <c r="AN104" s="127">
        <f>AF104</f>
        <v>0</v>
      </c>
      <c r="AO104" s="127"/>
      <c r="AP104" s="127"/>
      <c r="AQ104" s="127"/>
      <c r="AR104" s="123">
        <f>AF104</f>
        <v>0</v>
      </c>
      <c r="AS104" s="123">
        <f t="shared" ref="AS104:AS115" si="42">AR104*1.12</f>
        <v>0</v>
      </c>
      <c r="AT104" s="123"/>
      <c r="AU104" s="142"/>
      <c r="AV104" s="142">
        <f>AF104-AC104</f>
        <v>0</v>
      </c>
      <c r="AW104" s="142"/>
      <c r="AX104" s="142"/>
      <c r="AY104" s="123"/>
      <c r="AZ104" s="123"/>
      <c r="BA104" s="123"/>
      <c r="BB104" s="189"/>
      <c r="BC104" s="123"/>
      <c r="BD104" s="123"/>
      <c r="BE104" s="123"/>
      <c r="BF104" s="123"/>
      <c r="BG104" s="123"/>
      <c r="BH104" s="123"/>
      <c r="BI104" s="776"/>
      <c r="BJ104" s="128"/>
      <c r="BK104" s="128"/>
      <c r="BL104" s="128"/>
      <c r="BM104" s="128"/>
      <c r="BN104" s="128"/>
      <c r="BO104" s="128"/>
      <c r="BP104" s="128"/>
      <c r="BS104" s="30"/>
      <c r="BT104" s="107"/>
      <c r="BU104" s="826" t="s">
        <v>91</v>
      </c>
    </row>
    <row r="105" spans="1:73" s="103" customFormat="1" ht="13" hidden="1" customHeight="1" outlineLevel="1" x14ac:dyDescent="0.35">
      <c r="A105" s="785"/>
      <c r="B105" s="800"/>
      <c r="C105" s="122" t="s">
        <v>75</v>
      </c>
      <c r="D105" s="122" t="s">
        <v>76</v>
      </c>
      <c r="E105" s="146">
        <f>I105</f>
        <v>0</v>
      </c>
      <c r="F105" s="147">
        <f>E105*1.12</f>
        <v>0</v>
      </c>
      <c r="G105" s="788"/>
      <c r="H105" s="839"/>
      <c r="I105" s="147"/>
      <c r="J105" s="147">
        <f>I105*1.12</f>
        <v>0</v>
      </c>
      <c r="K105" s="815"/>
      <c r="L105" s="818"/>
      <c r="M105" s="774"/>
      <c r="N105" s="125">
        <f>N104</f>
        <v>0</v>
      </c>
      <c r="O105" s="125">
        <f>O104</f>
        <v>0</v>
      </c>
      <c r="P105" s="125">
        <f t="shared" si="33"/>
        <v>0</v>
      </c>
      <c r="Q105" s="125">
        <f t="shared" si="33"/>
        <v>0</v>
      </c>
      <c r="R105" s="184"/>
      <c r="S105" s="780"/>
      <c r="T105" s="124"/>
      <c r="U105" s="124"/>
      <c r="V105" s="124"/>
      <c r="W105" s="124"/>
      <c r="X105" s="124"/>
      <c r="Y105" s="124"/>
      <c r="Z105" s="124">
        <f t="shared" si="39"/>
        <v>0</v>
      </c>
      <c r="AA105" s="124">
        <f t="shared" si="39"/>
        <v>0</v>
      </c>
      <c r="AB105" s="124"/>
      <c r="AC105" s="124"/>
      <c r="AD105" s="124">
        <f t="shared" si="25"/>
        <v>0</v>
      </c>
      <c r="AE105" s="124"/>
      <c r="AF105" s="124"/>
      <c r="AG105" s="124">
        <f t="shared" si="36"/>
        <v>0</v>
      </c>
      <c r="AH105" s="124"/>
      <c r="AI105" s="189">
        <f t="shared" si="41"/>
        <v>0</v>
      </c>
      <c r="AJ105" s="189">
        <f t="shared" si="41"/>
        <v>0</v>
      </c>
      <c r="AK105" s="189"/>
      <c r="AL105" s="190">
        <f>AF105/33.898</f>
        <v>0</v>
      </c>
      <c r="AM105" s="127"/>
      <c r="AN105" s="134">
        <f>AN104</f>
        <v>0</v>
      </c>
      <c r="AO105" s="127"/>
      <c r="AP105" s="127"/>
      <c r="AQ105" s="127"/>
      <c r="AR105" s="123">
        <f>AR104</f>
        <v>0</v>
      </c>
      <c r="AS105" s="123">
        <f t="shared" si="42"/>
        <v>0</v>
      </c>
      <c r="AT105" s="123"/>
      <c r="AU105" s="142"/>
      <c r="AV105" s="156"/>
      <c r="AW105" s="142"/>
      <c r="AX105" s="142"/>
      <c r="AY105" s="123"/>
      <c r="AZ105" s="123"/>
      <c r="BA105" s="123"/>
      <c r="BB105" s="189"/>
      <c r="BC105" s="123"/>
      <c r="BD105" s="123"/>
      <c r="BE105" s="123"/>
      <c r="BF105" s="123"/>
      <c r="BG105" s="123"/>
      <c r="BH105" s="123"/>
      <c r="BI105" s="777"/>
      <c r="BJ105" s="128"/>
      <c r="BK105" s="128"/>
      <c r="BL105" s="128"/>
      <c r="BM105" s="128"/>
      <c r="BN105" s="128"/>
      <c r="BO105" s="128"/>
      <c r="BP105" s="128"/>
      <c r="BS105" s="30"/>
      <c r="BT105" s="107"/>
      <c r="BU105" s="827"/>
    </row>
    <row r="106" spans="1:73" ht="13" hidden="1" customHeight="1" outlineLevel="1" x14ac:dyDescent="0.35">
      <c r="A106" s="785"/>
      <c r="B106" s="800"/>
      <c r="C106" s="129" t="s">
        <v>75</v>
      </c>
      <c r="D106" s="129" t="s">
        <v>77</v>
      </c>
      <c r="E106" s="158">
        <f>I106</f>
        <v>0</v>
      </c>
      <c r="F106" s="159">
        <f>E106*1.12</f>
        <v>0</v>
      </c>
      <c r="G106" s="788"/>
      <c r="H106" s="840"/>
      <c r="I106" s="159">
        <f>I105</f>
        <v>0</v>
      </c>
      <c r="J106" s="159">
        <f>J105</f>
        <v>0</v>
      </c>
      <c r="K106" s="816"/>
      <c r="L106" s="819"/>
      <c r="M106" s="775"/>
      <c r="N106" s="132">
        <f>N105</f>
        <v>0</v>
      </c>
      <c r="O106" s="132">
        <f>O105</f>
        <v>0</v>
      </c>
      <c r="P106" s="132">
        <f t="shared" si="33"/>
        <v>0</v>
      </c>
      <c r="Q106" s="132">
        <f t="shared" si="33"/>
        <v>0</v>
      </c>
      <c r="R106" s="185"/>
      <c r="S106" s="781"/>
      <c r="T106" s="131"/>
      <c r="U106" s="131"/>
      <c r="V106" s="131"/>
      <c r="W106" s="131"/>
      <c r="X106" s="131"/>
      <c r="Y106" s="131"/>
      <c r="Z106" s="131">
        <f t="shared" si="39"/>
        <v>0</v>
      </c>
      <c r="AA106" s="131">
        <f t="shared" si="39"/>
        <v>0</v>
      </c>
      <c r="AB106" s="131"/>
      <c r="AC106" s="131"/>
      <c r="AD106" s="131">
        <f t="shared" si="25"/>
        <v>0</v>
      </c>
      <c r="AE106" s="131"/>
      <c r="AF106" s="131"/>
      <c r="AG106" s="131">
        <f t="shared" si="36"/>
        <v>0</v>
      </c>
      <c r="AH106" s="131"/>
      <c r="AI106" s="191">
        <f t="shared" si="41"/>
        <v>0</v>
      </c>
      <c r="AJ106" s="191">
        <f t="shared" si="41"/>
        <v>0</v>
      </c>
      <c r="AK106" s="191"/>
      <c r="AL106" s="192">
        <f>AF106/34</f>
        <v>0</v>
      </c>
      <c r="AM106" s="134"/>
      <c r="AN106" s="162">
        <f>AF106</f>
        <v>0</v>
      </c>
      <c r="AO106" s="134"/>
      <c r="AP106" s="134"/>
      <c r="AQ106" s="134"/>
      <c r="AR106" s="130">
        <f>AR105</f>
        <v>0</v>
      </c>
      <c r="AS106" s="130">
        <f t="shared" si="42"/>
        <v>0</v>
      </c>
      <c r="AT106" s="130"/>
      <c r="AU106" s="144"/>
      <c r="AV106" s="163"/>
      <c r="AW106" s="144"/>
      <c r="AX106" s="144"/>
      <c r="AY106" s="130"/>
      <c r="AZ106" s="130"/>
      <c r="BA106" s="130"/>
      <c r="BB106" s="191"/>
      <c r="BC106" s="130"/>
      <c r="BD106" s="130"/>
      <c r="BE106" s="130"/>
      <c r="BF106" s="130"/>
      <c r="BG106" s="130"/>
      <c r="BH106" s="130"/>
      <c r="BI106" s="778"/>
      <c r="BJ106" s="135"/>
      <c r="BK106" s="135"/>
      <c r="BL106" s="135"/>
      <c r="BM106" s="135"/>
      <c r="BN106" s="135"/>
      <c r="BO106" s="135"/>
      <c r="BP106" s="135"/>
      <c r="BS106" s="28"/>
      <c r="BT106" s="29"/>
      <c r="BU106" s="828"/>
    </row>
    <row r="107" spans="1:73" s="103" customFormat="1" hidden="1" outlineLevel="1" x14ac:dyDescent="0.35">
      <c r="A107" s="785"/>
      <c r="B107" s="800"/>
      <c r="C107" s="122" t="s">
        <v>73</v>
      </c>
      <c r="D107" s="122" t="s">
        <v>74</v>
      </c>
      <c r="E107" s="146">
        <f t="shared" ref="E107:F118" si="43">I107</f>
        <v>0</v>
      </c>
      <c r="F107" s="147">
        <f t="shared" ref="F107:F115" si="44">E107*1.12</f>
        <v>0</v>
      </c>
      <c r="G107" s="788"/>
      <c r="H107" s="123"/>
      <c r="I107" s="147"/>
      <c r="J107" s="147">
        <f t="shared" ref="J107:J108" si="45">I107*1.12</f>
        <v>0</v>
      </c>
      <c r="K107" s="767"/>
      <c r="L107" s="770"/>
      <c r="M107" s="773"/>
      <c r="N107" s="125">
        <f>O107/1.12</f>
        <v>0</v>
      </c>
      <c r="O107" s="125"/>
      <c r="P107" s="125">
        <f t="shared" si="33"/>
        <v>0</v>
      </c>
      <c r="Q107" s="125">
        <f t="shared" si="33"/>
        <v>0</v>
      </c>
      <c r="R107" s="776"/>
      <c r="S107" s="779"/>
      <c r="T107" s="124"/>
      <c r="U107" s="124"/>
      <c r="V107" s="124"/>
      <c r="W107" s="124"/>
      <c r="X107" s="124"/>
      <c r="Y107" s="124"/>
      <c r="Z107" s="124">
        <f t="shared" si="39"/>
        <v>0</v>
      </c>
      <c r="AA107" s="124">
        <f t="shared" si="39"/>
        <v>0</v>
      </c>
      <c r="AB107" s="124"/>
      <c r="AC107" s="124"/>
      <c r="AD107" s="124">
        <f t="shared" si="25"/>
        <v>0</v>
      </c>
      <c r="AE107" s="124"/>
      <c r="AF107" s="173"/>
      <c r="AG107" s="123">
        <f t="shared" si="36"/>
        <v>0</v>
      </c>
      <c r="AH107" s="124"/>
      <c r="AI107" s="189">
        <f t="shared" si="41"/>
        <v>0</v>
      </c>
      <c r="AJ107" s="189">
        <f t="shared" si="41"/>
        <v>0</v>
      </c>
      <c r="AK107" s="123"/>
      <c r="AL107" s="190">
        <f>AF107/34</f>
        <v>0</v>
      </c>
      <c r="AM107" s="127"/>
      <c r="AN107" s="127"/>
      <c r="AO107" s="127"/>
      <c r="AP107" s="127"/>
      <c r="AQ107" s="127"/>
      <c r="AR107" s="123">
        <f>AF107</f>
        <v>0</v>
      </c>
      <c r="AS107" s="123">
        <f t="shared" si="42"/>
        <v>0</v>
      </c>
      <c r="AT107" s="123"/>
      <c r="AU107" s="142"/>
      <c r="AV107" s="142"/>
      <c r="AW107" s="142"/>
      <c r="AX107" s="142"/>
      <c r="AY107" s="123"/>
      <c r="AZ107" s="123"/>
      <c r="BA107" s="123"/>
      <c r="BB107" s="189"/>
      <c r="BC107" s="123"/>
      <c r="BD107" s="123"/>
      <c r="BE107" s="123"/>
      <c r="BF107" s="123"/>
      <c r="BG107" s="123"/>
      <c r="BH107" s="123"/>
      <c r="BI107" s="776"/>
      <c r="BJ107" s="128"/>
      <c r="BK107" s="128"/>
      <c r="BL107" s="128"/>
      <c r="BM107" s="128"/>
      <c r="BN107" s="128"/>
      <c r="BO107" s="128"/>
      <c r="BP107" s="128"/>
      <c r="BS107" s="30"/>
      <c r="BT107" s="107"/>
      <c r="BU107" s="106"/>
    </row>
    <row r="108" spans="1:73" s="103" customFormat="1" hidden="1" outlineLevel="1" x14ac:dyDescent="0.35">
      <c r="A108" s="785"/>
      <c r="B108" s="800"/>
      <c r="C108" s="122" t="s">
        <v>75</v>
      </c>
      <c r="D108" s="122" t="s">
        <v>76</v>
      </c>
      <c r="E108" s="146">
        <f t="shared" si="43"/>
        <v>0</v>
      </c>
      <c r="F108" s="147">
        <f t="shared" si="44"/>
        <v>0</v>
      </c>
      <c r="G108" s="788"/>
      <c r="H108" s="123"/>
      <c r="I108" s="147"/>
      <c r="J108" s="147">
        <f t="shared" si="45"/>
        <v>0</v>
      </c>
      <c r="K108" s="768"/>
      <c r="L108" s="771"/>
      <c r="M108" s="774"/>
      <c r="N108" s="125">
        <f>N107</f>
        <v>0</v>
      </c>
      <c r="O108" s="125">
        <f>O107</f>
        <v>0</v>
      </c>
      <c r="P108" s="125">
        <f t="shared" si="33"/>
        <v>0</v>
      </c>
      <c r="Q108" s="125">
        <f t="shared" si="33"/>
        <v>0</v>
      </c>
      <c r="R108" s="777"/>
      <c r="S108" s="780"/>
      <c r="T108" s="124"/>
      <c r="U108" s="124"/>
      <c r="V108" s="124"/>
      <c r="W108" s="124"/>
      <c r="X108" s="124"/>
      <c r="Y108" s="124"/>
      <c r="Z108" s="124">
        <f t="shared" si="39"/>
        <v>0</v>
      </c>
      <c r="AA108" s="124">
        <f t="shared" si="39"/>
        <v>0</v>
      </c>
      <c r="AB108" s="124"/>
      <c r="AC108" s="124"/>
      <c r="AD108" s="124">
        <f t="shared" si="25"/>
        <v>0</v>
      </c>
      <c r="AE108" s="124"/>
      <c r="AF108" s="173"/>
      <c r="AG108" s="123">
        <f t="shared" ref="AG108:AG115" si="46">AF108*1.12</f>
        <v>0</v>
      </c>
      <c r="AH108" s="124"/>
      <c r="AI108" s="189">
        <f t="shared" si="41"/>
        <v>0</v>
      </c>
      <c r="AJ108" s="189">
        <f t="shared" si="41"/>
        <v>0</v>
      </c>
      <c r="AK108" s="123"/>
      <c r="AL108" s="190">
        <f>AF108/33.828</f>
        <v>0</v>
      </c>
      <c r="AM108" s="127"/>
      <c r="AN108" s="127">
        <f>AF108</f>
        <v>0</v>
      </c>
      <c r="AO108" s="127"/>
      <c r="AP108" s="127"/>
      <c r="AQ108" s="127"/>
      <c r="AR108" s="123">
        <f>AR107</f>
        <v>0</v>
      </c>
      <c r="AS108" s="123">
        <f t="shared" si="42"/>
        <v>0</v>
      </c>
      <c r="AT108" s="123"/>
      <c r="AU108" s="142"/>
      <c r="AV108" s="142"/>
      <c r="AW108" s="142"/>
      <c r="AX108" s="142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777"/>
      <c r="BJ108" s="128"/>
      <c r="BK108" s="128"/>
      <c r="BL108" s="128"/>
      <c r="BM108" s="128"/>
      <c r="BN108" s="128"/>
      <c r="BO108" s="128"/>
      <c r="BP108" s="128"/>
      <c r="BS108" s="30"/>
      <c r="BT108" s="107"/>
      <c r="BU108" s="106"/>
    </row>
    <row r="109" spans="1:73" hidden="1" outlineLevel="1" x14ac:dyDescent="0.35">
      <c r="A109" s="785"/>
      <c r="B109" s="800"/>
      <c r="C109" s="129" t="s">
        <v>75</v>
      </c>
      <c r="D109" s="129" t="s">
        <v>77</v>
      </c>
      <c r="E109" s="158">
        <f t="shared" si="43"/>
        <v>0</v>
      </c>
      <c r="F109" s="159">
        <f t="shared" si="44"/>
        <v>0</v>
      </c>
      <c r="G109" s="788"/>
      <c r="H109" s="130"/>
      <c r="I109" s="159">
        <f t="shared" ref="I109:J109" si="47">I108</f>
        <v>0</v>
      </c>
      <c r="J109" s="159">
        <f t="shared" si="47"/>
        <v>0</v>
      </c>
      <c r="K109" s="769"/>
      <c r="L109" s="772"/>
      <c r="M109" s="775"/>
      <c r="N109" s="132">
        <f>N108</f>
        <v>0</v>
      </c>
      <c r="O109" s="132">
        <f>O108</f>
        <v>0</v>
      </c>
      <c r="P109" s="132">
        <f t="shared" si="33"/>
        <v>0</v>
      </c>
      <c r="Q109" s="132">
        <f t="shared" si="33"/>
        <v>0</v>
      </c>
      <c r="R109" s="778"/>
      <c r="S109" s="781"/>
      <c r="T109" s="131"/>
      <c r="U109" s="131"/>
      <c r="V109" s="131"/>
      <c r="W109" s="131"/>
      <c r="X109" s="131"/>
      <c r="Y109" s="131"/>
      <c r="Z109" s="131">
        <f t="shared" si="39"/>
        <v>0</v>
      </c>
      <c r="AA109" s="131">
        <f t="shared" si="39"/>
        <v>0</v>
      </c>
      <c r="AB109" s="131"/>
      <c r="AC109" s="131"/>
      <c r="AD109" s="131">
        <f t="shared" si="25"/>
        <v>0</v>
      </c>
      <c r="AE109" s="131"/>
      <c r="AF109" s="179">
        <f>AF108</f>
        <v>0</v>
      </c>
      <c r="AG109" s="130">
        <f t="shared" si="46"/>
        <v>0</v>
      </c>
      <c r="AH109" s="131"/>
      <c r="AI109" s="191">
        <f t="shared" si="41"/>
        <v>0</v>
      </c>
      <c r="AJ109" s="191">
        <f t="shared" si="41"/>
        <v>0</v>
      </c>
      <c r="AK109" s="130"/>
      <c r="AL109" s="192">
        <f>AF109/33.898</f>
        <v>0</v>
      </c>
      <c r="AM109" s="134"/>
      <c r="AN109" s="134">
        <f>AN108</f>
        <v>0</v>
      </c>
      <c r="AO109" s="134"/>
      <c r="AP109" s="134"/>
      <c r="AQ109" s="134"/>
      <c r="AR109" s="130">
        <f>AR108</f>
        <v>0</v>
      </c>
      <c r="AS109" s="130">
        <f t="shared" si="42"/>
        <v>0</v>
      </c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778"/>
      <c r="BJ109" s="135"/>
      <c r="BK109" s="135"/>
      <c r="BL109" s="135"/>
      <c r="BM109" s="135"/>
      <c r="BN109" s="135"/>
      <c r="BO109" s="135"/>
      <c r="BP109" s="135"/>
      <c r="BS109" s="28"/>
      <c r="BT109" s="29"/>
      <c r="BU109" s="31"/>
    </row>
    <row r="110" spans="1:73" s="103" customFormat="1" hidden="1" outlineLevel="1" x14ac:dyDescent="0.35">
      <c r="A110" s="785"/>
      <c r="B110" s="800"/>
      <c r="C110" s="122" t="s">
        <v>73</v>
      </c>
      <c r="D110" s="122" t="s">
        <v>74</v>
      </c>
      <c r="E110" s="146">
        <f t="shared" si="43"/>
        <v>0</v>
      </c>
      <c r="F110" s="147">
        <f t="shared" si="44"/>
        <v>0</v>
      </c>
      <c r="G110" s="788"/>
      <c r="H110" s="123"/>
      <c r="I110" s="147"/>
      <c r="J110" s="147">
        <f t="shared" ref="J110:J111" si="48">I110*1.12</f>
        <v>0</v>
      </c>
      <c r="K110" s="767"/>
      <c r="L110" s="770"/>
      <c r="M110" s="773"/>
      <c r="N110" s="125">
        <f>O110/1.12</f>
        <v>0</v>
      </c>
      <c r="O110" s="125"/>
      <c r="P110" s="125">
        <f t="shared" si="33"/>
        <v>0</v>
      </c>
      <c r="Q110" s="125">
        <f t="shared" si="33"/>
        <v>0</v>
      </c>
      <c r="R110" s="776"/>
      <c r="S110" s="779"/>
      <c r="T110" s="124"/>
      <c r="U110" s="124"/>
      <c r="V110" s="124"/>
      <c r="W110" s="124"/>
      <c r="X110" s="124"/>
      <c r="Y110" s="124"/>
      <c r="Z110" s="124">
        <f t="shared" si="39"/>
        <v>0</v>
      </c>
      <c r="AA110" s="124">
        <f t="shared" si="39"/>
        <v>0</v>
      </c>
      <c r="AB110" s="124"/>
      <c r="AC110" s="124"/>
      <c r="AD110" s="124">
        <f t="shared" si="25"/>
        <v>0</v>
      </c>
      <c r="AE110" s="124"/>
      <c r="AF110" s="173">
        <f>ROUND(P110/1000,0)</f>
        <v>0</v>
      </c>
      <c r="AG110" s="123">
        <f t="shared" si="46"/>
        <v>0</v>
      </c>
      <c r="AH110" s="124"/>
      <c r="AI110" s="189">
        <f t="shared" si="41"/>
        <v>0</v>
      </c>
      <c r="AJ110" s="189">
        <f t="shared" si="41"/>
        <v>0</v>
      </c>
      <c r="AK110" s="123"/>
      <c r="AL110" s="190">
        <f>AF110/34</f>
        <v>0</v>
      </c>
      <c r="AM110" s="127"/>
      <c r="AN110" s="127"/>
      <c r="AO110" s="127"/>
      <c r="AP110" s="127"/>
      <c r="AQ110" s="127"/>
      <c r="AR110" s="123">
        <f>ROUND(P110/1000,0)</f>
        <v>0</v>
      </c>
      <c r="AS110" s="123">
        <f t="shared" si="42"/>
        <v>0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>
        <f>AF110-AC110</f>
        <v>0</v>
      </c>
      <c r="BI110" s="776"/>
      <c r="BJ110" s="128"/>
      <c r="BK110" s="128"/>
      <c r="BL110" s="128"/>
      <c r="BM110" s="128"/>
      <c r="BN110" s="128"/>
      <c r="BO110" s="128"/>
      <c r="BP110" s="128"/>
      <c r="BS110" s="30"/>
      <c r="BT110" s="107"/>
      <c r="BU110" s="106"/>
    </row>
    <row r="111" spans="1:73" s="103" customFormat="1" hidden="1" outlineLevel="1" x14ac:dyDescent="0.35">
      <c r="A111" s="785"/>
      <c r="B111" s="800"/>
      <c r="C111" s="122" t="s">
        <v>75</v>
      </c>
      <c r="D111" s="122" t="s">
        <v>76</v>
      </c>
      <c r="E111" s="146">
        <f t="shared" si="43"/>
        <v>0</v>
      </c>
      <c r="F111" s="147">
        <f t="shared" si="44"/>
        <v>0</v>
      </c>
      <c r="G111" s="788"/>
      <c r="H111" s="123"/>
      <c r="I111" s="147"/>
      <c r="J111" s="147">
        <f t="shared" si="48"/>
        <v>0</v>
      </c>
      <c r="K111" s="768"/>
      <c r="L111" s="771"/>
      <c r="M111" s="774"/>
      <c r="N111" s="125">
        <f>N110</f>
        <v>0</v>
      </c>
      <c r="O111" s="125">
        <f>O110</f>
        <v>0</v>
      </c>
      <c r="P111" s="125">
        <f t="shared" si="33"/>
        <v>0</v>
      </c>
      <c r="Q111" s="125">
        <f t="shared" si="33"/>
        <v>0</v>
      </c>
      <c r="R111" s="777"/>
      <c r="S111" s="780"/>
      <c r="T111" s="124"/>
      <c r="U111" s="124"/>
      <c r="V111" s="124"/>
      <c r="W111" s="124"/>
      <c r="X111" s="124"/>
      <c r="Y111" s="124"/>
      <c r="Z111" s="124">
        <f t="shared" si="39"/>
        <v>0</v>
      </c>
      <c r="AA111" s="124">
        <f t="shared" si="39"/>
        <v>0</v>
      </c>
      <c r="AB111" s="124"/>
      <c r="AC111" s="124"/>
      <c r="AD111" s="124">
        <f t="shared" si="25"/>
        <v>0</v>
      </c>
      <c r="AE111" s="124"/>
      <c r="AF111" s="173"/>
      <c r="AG111" s="123">
        <f t="shared" si="46"/>
        <v>0</v>
      </c>
      <c r="AH111" s="124"/>
      <c r="AI111" s="189">
        <f t="shared" si="41"/>
        <v>0</v>
      </c>
      <c r="AJ111" s="189">
        <f t="shared" si="41"/>
        <v>0</v>
      </c>
      <c r="AK111" s="123"/>
      <c r="AL111" s="190">
        <f>AF111/34</f>
        <v>0</v>
      </c>
      <c r="AM111" s="127"/>
      <c r="AN111" s="127">
        <f>AF111</f>
        <v>0</v>
      </c>
      <c r="AO111" s="127"/>
      <c r="AP111" s="127"/>
      <c r="AQ111" s="127"/>
      <c r="AR111" s="123">
        <f>AR110</f>
        <v>0</v>
      </c>
      <c r="AS111" s="123">
        <f t="shared" si="42"/>
        <v>0</v>
      </c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777"/>
      <c r="BJ111" s="128"/>
      <c r="BK111" s="128"/>
      <c r="BL111" s="128"/>
      <c r="BM111" s="128"/>
      <c r="BN111" s="128"/>
      <c r="BO111" s="128"/>
      <c r="BP111" s="128"/>
      <c r="BS111" s="30"/>
      <c r="BT111" s="107"/>
      <c r="BU111" s="106"/>
    </row>
    <row r="112" spans="1:73" hidden="1" outlineLevel="1" x14ac:dyDescent="0.35">
      <c r="A112" s="785"/>
      <c r="B112" s="800"/>
      <c r="C112" s="129" t="s">
        <v>75</v>
      </c>
      <c r="D112" s="129" t="s">
        <v>77</v>
      </c>
      <c r="E112" s="158">
        <f t="shared" si="43"/>
        <v>0</v>
      </c>
      <c r="F112" s="159">
        <f t="shared" si="44"/>
        <v>0</v>
      </c>
      <c r="G112" s="788"/>
      <c r="H112" s="130"/>
      <c r="I112" s="159">
        <f t="shared" ref="I112:J112" si="49">I111</f>
        <v>0</v>
      </c>
      <c r="J112" s="159">
        <f t="shared" si="49"/>
        <v>0</v>
      </c>
      <c r="K112" s="769"/>
      <c r="L112" s="771"/>
      <c r="M112" s="775"/>
      <c r="N112" s="132">
        <f>N111</f>
        <v>0</v>
      </c>
      <c r="O112" s="132">
        <f>O111</f>
        <v>0</v>
      </c>
      <c r="P112" s="132">
        <f t="shared" si="33"/>
        <v>0</v>
      </c>
      <c r="Q112" s="132">
        <f t="shared" si="33"/>
        <v>0</v>
      </c>
      <c r="R112" s="777"/>
      <c r="S112" s="781"/>
      <c r="T112" s="131"/>
      <c r="U112" s="131"/>
      <c r="V112" s="131"/>
      <c r="W112" s="131"/>
      <c r="X112" s="131"/>
      <c r="Y112" s="131"/>
      <c r="Z112" s="131">
        <f t="shared" si="39"/>
        <v>0</v>
      </c>
      <c r="AA112" s="131">
        <f t="shared" si="39"/>
        <v>0</v>
      </c>
      <c r="AB112" s="131"/>
      <c r="AC112" s="131"/>
      <c r="AD112" s="131">
        <f t="shared" si="25"/>
        <v>0</v>
      </c>
      <c r="AE112" s="131"/>
      <c r="AF112" s="179">
        <f>AF111</f>
        <v>0</v>
      </c>
      <c r="AG112" s="130">
        <f t="shared" si="46"/>
        <v>0</v>
      </c>
      <c r="AH112" s="131"/>
      <c r="AI112" s="191">
        <f t="shared" si="41"/>
        <v>0</v>
      </c>
      <c r="AJ112" s="191">
        <f t="shared" si="41"/>
        <v>0</v>
      </c>
      <c r="AK112" s="130"/>
      <c r="AL112" s="192">
        <f>AF112/34</f>
        <v>0</v>
      </c>
      <c r="AM112" s="134"/>
      <c r="AN112" s="134">
        <f>AN111</f>
        <v>0</v>
      </c>
      <c r="AO112" s="134"/>
      <c r="AP112" s="134"/>
      <c r="AQ112" s="134"/>
      <c r="AR112" s="130">
        <f>AR111</f>
        <v>0</v>
      </c>
      <c r="AS112" s="130">
        <f t="shared" si="42"/>
        <v>0</v>
      </c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778"/>
      <c r="BJ112" s="135"/>
      <c r="BK112" s="135"/>
      <c r="BL112" s="135"/>
      <c r="BM112" s="135"/>
      <c r="BN112" s="135"/>
      <c r="BO112" s="135"/>
      <c r="BP112" s="135"/>
      <c r="BS112" s="28"/>
      <c r="BT112" s="29"/>
      <c r="BU112" s="31"/>
    </row>
    <row r="113" spans="1:73" s="103" customFormat="1" hidden="1" outlineLevel="1" x14ac:dyDescent="0.35">
      <c r="A113" s="785"/>
      <c r="B113" s="800"/>
      <c r="C113" s="122" t="s">
        <v>73</v>
      </c>
      <c r="D113" s="122" t="s">
        <v>74</v>
      </c>
      <c r="E113" s="146">
        <f t="shared" si="43"/>
        <v>0</v>
      </c>
      <c r="F113" s="147">
        <f t="shared" si="44"/>
        <v>0</v>
      </c>
      <c r="G113" s="788"/>
      <c r="H113" s="123"/>
      <c r="I113" s="147"/>
      <c r="J113" s="147">
        <f t="shared" ref="J113:J114" si="50">I113*1.12</f>
        <v>0</v>
      </c>
      <c r="K113" s="767"/>
      <c r="L113" s="771"/>
      <c r="M113" s="773"/>
      <c r="N113" s="125">
        <f>O113/1.12</f>
        <v>0</v>
      </c>
      <c r="O113" s="125"/>
      <c r="P113" s="125">
        <f t="shared" si="33"/>
        <v>0</v>
      </c>
      <c r="Q113" s="125">
        <f t="shared" si="33"/>
        <v>0</v>
      </c>
      <c r="R113" s="777"/>
      <c r="S113" s="779"/>
      <c r="T113" s="124"/>
      <c r="U113" s="124"/>
      <c r="V113" s="124"/>
      <c r="W113" s="124"/>
      <c r="X113" s="124"/>
      <c r="Y113" s="124"/>
      <c r="Z113" s="124">
        <f t="shared" si="39"/>
        <v>0</v>
      </c>
      <c r="AA113" s="124">
        <f t="shared" si="39"/>
        <v>0</v>
      </c>
      <c r="AB113" s="124"/>
      <c r="AC113" s="124"/>
      <c r="AD113" s="124">
        <f t="shared" si="25"/>
        <v>0</v>
      </c>
      <c r="AE113" s="124"/>
      <c r="AF113" s="173">
        <f>ROUND(P113/1000,0)</f>
        <v>0</v>
      </c>
      <c r="AG113" s="123">
        <f t="shared" si="46"/>
        <v>0</v>
      </c>
      <c r="AH113" s="124"/>
      <c r="AI113" s="189">
        <f t="shared" si="41"/>
        <v>0</v>
      </c>
      <c r="AJ113" s="189">
        <f t="shared" si="41"/>
        <v>0</v>
      </c>
      <c r="AK113" s="123"/>
      <c r="AL113" s="190">
        <f>AF113/360</f>
        <v>0</v>
      </c>
      <c r="AM113" s="127"/>
      <c r="AN113" s="127"/>
      <c r="AO113" s="127"/>
      <c r="AP113" s="127"/>
      <c r="AQ113" s="127"/>
      <c r="AR113" s="123">
        <f>ROUND(P113/1000,0)</f>
        <v>0</v>
      </c>
      <c r="AS113" s="123">
        <f t="shared" si="42"/>
        <v>0</v>
      </c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>
        <f>AF113-AC113</f>
        <v>0</v>
      </c>
      <c r="BI113" s="776"/>
      <c r="BJ113" s="128"/>
      <c r="BK113" s="128"/>
      <c r="BL113" s="128"/>
      <c r="BM113" s="128"/>
      <c r="BN113" s="128"/>
      <c r="BO113" s="128"/>
      <c r="BP113" s="128"/>
      <c r="BS113" s="30"/>
      <c r="BT113" s="107"/>
      <c r="BU113" s="106"/>
    </row>
    <row r="114" spans="1:73" s="103" customFormat="1" hidden="1" outlineLevel="1" x14ac:dyDescent="0.35">
      <c r="A114" s="785"/>
      <c r="B114" s="800"/>
      <c r="C114" s="122" t="s">
        <v>75</v>
      </c>
      <c r="D114" s="122" t="s">
        <v>76</v>
      </c>
      <c r="E114" s="146">
        <f t="shared" si="43"/>
        <v>0</v>
      </c>
      <c r="F114" s="147">
        <f t="shared" si="44"/>
        <v>0</v>
      </c>
      <c r="G114" s="788"/>
      <c r="H114" s="123"/>
      <c r="I114" s="147"/>
      <c r="J114" s="147">
        <f t="shared" si="50"/>
        <v>0</v>
      </c>
      <c r="K114" s="768"/>
      <c r="L114" s="771"/>
      <c r="M114" s="774"/>
      <c r="N114" s="125">
        <f>N113</f>
        <v>0</v>
      </c>
      <c r="O114" s="125">
        <f>O113</f>
        <v>0</v>
      </c>
      <c r="P114" s="125">
        <f t="shared" si="33"/>
        <v>0</v>
      </c>
      <c r="Q114" s="125">
        <f t="shared" si="33"/>
        <v>0</v>
      </c>
      <c r="R114" s="777"/>
      <c r="S114" s="780"/>
      <c r="T114" s="124"/>
      <c r="U114" s="124"/>
      <c r="V114" s="124"/>
      <c r="W114" s="124"/>
      <c r="X114" s="124"/>
      <c r="Y114" s="124"/>
      <c r="Z114" s="124">
        <f t="shared" si="39"/>
        <v>0</v>
      </c>
      <c r="AA114" s="124">
        <f t="shared" si="39"/>
        <v>0</v>
      </c>
      <c r="AB114" s="124"/>
      <c r="AC114" s="124"/>
      <c r="AD114" s="124">
        <f t="shared" si="25"/>
        <v>0</v>
      </c>
      <c r="AE114" s="124"/>
      <c r="AF114" s="124"/>
      <c r="AG114" s="123">
        <f t="shared" si="46"/>
        <v>0</v>
      </c>
      <c r="AH114" s="124"/>
      <c r="AI114" s="189">
        <f t="shared" si="41"/>
        <v>0</v>
      </c>
      <c r="AJ114" s="189">
        <f t="shared" si="41"/>
        <v>0</v>
      </c>
      <c r="AK114" s="123"/>
      <c r="AL114" s="190">
        <f>AF114/359.892</f>
        <v>0</v>
      </c>
      <c r="AM114" s="127"/>
      <c r="AN114" s="127">
        <f>AF114</f>
        <v>0</v>
      </c>
      <c r="AO114" s="127"/>
      <c r="AP114" s="127"/>
      <c r="AQ114" s="127"/>
      <c r="AR114" s="123">
        <f>AR113</f>
        <v>0</v>
      </c>
      <c r="AS114" s="123">
        <f t="shared" si="42"/>
        <v>0</v>
      </c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777"/>
      <c r="BJ114" s="128"/>
      <c r="BK114" s="128"/>
      <c r="BL114" s="128"/>
      <c r="BM114" s="128"/>
      <c r="BN114" s="128"/>
      <c r="BO114" s="128"/>
      <c r="BP114" s="128"/>
      <c r="BS114" s="30"/>
      <c r="BT114" s="107"/>
      <c r="BU114" s="106"/>
    </row>
    <row r="115" spans="1:73" hidden="1" outlineLevel="1" x14ac:dyDescent="0.35">
      <c r="A115" s="786"/>
      <c r="B115" s="801"/>
      <c r="C115" s="129" t="s">
        <v>75</v>
      </c>
      <c r="D115" s="129" t="s">
        <v>77</v>
      </c>
      <c r="E115" s="158">
        <f t="shared" si="43"/>
        <v>0</v>
      </c>
      <c r="F115" s="159">
        <f t="shared" si="44"/>
        <v>0</v>
      </c>
      <c r="G115" s="789"/>
      <c r="H115" s="130"/>
      <c r="I115" s="159">
        <f t="shared" ref="I115:J115" si="51">I114</f>
        <v>0</v>
      </c>
      <c r="J115" s="159">
        <f t="shared" si="51"/>
        <v>0</v>
      </c>
      <c r="K115" s="769"/>
      <c r="L115" s="772"/>
      <c r="M115" s="775"/>
      <c r="N115" s="132">
        <f>N114</f>
        <v>0</v>
      </c>
      <c r="O115" s="132">
        <f>O114</f>
        <v>0</v>
      </c>
      <c r="P115" s="132">
        <f t="shared" si="33"/>
        <v>0</v>
      </c>
      <c r="Q115" s="132">
        <f t="shared" si="33"/>
        <v>0</v>
      </c>
      <c r="R115" s="778"/>
      <c r="S115" s="781"/>
      <c r="T115" s="131"/>
      <c r="U115" s="131"/>
      <c r="V115" s="131"/>
      <c r="W115" s="131"/>
      <c r="X115" s="131"/>
      <c r="Y115" s="131"/>
      <c r="Z115" s="131">
        <f t="shared" si="39"/>
        <v>0</v>
      </c>
      <c r="AA115" s="131">
        <f t="shared" si="39"/>
        <v>0</v>
      </c>
      <c r="AB115" s="131"/>
      <c r="AC115" s="131"/>
      <c r="AD115" s="131">
        <f t="shared" si="25"/>
        <v>0</v>
      </c>
      <c r="AE115" s="131"/>
      <c r="AF115" s="131">
        <f>AF114</f>
        <v>0</v>
      </c>
      <c r="AG115" s="130">
        <f t="shared" si="46"/>
        <v>0</v>
      </c>
      <c r="AH115" s="131"/>
      <c r="AI115" s="191">
        <f t="shared" ref="AI115:AJ118" si="52">AF115-AC115</f>
        <v>0</v>
      </c>
      <c r="AJ115" s="191">
        <f t="shared" si="52"/>
        <v>0</v>
      </c>
      <c r="AK115" s="130"/>
      <c r="AL115" s="192">
        <f>AF115/359.892</f>
        <v>0</v>
      </c>
      <c r="AM115" s="134"/>
      <c r="AN115" s="134">
        <f>AN114</f>
        <v>0</v>
      </c>
      <c r="AO115" s="134"/>
      <c r="AP115" s="134"/>
      <c r="AQ115" s="134"/>
      <c r="AR115" s="130">
        <f>AR114</f>
        <v>0</v>
      </c>
      <c r="AS115" s="130">
        <f t="shared" si="42"/>
        <v>0</v>
      </c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778"/>
      <c r="BJ115" s="135"/>
      <c r="BK115" s="135"/>
      <c r="BL115" s="135"/>
      <c r="BM115" s="135"/>
      <c r="BN115" s="135"/>
      <c r="BO115" s="135"/>
      <c r="BP115" s="135"/>
      <c r="BS115" s="28"/>
      <c r="BT115" s="29"/>
      <c r="BU115" s="31"/>
    </row>
    <row r="116" spans="1:73" s="103" customFormat="1" collapsed="1" x14ac:dyDescent="0.35">
      <c r="A116" s="784">
        <v>2</v>
      </c>
      <c r="B116" s="770"/>
      <c r="C116" s="122" t="s">
        <v>73</v>
      </c>
      <c r="D116" s="122" t="s">
        <v>74</v>
      </c>
      <c r="E116" s="123">
        <f t="shared" si="43"/>
        <v>0</v>
      </c>
      <c r="F116" s="193">
        <f t="shared" si="43"/>
        <v>0</v>
      </c>
      <c r="G116" s="852"/>
      <c r="H116" s="838"/>
      <c r="I116" s="193"/>
      <c r="J116" s="193">
        <f>I116*1.12</f>
        <v>0</v>
      </c>
      <c r="K116" s="793"/>
      <c r="L116" s="796"/>
      <c r="M116" s="773"/>
      <c r="N116" s="139">
        <f>O116/1.12</f>
        <v>0</v>
      </c>
      <c r="O116" s="139"/>
      <c r="P116" s="139">
        <f t="shared" si="33"/>
        <v>0</v>
      </c>
      <c r="Q116" s="139">
        <f t="shared" si="33"/>
        <v>0</v>
      </c>
      <c r="R116" s="776"/>
      <c r="S116" s="779"/>
      <c r="T116" s="124"/>
      <c r="U116" s="124"/>
      <c r="V116" s="124"/>
      <c r="W116" s="124"/>
      <c r="X116" s="124"/>
      <c r="Y116" s="124"/>
      <c r="Z116" s="124">
        <f t="shared" si="39"/>
        <v>0</v>
      </c>
      <c r="AA116" s="124">
        <f t="shared" si="39"/>
        <v>0</v>
      </c>
      <c r="AB116" s="124"/>
      <c r="AC116" s="124"/>
      <c r="AD116" s="193">
        <f>AC116*1.12</f>
        <v>0</v>
      </c>
      <c r="AE116" s="193"/>
      <c r="AF116" s="140"/>
      <c r="AG116" s="189">
        <f>AF116*1.12</f>
        <v>0</v>
      </c>
      <c r="AH116" s="124"/>
      <c r="AI116" s="123">
        <f t="shared" si="52"/>
        <v>0</v>
      </c>
      <c r="AJ116" s="123">
        <f t="shared" si="52"/>
        <v>0</v>
      </c>
      <c r="AK116" s="123"/>
      <c r="AL116" s="126" t="str">
        <f t="shared" si="37"/>
        <v/>
      </c>
      <c r="AM116" s="127"/>
      <c r="AN116" s="127"/>
      <c r="AO116" s="127"/>
      <c r="AP116" s="127"/>
      <c r="AQ116" s="127"/>
      <c r="AR116" s="43">
        <f>AF116</f>
        <v>0</v>
      </c>
      <c r="AS116" s="194">
        <f>AR116</f>
        <v>0</v>
      </c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841"/>
      <c r="BJ116" s="128"/>
      <c r="BK116" s="128"/>
      <c r="BL116" s="128"/>
      <c r="BM116" s="128"/>
      <c r="BN116" s="128"/>
      <c r="BO116" s="128"/>
      <c r="BP116" s="128"/>
      <c r="BS116" s="30"/>
      <c r="BT116" s="107"/>
      <c r="BU116" s="106"/>
    </row>
    <row r="117" spans="1:73" s="103" customFormat="1" x14ac:dyDescent="0.35">
      <c r="A117" s="785"/>
      <c r="B117" s="771"/>
      <c r="C117" s="122" t="s">
        <v>75</v>
      </c>
      <c r="D117" s="122" t="s">
        <v>76</v>
      </c>
      <c r="E117" s="123">
        <f t="shared" si="43"/>
        <v>0</v>
      </c>
      <c r="F117" s="193">
        <f t="shared" si="43"/>
        <v>0</v>
      </c>
      <c r="G117" s="853"/>
      <c r="H117" s="839"/>
      <c r="I117" s="193">
        <f>I116</f>
        <v>0</v>
      </c>
      <c r="J117" s="193">
        <f>I117*1.12</f>
        <v>0</v>
      </c>
      <c r="K117" s="794"/>
      <c r="L117" s="797"/>
      <c r="M117" s="774"/>
      <c r="N117" s="125">
        <f>N116</f>
        <v>0</v>
      </c>
      <c r="O117" s="125">
        <f>O116</f>
        <v>0</v>
      </c>
      <c r="P117" s="125">
        <f t="shared" si="33"/>
        <v>0</v>
      </c>
      <c r="Q117" s="125">
        <f t="shared" si="33"/>
        <v>0</v>
      </c>
      <c r="R117" s="777"/>
      <c r="S117" s="780"/>
      <c r="T117" s="124"/>
      <c r="U117" s="124"/>
      <c r="V117" s="124"/>
      <c r="W117" s="124"/>
      <c r="X117" s="124"/>
      <c r="Y117" s="124"/>
      <c r="Z117" s="124">
        <f t="shared" si="39"/>
        <v>0</v>
      </c>
      <c r="AA117" s="124">
        <f t="shared" si="39"/>
        <v>0</v>
      </c>
      <c r="AB117" s="124"/>
      <c r="AC117" s="124">
        <f>AC116</f>
        <v>0</v>
      </c>
      <c r="AD117" s="193">
        <f>AC117*1.12</f>
        <v>0</v>
      </c>
      <c r="AE117" s="193"/>
      <c r="AF117" s="193"/>
      <c r="AG117" s="189">
        <f>AF117*1.12</f>
        <v>0</v>
      </c>
      <c r="AH117" s="124"/>
      <c r="AI117" s="123">
        <f t="shared" si="52"/>
        <v>0</v>
      </c>
      <c r="AJ117" s="123">
        <f t="shared" si="52"/>
        <v>0</v>
      </c>
      <c r="AK117" s="123"/>
      <c r="AL117" s="126" t="str">
        <f t="shared" si="37"/>
        <v/>
      </c>
      <c r="AM117" s="127"/>
      <c r="AN117" s="127">
        <f>AF117</f>
        <v>0</v>
      </c>
      <c r="AO117" s="127"/>
      <c r="AP117" s="127"/>
      <c r="AQ117" s="127"/>
      <c r="AR117" s="43">
        <f>AF117</f>
        <v>0</v>
      </c>
      <c r="AS117" s="194">
        <f>AG117</f>
        <v>0</v>
      </c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842"/>
      <c r="BJ117" s="128"/>
      <c r="BK117" s="128"/>
      <c r="BL117" s="128"/>
      <c r="BM117" s="128"/>
      <c r="BN117" s="128"/>
      <c r="BO117" s="128"/>
      <c r="BP117" s="128"/>
      <c r="BS117" s="30"/>
      <c r="BT117" s="107"/>
      <c r="BU117" s="106"/>
    </row>
    <row r="118" spans="1:73" x14ac:dyDescent="0.35">
      <c r="A118" s="786"/>
      <c r="B118" s="772"/>
      <c r="C118" s="129" t="s">
        <v>75</v>
      </c>
      <c r="D118" s="129" t="s">
        <v>77</v>
      </c>
      <c r="E118" s="130">
        <f t="shared" si="43"/>
        <v>0</v>
      </c>
      <c r="F118" s="195">
        <f t="shared" si="43"/>
        <v>0</v>
      </c>
      <c r="G118" s="854"/>
      <c r="H118" s="840"/>
      <c r="I118" s="195">
        <f>I117</f>
        <v>0</v>
      </c>
      <c r="J118" s="195">
        <f>J117</f>
        <v>0</v>
      </c>
      <c r="K118" s="795"/>
      <c r="L118" s="798"/>
      <c r="M118" s="775"/>
      <c r="N118" s="132">
        <f>N117</f>
        <v>0</v>
      </c>
      <c r="O118" s="132">
        <f>O117</f>
        <v>0</v>
      </c>
      <c r="P118" s="132">
        <f t="shared" si="33"/>
        <v>0</v>
      </c>
      <c r="Q118" s="132">
        <f t="shared" si="33"/>
        <v>0</v>
      </c>
      <c r="R118" s="778"/>
      <c r="S118" s="781"/>
      <c r="T118" s="131"/>
      <c r="U118" s="131"/>
      <c r="V118" s="131"/>
      <c r="W118" s="131"/>
      <c r="X118" s="131"/>
      <c r="Y118" s="131"/>
      <c r="Z118" s="131">
        <f t="shared" si="39"/>
        <v>0</v>
      </c>
      <c r="AA118" s="131">
        <f t="shared" si="39"/>
        <v>0</v>
      </c>
      <c r="AB118" s="131"/>
      <c r="AC118" s="131">
        <f>AC117</f>
        <v>0</v>
      </c>
      <c r="AD118" s="195">
        <f>AC118*1.12</f>
        <v>0</v>
      </c>
      <c r="AE118" s="195"/>
      <c r="AF118" s="195">
        <f>AF117</f>
        <v>0</v>
      </c>
      <c r="AG118" s="191">
        <f>AF118*1.12</f>
        <v>0</v>
      </c>
      <c r="AH118" s="131"/>
      <c r="AI118" s="130">
        <f t="shared" si="52"/>
        <v>0</v>
      </c>
      <c r="AJ118" s="130">
        <f t="shared" si="52"/>
        <v>0</v>
      </c>
      <c r="AK118" s="130"/>
      <c r="AL118" s="133" t="str">
        <f t="shared" si="37"/>
        <v/>
      </c>
      <c r="AM118" s="134"/>
      <c r="AN118" s="134">
        <f>AF118</f>
        <v>0</v>
      </c>
      <c r="AO118" s="134"/>
      <c r="AP118" s="134"/>
      <c r="AQ118" s="134"/>
      <c r="AR118" s="196">
        <f>AR117</f>
        <v>0</v>
      </c>
      <c r="AS118" s="197">
        <f>AG118</f>
        <v>0</v>
      </c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843"/>
      <c r="BJ118" s="135"/>
      <c r="BK118" s="135"/>
      <c r="BL118" s="135"/>
      <c r="BM118" s="135"/>
      <c r="BN118" s="135"/>
      <c r="BO118" s="135"/>
      <c r="BP118" s="135"/>
      <c r="BS118" s="28"/>
      <c r="BT118" s="29"/>
      <c r="BU118" s="31"/>
    </row>
    <row r="119" spans="1:73" s="103" customFormat="1" outlineLevel="1" x14ac:dyDescent="0.35">
      <c r="A119" s="844">
        <v>2</v>
      </c>
      <c r="B119" s="847" t="s">
        <v>96</v>
      </c>
      <c r="C119" s="90" t="s">
        <v>73</v>
      </c>
      <c r="D119" s="90" t="s">
        <v>74</v>
      </c>
      <c r="E119" s="91">
        <f>E123+E126+E129+E132</f>
        <v>0</v>
      </c>
      <c r="F119" s="91">
        <f>F123+F126+F129+F132</f>
        <v>0</v>
      </c>
      <c r="G119" s="92"/>
      <c r="H119" s="91">
        <f>H123+H126+H129+H132</f>
        <v>0</v>
      </c>
      <c r="I119" s="93">
        <f>I123+I126+I129+I132</f>
        <v>0</v>
      </c>
      <c r="J119" s="93">
        <f>J123+J126+J129+J132</f>
        <v>0</v>
      </c>
      <c r="K119" s="94"/>
      <c r="L119" s="95"/>
      <c r="M119" s="96"/>
      <c r="N119" s="97">
        <f>N123+N126+N129+N132</f>
        <v>0</v>
      </c>
      <c r="O119" s="97">
        <f>O123+O126+O129+O132</f>
        <v>0</v>
      </c>
      <c r="P119" s="97">
        <f>P123+P126+P129+P132</f>
        <v>0</v>
      </c>
      <c r="Q119" s="97">
        <f>Q123+Q126+Q129+Q132</f>
        <v>0</v>
      </c>
      <c r="R119" s="98"/>
      <c r="S119" s="91">
        <f>S123+S126+S129</f>
        <v>0</v>
      </c>
      <c r="T119" s="93">
        <f>T123+T126+T129+T132</f>
        <v>0</v>
      </c>
      <c r="U119" s="93">
        <f>U123+U126+U129+U132</f>
        <v>0</v>
      </c>
      <c r="V119" s="93">
        <f t="shared" ref="V119:AK119" si="53">V123+V126+V129+V132</f>
        <v>0</v>
      </c>
      <c r="W119" s="93">
        <f t="shared" si="53"/>
        <v>0</v>
      </c>
      <c r="X119" s="93">
        <f t="shared" si="53"/>
        <v>0</v>
      </c>
      <c r="Y119" s="93">
        <f t="shared" si="53"/>
        <v>0</v>
      </c>
      <c r="Z119" s="93">
        <f>Z123+Z126+Z129+Z132</f>
        <v>0</v>
      </c>
      <c r="AA119" s="93">
        <f t="shared" si="53"/>
        <v>0</v>
      </c>
      <c r="AB119" s="93">
        <f t="shared" si="53"/>
        <v>0</v>
      </c>
      <c r="AC119" s="93">
        <f t="shared" si="53"/>
        <v>0</v>
      </c>
      <c r="AD119" s="93">
        <f t="shared" si="53"/>
        <v>0</v>
      </c>
      <c r="AE119" s="93">
        <f t="shared" si="53"/>
        <v>0</v>
      </c>
      <c r="AF119" s="93">
        <f t="shared" si="53"/>
        <v>0</v>
      </c>
      <c r="AG119" s="91">
        <f t="shared" si="53"/>
        <v>0</v>
      </c>
      <c r="AH119" s="93">
        <f t="shared" si="53"/>
        <v>0</v>
      </c>
      <c r="AI119" s="91">
        <f t="shared" si="53"/>
        <v>0</v>
      </c>
      <c r="AJ119" s="91">
        <f t="shared" si="53"/>
        <v>0</v>
      </c>
      <c r="AK119" s="91">
        <f t="shared" si="53"/>
        <v>0</v>
      </c>
      <c r="AL119" s="99" t="str">
        <f t="shared" si="37"/>
        <v/>
      </c>
      <c r="AM119" s="100">
        <f t="shared" ref="AM119:BH119" si="54">AM123+AM126+AM129+AM132</f>
        <v>0</v>
      </c>
      <c r="AN119" s="100">
        <f t="shared" si="54"/>
        <v>0</v>
      </c>
      <c r="AO119" s="100">
        <f t="shared" si="54"/>
        <v>0</v>
      </c>
      <c r="AP119" s="100"/>
      <c r="AQ119" s="100"/>
      <c r="AR119" s="91">
        <f t="shared" si="54"/>
        <v>0</v>
      </c>
      <c r="AS119" s="91">
        <f t="shared" si="54"/>
        <v>0</v>
      </c>
      <c r="AT119" s="91">
        <f t="shared" si="54"/>
        <v>0</v>
      </c>
      <c r="AU119" s="91">
        <f t="shared" si="54"/>
        <v>0</v>
      </c>
      <c r="AV119" s="91">
        <f t="shared" si="54"/>
        <v>0</v>
      </c>
      <c r="AW119" s="91">
        <f t="shared" si="54"/>
        <v>0</v>
      </c>
      <c r="AX119" s="91">
        <f t="shared" si="54"/>
        <v>0</v>
      </c>
      <c r="AY119" s="91">
        <f t="shared" si="54"/>
        <v>0</v>
      </c>
      <c r="AZ119" s="91">
        <f t="shared" si="54"/>
        <v>0</v>
      </c>
      <c r="BA119" s="91">
        <f t="shared" si="54"/>
        <v>0</v>
      </c>
      <c r="BB119" s="91">
        <f t="shared" si="54"/>
        <v>0</v>
      </c>
      <c r="BC119" s="91">
        <f t="shared" si="54"/>
        <v>0</v>
      </c>
      <c r="BD119" s="91">
        <f t="shared" si="54"/>
        <v>0</v>
      </c>
      <c r="BE119" s="91">
        <f t="shared" si="54"/>
        <v>0</v>
      </c>
      <c r="BF119" s="91">
        <f t="shared" si="54"/>
        <v>0</v>
      </c>
      <c r="BG119" s="91">
        <f t="shared" si="54"/>
        <v>0</v>
      </c>
      <c r="BH119" s="91">
        <f t="shared" si="54"/>
        <v>0</v>
      </c>
      <c r="BI119" s="102"/>
      <c r="BJ119" s="102">
        <f>BJ123+BJ126+BJ129</f>
        <v>0</v>
      </c>
      <c r="BK119" s="91">
        <f>BK123+BK126+BK129+BK132</f>
        <v>0</v>
      </c>
      <c r="BL119" s="91">
        <f>BL123+BL126+BL129+BL132</f>
        <v>0</v>
      </c>
      <c r="BM119" s="91">
        <f>BM123+BM126+BM129+BM132</f>
        <v>0</v>
      </c>
      <c r="BN119" s="102"/>
      <c r="BO119" s="102"/>
      <c r="BP119" s="102"/>
      <c r="BS119" s="104">
        <f>SUM(AU119:BH119)</f>
        <v>0</v>
      </c>
      <c r="BT119" s="105">
        <f>AI119-BS119</f>
        <v>0</v>
      </c>
      <c r="BU119" s="106"/>
    </row>
    <row r="120" spans="1:73" s="103" customFormat="1" outlineLevel="1" x14ac:dyDescent="0.35">
      <c r="A120" s="845"/>
      <c r="B120" s="848"/>
      <c r="C120" s="90" t="s">
        <v>75</v>
      </c>
      <c r="D120" s="90" t="s">
        <v>76</v>
      </c>
      <c r="E120" s="91">
        <f>E121+E122</f>
        <v>0</v>
      </c>
      <c r="F120" s="91">
        <f>F121+F122</f>
        <v>0</v>
      </c>
      <c r="G120" s="92"/>
      <c r="H120" s="91"/>
      <c r="I120" s="93">
        <f t="shared" ref="I120:Q120" si="55">I121+I122</f>
        <v>0</v>
      </c>
      <c r="J120" s="93">
        <f t="shared" si="55"/>
        <v>0</v>
      </c>
      <c r="K120" s="94">
        <f t="shared" si="55"/>
        <v>0</v>
      </c>
      <c r="L120" s="95">
        <f t="shared" si="55"/>
        <v>0</v>
      </c>
      <c r="M120" s="96">
        <f t="shared" si="55"/>
        <v>0</v>
      </c>
      <c r="N120" s="97">
        <f t="shared" si="55"/>
        <v>0</v>
      </c>
      <c r="O120" s="97">
        <f t="shared" si="55"/>
        <v>0</v>
      </c>
      <c r="P120" s="97">
        <f t="shared" si="55"/>
        <v>0</v>
      </c>
      <c r="Q120" s="97">
        <f t="shared" si="55"/>
        <v>0</v>
      </c>
      <c r="R120" s="98"/>
      <c r="S120" s="91">
        <f>S121+S122</f>
        <v>0</v>
      </c>
      <c r="T120" s="93">
        <f>T121+T122</f>
        <v>0</v>
      </c>
      <c r="U120" s="93">
        <f t="shared" ref="U120:AD120" si="56">U121+U122</f>
        <v>0</v>
      </c>
      <c r="V120" s="93">
        <f t="shared" si="56"/>
        <v>0</v>
      </c>
      <c r="W120" s="93">
        <f t="shared" si="56"/>
        <v>0</v>
      </c>
      <c r="X120" s="93">
        <f t="shared" si="56"/>
        <v>0</v>
      </c>
      <c r="Y120" s="93">
        <f t="shared" si="56"/>
        <v>0</v>
      </c>
      <c r="Z120" s="93">
        <f t="shared" si="56"/>
        <v>0</v>
      </c>
      <c r="AA120" s="93">
        <f t="shared" si="56"/>
        <v>0</v>
      </c>
      <c r="AB120" s="93">
        <f t="shared" si="56"/>
        <v>0</v>
      </c>
      <c r="AC120" s="93">
        <f t="shared" si="56"/>
        <v>0</v>
      </c>
      <c r="AD120" s="93">
        <f t="shared" si="56"/>
        <v>0</v>
      </c>
      <c r="AE120" s="93"/>
      <c r="AF120" s="93">
        <f>AF121+AF122</f>
        <v>0</v>
      </c>
      <c r="AG120" s="91">
        <f>AG121+AG122</f>
        <v>0</v>
      </c>
      <c r="AH120" s="93"/>
      <c r="AI120" s="91">
        <f>AI121+AI122</f>
        <v>0</v>
      </c>
      <c r="AJ120" s="91">
        <f>AJ121+AJ122</f>
        <v>0</v>
      </c>
      <c r="AK120" s="91"/>
      <c r="AL120" s="99" t="str">
        <f t="shared" si="37"/>
        <v/>
      </c>
      <c r="AM120" s="100">
        <f t="shared" ref="AM120:BH120" si="57">AM121+AM122</f>
        <v>0</v>
      </c>
      <c r="AN120" s="100">
        <f t="shared" si="57"/>
        <v>0</v>
      </c>
      <c r="AO120" s="100">
        <f t="shared" si="57"/>
        <v>0</v>
      </c>
      <c r="AP120" s="100"/>
      <c r="AQ120" s="100"/>
      <c r="AR120" s="91">
        <f t="shared" si="57"/>
        <v>0</v>
      </c>
      <c r="AS120" s="91">
        <f t="shared" si="57"/>
        <v>0</v>
      </c>
      <c r="AT120" s="91">
        <f t="shared" si="57"/>
        <v>0</v>
      </c>
      <c r="AU120" s="91">
        <f t="shared" si="57"/>
        <v>0</v>
      </c>
      <c r="AV120" s="91">
        <f t="shared" si="57"/>
        <v>0</v>
      </c>
      <c r="AW120" s="91">
        <f t="shared" si="57"/>
        <v>0</v>
      </c>
      <c r="AX120" s="91">
        <f t="shared" si="57"/>
        <v>0</v>
      </c>
      <c r="AY120" s="91">
        <f t="shared" si="57"/>
        <v>0</v>
      </c>
      <c r="AZ120" s="91">
        <f t="shared" si="57"/>
        <v>0</v>
      </c>
      <c r="BA120" s="91">
        <f t="shared" si="57"/>
        <v>0</v>
      </c>
      <c r="BB120" s="91">
        <f t="shared" si="57"/>
        <v>0</v>
      </c>
      <c r="BC120" s="91">
        <f t="shared" si="57"/>
        <v>0</v>
      </c>
      <c r="BD120" s="91">
        <f t="shared" si="57"/>
        <v>0</v>
      </c>
      <c r="BE120" s="91">
        <f t="shared" si="57"/>
        <v>0</v>
      </c>
      <c r="BF120" s="91">
        <f t="shared" si="57"/>
        <v>0</v>
      </c>
      <c r="BG120" s="91">
        <f t="shared" si="57"/>
        <v>0</v>
      </c>
      <c r="BH120" s="91">
        <f t="shared" si="57"/>
        <v>0</v>
      </c>
      <c r="BI120" s="102"/>
      <c r="BJ120" s="102">
        <f>BJ121+BJ122</f>
        <v>0</v>
      </c>
      <c r="BK120" s="91">
        <f>BK121+BK122</f>
        <v>0</v>
      </c>
      <c r="BL120" s="91">
        <f>BL121+BL122</f>
        <v>5678900.0392899998</v>
      </c>
      <c r="BM120" s="91">
        <f>BM121+BM122</f>
        <v>0</v>
      </c>
      <c r="BN120" s="102"/>
      <c r="BO120" s="102"/>
      <c r="BP120" s="102"/>
      <c r="BS120" s="30"/>
      <c r="BT120" s="107"/>
      <c r="BU120" s="106"/>
    </row>
    <row r="121" spans="1:73" s="118" customFormat="1" outlineLevel="1" x14ac:dyDescent="0.35">
      <c r="A121" s="845"/>
      <c r="B121" s="848"/>
      <c r="C121" s="850" t="s">
        <v>75</v>
      </c>
      <c r="D121" s="108" t="s">
        <v>77</v>
      </c>
      <c r="E121" s="109">
        <f>E125+E128+E134</f>
        <v>0</v>
      </c>
      <c r="F121" s="109">
        <f>F125+F128+F134</f>
        <v>0</v>
      </c>
      <c r="G121" s="110"/>
      <c r="H121" s="109"/>
      <c r="I121" s="111">
        <f>I125+I128+I134</f>
        <v>0</v>
      </c>
      <c r="J121" s="111">
        <f>J125+J128+J134</f>
        <v>0</v>
      </c>
      <c r="K121" s="112">
        <f>K125+K128</f>
        <v>0</v>
      </c>
      <c r="L121" s="113">
        <f>L125+L128</f>
        <v>0</v>
      </c>
      <c r="M121" s="114">
        <f>M125+M128</f>
        <v>0</v>
      </c>
      <c r="N121" s="115">
        <f>N125+N128+N134</f>
        <v>0</v>
      </c>
      <c r="O121" s="115">
        <f>O125+O128+O134</f>
        <v>0</v>
      </c>
      <c r="P121" s="115">
        <f>P125+P128+P134</f>
        <v>0</v>
      </c>
      <c r="Q121" s="115">
        <f>Q125+Q128+Q134</f>
        <v>0</v>
      </c>
      <c r="R121" s="138">
        <f>R125+R128</f>
        <v>0</v>
      </c>
      <c r="S121" s="109">
        <f>S125+S128</f>
        <v>0</v>
      </c>
      <c r="T121" s="111">
        <f>T125+T128+T134</f>
        <v>0</v>
      </c>
      <c r="U121" s="111">
        <f>U125+U128+U134</f>
        <v>0</v>
      </c>
      <c r="V121" s="111">
        <f t="shared" ref="V121:AD121" si="58">V125+V128+V134</f>
        <v>0</v>
      </c>
      <c r="W121" s="111">
        <f t="shared" si="58"/>
        <v>0</v>
      </c>
      <c r="X121" s="111">
        <f t="shared" si="58"/>
        <v>0</v>
      </c>
      <c r="Y121" s="111">
        <f t="shared" si="58"/>
        <v>0</v>
      </c>
      <c r="Z121" s="111">
        <f t="shared" si="58"/>
        <v>0</v>
      </c>
      <c r="AA121" s="111">
        <f t="shared" si="58"/>
        <v>0</v>
      </c>
      <c r="AB121" s="111">
        <f t="shared" si="58"/>
        <v>0</v>
      </c>
      <c r="AC121" s="111">
        <f t="shared" si="58"/>
        <v>0</v>
      </c>
      <c r="AD121" s="111">
        <f t="shared" si="58"/>
        <v>0</v>
      </c>
      <c r="AE121" s="111"/>
      <c r="AF121" s="111">
        <f>AF125+AF128+AF134</f>
        <v>0</v>
      </c>
      <c r="AG121" s="109">
        <f>AG125+AG128+AG134</f>
        <v>0</v>
      </c>
      <c r="AH121" s="111"/>
      <c r="AI121" s="109">
        <f>AI125+AI128+AI134</f>
        <v>0</v>
      </c>
      <c r="AJ121" s="109">
        <f>AJ125+AJ128+AJ134</f>
        <v>0</v>
      </c>
      <c r="AK121" s="109"/>
      <c r="AL121" s="198" t="str">
        <f t="shared" si="37"/>
        <v/>
      </c>
      <c r="AM121" s="199">
        <f t="shared" ref="AM121:BH121" si="59">AM125+AM128+AM134</f>
        <v>0</v>
      </c>
      <c r="AN121" s="199">
        <f t="shared" si="59"/>
        <v>0</v>
      </c>
      <c r="AO121" s="199">
        <f t="shared" si="59"/>
        <v>0</v>
      </c>
      <c r="AP121" s="199"/>
      <c r="AQ121" s="199"/>
      <c r="AR121" s="109">
        <f t="shared" si="59"/>
        <v>0</v>
      </c>
      <c r="AS121" s="109">
        <f t="shared" si="59"/>
        <v>0</v>
      </c>
      <c r="AT121" s="109">
        <f t="shared" si="59"/>
        <v>0</v>
      </c>
      <c r="AU121" s="109">
        <f t="shared" si="59"/>
        <v>0</v>
      </c>
      <c r="AV121" s="109">
        <f t="shared" si="59"/>
        <v>0</v>
      </c>
      <c r="AW121" s="109">
        <f t="shared" si="59"/>
        <v>0</v>
      </c>
      <c r="AX121" s="109">
        <f t="shared" si="59"/>
        <v>0</v>
      </c>
      <c r="AY121" s="109">
        <f t="shared" si="59"/>
        <v>0</v>
      </c>
      <c r="AZ121" s="109">
        <f t="shared" si="59"/>
        <v>0</v>
      </c>
      <c r="BA121" s="109">
        <f t="shared" si="59"/>
        <v>0</v>
      </c>
      <c r="BB121" s="109">
        <f t="shared" si="59"/>
        <v>0</v>
      </c>
      <c r="BC121" s="109">
        <f t="shared" si="59"/>
        <v>0</v>
      </c>
      <c r="BD121" s="109">
        <f t="shared" si="59"/>
        <v>0</v>
      </c>
      <c r="BE121" s="109">
        <f t="shared" si="59"/>
        <v>0</v>
      </c>
      <c r="BF121" s="109">
        <f t="shared" si="59"/>
        <v>0</v>
      </c>
      <c r="BG121" s="109">
        <f t="shared" si="59"/>
        <v>0</v>
      </c>
      <c r="BH121" s="109">
        <f t="shared" si="59"/>
        <v>0</v>
      </c>
      <c r="BI121" s="117"/>
      <c r="BJ121" s="117">
        <f>BJ125+BJ128</f>
        <v>0</v>
      </c>
      <c r="BK121" s="109">
        <f>BK125+BK128+BK134</f>
        <v>0</v>
      </c>
      <c r="BL121" s="109">
        <f>BL125+BL128+BL134</f>
        <v>5678900.0392899998</v>
      </c>
      <c r="BM121" s="109">
        <f>BM125+BM128+BM134</f>
        <v>0</v>
      </c>
      <c r="BN121" s="117"/>
      <c r="BO121" s="117"/>
      <c r="BP121" s="117"/>
      <c r="BS121" s="119"/>
      <c r="BT121" s="120"/>
      <c r="BU121" s="121"/>
    </row>
    <row r="122" spans="1:73" s="118" customFormat="1" outlineLevel="1" x14ac:dyDescent="0.35">
      <c r="A122" s="846"/>
      <c r="B122" s="849"/>
      <c r="C122" s="851"/>
      <c r="D122" s="108" t="s">
        <v>78</v>
      </c>
      <c r="E122" s="109">
        <f>E131</f>
        <v>0</v>
      </c>
      <c r="F122" s="109">
        <f>F131</f>
        <v>0</v>
      </c>
      <c r="G122" s="110"/>
      <c r="H122" s="109"/>
      <c r="I122" s="111">
        <f t="shared" ref="I122:AD122" si="60">I131</f>
        <v>0</v>
      </c>
      <c r="J122" s="111">
        <f t="shared" si="60"/>
        <v>0</v>
      </c>
      <c r="K122" s="112">
        <f t="shared" si="60"/>
        <v>0</v>
      </c>
      <c r="L122" s="113">
        <f t="shared" si="60"/>
        <v>0</v>
      </c>
      <c r="M122" s="114">
        <f t="shared" si="60"/>
        <v>0</v>
      </c>
      <c r="N122" s="115">
        <f t="shared" si="60"/>
        <v>0</v>
      </c>
      <c r="O122" s="115">
        <f t="shared" si="60"/>
        <v>0</v>
      </c>
      <c r="P122" s="115">
        <f t="shared" si="60"/>
        <v>0</v>
      </c>
      <c r="Q122" s="115">
        <f t="shared" si="60"/>
        <v>0</v>
      </c>
      <c r="R122" s="138">
        <f t="shared" si="60"/>
        <v>0</v>
      </c>
      <c r="S122" s="109">
        <f t="shared" si="60"/>
        <v>0</v>
      </c>
      <c r="T122" s="111">
        <f t="shared" si="60"/>
        <v>0</v>
      </c>
      <c r="U122" s="111">
        <f t="shared" si="60"/>
        <v>0</v>
      </c>
      <c r="V122" s="111">
        <f t="shared" si="60"/>
        <v>0</v>
      </c>
      <c r="W122" s="111">
        <f t="shared" si="60"/>
        <v>0</v>
      </c>
      <c r="X122" s="111">
        <f t="shared" si="60"/>
        <v>0</v>
      </c>
      <c r="Y122" s="111">
        <f t="shared" si="60"/>
        <v>0</v>
      </c>
      <c r="Z122" s="111">
        <f t="shared" si="60"/>
        <v>0</v>
      </c>
      <c r="AA122" s="111">
        <f t="shared" si="60"/>
        <v>0</v>
      </c>
      <c r="AB122" s="111">
        <f t="shared" si="60"/>
        <v>0</v>
      </c>
      <c r="AC122" s="111">
        <f t="shared" si="60"/>
        <v>0</v>
      </c>
      <c r="AD122" s="111">
        <f t="shared" si="60"/>
        <v>0</v>
      </c>
      <c r="AE122" s="111"/>
      <c r="AF122" s="111">
        <f>AF131</f>
        <v>0</v>
      </c>
      <c r="AG122" s="109">
        <f>AG131</f>
        <v>0</v>
      </c>
      <c r="AH122" s="111"/>
      <c r="AI122" s="109">
        <f>AI131</f>
        <v>0</v>
      </c>
      <c r="AJ122" s="109">
        <f>AJ131</f>
        <v>0</v>
      </c>
      <c r="AK122" s="109"/>
      <c r="AL122" s="198" t="str">
        <f t="shared" si="37"/>
        <v/>
      </c>
      <c r="AM122" s="199">
        <f t="shared" ref="AM122:BH122" si="61">AM131</f>
        <v>0</v>
      </c>
      <c r="AN122" s="199">
        <f t="shared" si="61"/>
        <v>0</v>
      </c>
      <c r="AO122" s="199">
        <f t="shared" si="61"/>
        <v>0</v>
      </c>
      <c r="AP122" s="199"/>
      <c r="AQ122" s="199"/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  <c r="BG122" s="109">
        <f t="shared" si="61"/>
        <v>0</v>
      </c>
      <c r="BH122" s="109">
        <f t="shared" si="61"/>
        <v>0</v>
      </c>
      <c r="BI122" s="117"/>
      <c r="BJ122" s="117">
        <f>BJ131</f>
        <v>0</v>
      </c>
      <c r="BK122" s="109">
        <f>BK131</f>
        <v>0</v>
      </c>
      <c r="BL122" s="109">
        <f>BL131</f>
        <v>0</v>
      </c>
      <c r="BM122" s="109">
        <f>BM131</f>
        <v>0</v>
      </c>
      <c r="BN122" s="117"/>
      <c r="BO122" s="117"/>
      <c r="BP122" s="117"/>
      <c r="BS122" s="119"/>
      <c r="BT122" s="120"/>
      <c r="BU122" s="121"/>
    </row>
    <row r="123" spans="1:73" s="103" customFormat="1" ht="13" customHeight="1" outlineLevel="1" x14ac:dyDescent="0.35">
      <c r="A123" s="784"/>
      <c r="B123" s="770" t="s">
        <v>97</v>
      </c>
      <c r="C123" s="122" t="s">
        <v>73</v>
      </c>
      <c r="D123" s="122" t="s">
        <v>74</v>
      </c>
      <c r="E123" s="123"/>
      <c r="F123" s="123">
        <f>E123*1.12</f>
        <v>0</v>
      </c>
      <c r="G123" s="787"/>
      <c r="H123" s="779">
        <f>100-100</f>
        <v>0</v>
      </c>
      <c r="I123" s="124"/>
      <c r="J123" s="124">
        <f t="shared" ref="J123:J134" si="62">I123*1.12</f>
        <v>0</v>
      </c>
      <c r="K123" s="767"/>
      <c r="L123" s="770"/>
      <c r="M123" s="773" t="s">
        <v>98</v>
      </c>
      <c r="N123" s="200">
        <f>P123</f>
        <v>0</v>
      </c>
      <c r="O123" s="125">
        <f>N123*1.12</f>
        <v>0</v>
      </c>
      <c r="P123" s="200"/>
      <c r="Q123" s="125">
        <f>P123*1.12</f>
        <v>0</v>
      </c>
      <c r="R123" s="855"/>
      <c r="S123" s="779">
        <f>500-500</f>
        <v>0</v>
      </c>
      <c r="T123" s="124">
        <f>ROUND(13720.934*V123,0)-2591+2591</f>
        <v>0</v>
      </c>
      <c r="U123" s="124">
        <f>T123*1.12</f>
        <v>0</v>
      </c>
      <c r="V123" s="124">
        <f>3-3</f>
        <v>0</v>
      </c>
      <c r="W123" s="124">
        <f>ROUND(Y123*13720.934,0)-891+891</f>
        <v>0</v>
      </c>
      <c r="X123" s="124">
        <f>W123*1.12</f>
        <v>0</v>
      </c>
      <c r="Y123" s="124">
        <f>4-4</f>
        <v>0</v>
      </c>
      <c r="Z123" s="124">
        <f t="shared" ref="Z123:AB134" si="63">T123+W123</f>
        <v>0</v>
      </c>
      <c r="AA123" s="124">
        <f t="shared" si="63"/>
        <v>0</v>
      </c>
      <c r="AB123" s="124">
        <f t="shared" si="63"/>
        <v>0</v>
      </c>
      <c r="AC123" s="124"/>
      <c r="AD123" s="124">
        <f>AC123*1.12</f>
        <v>0</v>
      </c>
      <c r="AE123" s="124"/>
      <c r="AF123" s="124"/>
      <c r="AG123" s="124">
        <f>AF123*1.12</f>
        <v>0</v>
      </c>
      <c r="AH123" s="124"/>
      <c r="AI123" s="123">
        <f t="shared" ref="AI123:AK134" si="64">AF123-AC123</f>
        <v>0</v>
      </c>
      <c r="AJ123" s="123">
        <f t="shared" si="64"/>
        <v>0</v>
      </c>
      <c r="AK123" s="123">
        <f t="shared" si="64"/>
        <v>0</v>
      </c>
      <c r="AL123" s="126" t="str">
        <f t="shared" si="37"/>
        <v/>
      </c>
      <c r="AM123" s="127"/>
      <c r="AN123" s="127"/>
      <c r="AO123" s="127"/>
      <c r="AP123" s="127"/>
      <c r="AQ123" s="127"/>
      <c r="AR123" s="123">
        <f>ROUND(13720.934*AT123,0)</f>
        <v>0</v>
      </c>
      <c r="AS123" s="123">
        <f t="shared" ref="AS123:AS134" si="65">AR123*1.12</f>
        <v>0</v>
      </c>
      <c r="AT123" s="123"/>
      <c r="AU123" s="123"/>
      <c r="AV123" s="123"/>
      <c r="AW123" s="123"/>
      <c r="AX123" s="123"/>
      <c r="AY123" s="123">
        <f>AF123-AC123</f>
        <v>0</v>
      </c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790"/>
      <c r="BJ123" s="128"/>
      <c r="BK123" s="128"/>
      <c r="BL123" s="128"/>
      <c r="BM123" s="128"/>
      <c r="BN123" s="128"/>
      <c r="BO123" s="128"/>
      <c r="BP123" s="128"/>
      <c r="BS123" s="30"/>
      <c r="BT123" s="107"/>
      <c r="BU123" s="106"/>
    </row>
    <row r="124" spans="1:73" s="103" customFormat="1" ht="13" customHeight="1" outlineLevel="1" x14ac:dyDescent="0.35">
      <c r="A124" s="785"/>
      <c r="B124" s="771"/>
      <c r="C124" s="122" t="s">
        <v>75</v>
      </c>
      <c r="D124" s="122" t="s">
        <v>76</v>
      </c>
      <c r="E124" s="123">
        <f>E123</f>
        <v>0</v>
      </c>
      <c r="F124" s="123">
        <f t="shared" ref="F124:F134" si="66">E124*1.12</f>
        <v>0</v>
      </c>
      <c r="G124" s="788"/>
      <c r="H124" s="780"/>
      <c r="I124" s="124"/>
      <c r="J124" s="124">
        <f t="shared" si="62"/>
        <v>0</v>
      </c>
      <c r="K124" s="768"/>
      <c r="L124" s="771"/>
      <c r="M124" s="774"/>
      <c r="N124" s="200">
        <f>P124</f>
        <v>0</v>
      </c>
      <c r="O124" s="125">
        <f t="shared" ref="O124:Q125" si="67">N124*1.12</f>
        <v>0</v>
      </c>
      <c r="P124" s="200">
        <f>P123</f>
        <v>0</v>
      </c>
      <c r="Q124" s="125">
        <f t="shared" si="67"/>
        <v>0</v>
      </c>
      <c r="R124" s="856"/>
      <c r="S124" s="780"/>
      <c r="T124" s="124"/>
      <c r="U124" s="124"/>
      <c r="V124" s="124"/>
      <c r="W124" s="124"/>
      <c r="X124" s="124"/>
      <c r="Y124" s="124"/>
      <c r="Z124" s="124">
        <f t="shared" si="63"/>
        <v>0</v>
      </c>
      <c r="AA124" s="124">
        <f t="shared" si="63"/>
        <v>0</v>
      </c>
      <c r="AB124" s="124">
        <f t="shared" si="63"/>
        <v>0</v>
      </c>
      <c r="AC124" s="124"/>
      <c r="AD124" s="124">
        <f>AC124*1.12</f>
        <v>0</v>
      </c>
      <c r="AE124" s="124"/>
      <c r="AF124" s="124"/>
      <c r="AG124" s="124">
        <f>AF124*1.12</f>
        <v>0</v>
      </c>
      <c r="AH124" s="124"/>
      <c r="AI124" s="123">
        <f t="shared" si="64"/>
        <v>0</v>
      </c>
      <c r="AJ124" s="123">
        <f t="shared" si="64"/>
        <v>0</v>
      </c>
      <c r="AK124" s="123">
        <f t="shared" si="64"/>
        <v>0</v>
      </c>
      <c r="AL124" s="126" t="str">
        <f t="shared" si="37"/>
        <v/>
      </c>
      <c r="AM124" s="127"/>
      <c r="AN124" s="127"/>
      <c r="AO124" s="127"/>
      <c r="AP124" s="127"/>
      <c r="AQ124" s="127"/>
      <c r="AR124" s="123"/>
      <c r="AS124" s="123">
        <f t="shared" si="65"/>
        <v>0</v>
      </c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791"/>
      <c r="BJ124" s="128"/>
      <c r="BK124" s="128"/>
      <c r="BL124" s="128"/>
      <c r="BM124" s="128"/>
      <c r="BN124" s="128"/>
      <c r="BO124" s="128"/>
      <c r="BP124" s="128"/>
      <c r="BS124" s="30"/>
      <c r="BT124" s="107"/>
      <c r="BU124" s="106"/>
    </row>
    <row r="125" spans="1:73" ht="14.5" customHeight="1" outlineLevel="1" x14ac:dyDescent="0.35">
      <c r="A125" s="786"/>
      <c r="B125" s="772"/>
      <c r="C125" s="129" t="s">
        <v>75</v>
      </c>
      <c r="D125" s="129" t="s">
        <v>77</v>
      </c>
      <c r="E125" s="130">
        <f>E124</f>
        <v>0</v>
      </c>
      <c r="F125" s="130">
        <f t="shared" si="66"/>
        <v>0</v>
      </c>
      <c r="G125" s="789"/>
      <c r="H125" s="781"/>
      <c r="I125" s="131">
        <f>I124</f>
        <v>0</v>
      </c>
      <c r="J125" s="124">
        <f t="shared" si="62"/>
        <v>0</v>
      </c>
      <c r="K125" s="769"/>
      <c r="L125" s="772"/>
      <c r="M125" s="775"/>
      <c r="N125" s="201">
        <f>P125</f>
        <v>0</v>
      </c>
      <c r="O125" s="132">
        <f t="shared" si="67"/>
        <v>0</v>
      </c>
      <c r="P125" s="201">
        <f>P124</f>
        <v>0</v>
      </c>
      <c r="Q125" s="132">
        <f t="shared" si="67"/>
        <v>0</v>
      </c>
      <c r="R125" s="857"/>
      <c r="S125" s="781"/>
      <c r="T125" s="131"/>
      <c r="U125" s="131"/>
      <c r="V125" s="131"/>
      <c r="W125" s="131"/>
      <c r="X125" s="131"/>
      <c r="Y125" s="131"/>
      <c r="Z125" s="131">
        <f t="shared" si="63"/>
        <v>0</v>
      </c>
      <c r="AA125" s="131">
        <f t="shared" si="63"/>
        <v>0</v>
      </c>
      <c r="AB125" s="131">
        <f t="shared" si="63"/>
        <v>0</v>
      </c>
      <c r="AC125" s="131"/>
      <c r="AD125" s="131">
        <f>AC125*1.12</f>
        <v>0</v>
      </c>
      <c r="AE125" s="131"/>
      <c r="AF125" s="131"/>
      <c r="AG125" s="131">
        <f>AF125*1.12</f>
        <v>0</v>
      </c>
      <c r="AH125" s="131"/>
      <c r="AI125" s="130">
        <f t="shared" si="64"/>
        <v>0</v>
      </c>
      <c r="AJ125" s="130">
        <f t="shared" si="64"/>
        <v>0</v>
      </c>
      <c r="AK125" s="130">
        <f t="shared" si="64"/>
        <v>0</v>
      </c>
      <c r="AL125" s="133" t="str">
        <f t="shared" si="37"/>
        <v/>
      </c>
      <c r="AM125" s="134"/>
      <c r="AN125" s="134"/>
      <c r="AO125" s="134"/>
      <c r="AP125" s="134"/>
      <c r="AQ125" s="134"/>
      <c r="AR125" s="130">
        <f>AR124</f>
        <v>0</v>
      </c>
      <c r="AS125" s="130">
        <f t="shared" si="65"/>
        <v>0</v>
      </c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792"/>
      <c r="BJ125" s="135"/>
      <c r="BK125" s="135"/>
      <c r="BL125" s="135"/>
      <c r="BM125" s="135"/>
      <c r="BN125" s="135"/>
      <c r="BO125" s="135"/>
      <c r="BP125" s="135"/>
      <c r="BS125" s="28"/>
      <c r="BT125" s="29"/>
      <c r="BU125" s="31"/>
    </row>
    <row r="126" spans="1:73" s="103" customFormat="1" ht="13" customHeight="1" outlineLevel="1" x14ac:dyDescent="0.35">
      <c r="A126" s="784"/>
      <c r="B126" s="770" t="s">
        <v>97</v>
      </c>
      <c r="C126" s="122" t="s">
        <v>73</v>
      </c>
      <c r="D126" s="122" t="s">
        <v>74</v>
      </c>
      <c r="E126" s="123">
        <f>798750-798750</f>
        <v>0</v>
      </c>
      <c r="F126" s="123">
        <f t="shared" si="66"/>
        <v>0</v>
      </c>
      <c r="G126" s="787"/>
      <c r="H126" s="779">
        <f>71-71</f>
        <v>0</v>
      </c>
      <c r="I126" s="124"/>
      <c r="J126" s="124">
        <f t="shared" si="62"/>
        <v>0</v>
      </c>
      <c r="K126" s="767"/>
      <c r="L126" s="770"/>
      <c r="M126" s="773" t="s">
        <v>98</v>
      </c>
      <c r="N126" s="125"/>
      <c r="O126" s="125">
        <f>N126*1.12</f>
        <v>0</v>
      </c>
      <c r="P126" s="125">
        <f>N126</f>
        <v>0</v>
      </c>
      <c r="Q126" s="125">
        <f>P126*1.12</f>
        <v>0</v>
      </c>
      <c r="R126" s="858"/>
      <c r="S126" s="779">
        <f>71-71</f>
        <v>0</v>
      </c>
      <c r="T126" s="124"/>
      <c r="U126" s="124"/>
      <c r="V126" s="124"/>
      <c r="W126" s="124"/>
      <c r="X126" s="124"/>
      <c r="Y126" s="124"/>
      <c r="Z126" s="124">
        <f t="shared" si="63"/>
        <v>0</v>
      </c>
      <c r="AA126" s="124">
        <f t="shared" si="63"/>
        <v>0</v>
      </c>
      <c r="AB126" s="124">
        <f t="shared" si="63"/>
        <v>0</v>
      </c>
      <c r="AC126" s="124"/>
      <c r="AD126" s="124"/>
      <c r="AE126" s="124"/>
      <c r="AF126" s="124"/>
      <c r="AG126" s="123">
        <f>AF126*1.12</f>
        <v>0</v>
      </c>
      <c r="AH126" s="124"/>
      <c r="AI126" s="123">
        <f t="shared" si="64"/>
        <v>0</v>
      </c>
      <c r="AJ126" s="202">
        <f t="shared" si="64"/>
        <v>0</v>
      </c>
      <c r="AK126" s="123">
        <f t="shared" si="64"/>
        <v>0</v>
      </c>
      <c r="AL126" s="126" t="str">
        <f t="shared" si="37"/>
        <v/>
      </c>
      <c r="AM126" s="127"/>
      <c r="AN126" s="127"/>
      <c r="AO126" s="127"/>
      <c r="AP126" s="127"/>
      <c r="AQ126" s="127"/>
      <c r="AR126" s="123"/>
      <c r="AS126" s="123">
        <f t="shared" si="65"/>
        <v>0</v>
      </c>
      <c r="AT126" s="123"/>
      <c r="AU126" s="123"/>
      <c r="AV126" s="123"/>
      <c r="AW126" s="123"/>
      <c r="AX126" s="123"/>
      <c r="AY126" s="123">
        <f>AF126-AC126</f>
        <v>0</v>
      </c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790"/>
      <c r="BJ126" s="128"/>
      <c r="BK126" s="128"/>
      <c r="BL126" s="128"/>
      <c r="BM126" s="128"/>
      <c r="BN126" s="128"/>
      <c r="BO126" s="128"/>
      <c r="BP126" s="128"/>
      <c r="BS126" s="30"/>
      <c r="BT126" s="107"/>
      <c r="BU126" s="106"/>
    </row>
    <row r="127" spans="1:73" s="103" customFormat="1" ht="13" customHeight="1" outlineLevel="1" x14ac:dyDescent="0.35">
      <c r="A127" s="785"/>
      <c r="B127" s="771"/>
      <c r="C127" s="122" t="s">
        <v>75</v>
      </c>
      <c r="D127" s="122" t="s">
        <v>76</v>
      </c>
      <c r="E127" s="123">
        <f>798750-798750</f>
        <v>0</v>
      </c>
      <c r="F127" s="123">
        <f t="shared" si="66"/>
        <v>0</v>
      </c>
      <c r="G127" s="788"/>
      <c r="H127" s="780"/>
      <c r="I127" s="124"/>
      <c r="J127" s="124">
        <f t="shared" si="62"/>
        <v>0</v>
      </c>
      <c r="K127" s="768"/>
      <c r="L127" s="771"/>
      <c r="M127" s="774"/>
      <c r="N127" s="125">
        <f>N126</f>
        <v>0</v>
      </c>
      <c r="O127" s="125">
        <f t="shared" ref="O127:Q128" si="68">N127*1.12</f>
        <v>0</v>
      </c>
      <c r="P127" s="125">
        <f>P126</f>
        <v>0</v>
      </c>
      <c r="Q127" s="125">
        <f t="shared" si="68"/>
        <v>0</v>
      </c>
      <c r="R127" s="859"/>
      <c r="S127" s="780"/>
      <c r="T127" s="124"/>
      <c r="U127" s="124"/>
      <c r="V127" s="124"/>
      <c r="W127" s="124"/>
      <c r="X127" s="124"/>
      <c r="Y127" s="124"/>
      <c r="Z127" s="124">
        <f t="shared" si="63"/>
        <v>0</v>
      </c>
      <c r="AA127" s="124">
        <f t="shared" si="63"/>
        <v>0</v>
      </c>
      <c r="AB127" s="124">
        <f t="shared" si="63"/>
        <v>0</v>
      </c>
      <c r="AC127" s="124"/>
      <c r="AD127" s="124"/>
      <c r="AE127" s="124"/>
      <c r="AF127" s="124"/>
      <c r="AG127" s="123"/>
      <c r="AH127" s="124"/>
      <c r="AI127" s="123">
        <f t="shared" si="64"/>
        <v>0</v>
      </c>
      <c r="AJ127" s="123">
        <f t="shared" si="64"/>
        <v>0</v>
      </c>
      <c r="AK127" s="123">
        <f t="shared" si="64"/>
        <v>0</v>
      </c>
      <c r="AL127" s="126" t="str">
        <f t="shared" si="37"/>
        <v/>
      </c>
      <c r="AM127" s="127"/>
      <c r="AN127" s="127"/>
      <c r="AO127" s="127"/>
      <c r="AP127" s="127"/>
      <c r="AQ127" s="127"/>
      <c r="AR127" s="123"/>
      <c r="AS127" s="123">
        <f t="shared" si="65"/>
        <v>0</v>
      </c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791"/>
      <c r="BJ127" s="128"/>
      <c r="BK127" s="128"/>
      <c r="BL127" s="128"/>
      <c r="BM127" s="128"/>
      <c r="BN127" s="128"/>
      <c r="BO127" s="128"/>
      <c r="BP127" s="128"/>
      <c r="BS127" s="30"/>
      <c r="BT127" s="107"/>
      <c r="BU127" s="106"/>
    </row>
    <row r="128" spans="1:73" ht="14.5" customHeight="1" outlineLevel="1" x14ac:dyDescent="0.35">
      <c r="A128" s="786"/>
      <c r="B128" s="772"/>
      <c r="C128" s="129" t="s">
        <v>75</v>
      </c>
      <c r="D128" s="129" t="s">
        <v>77</v>
      </c>
      <c r="E128" s="130">
        <f>E127</f>
        <v>0</v>
      </c>
      <c r="F128" s="130">
        <f t="shared" si="66"/>
        <v>0</v>
      </c>
      <c r="G128" s="789"/>
      <c r="H128" s="781"/>
      <c r="I128" s="131">
        <f>I127</f>
        <v>0</v>
      </c>
      <c r="J128" s="124">
        <f t="shared" si="62"/>
        <v>0</v>
      </c>
      <c r="K128" s="769"/>
      <c r="L128" s="772"/>
      <c r="M128" s="775"/>
      <c r="N128" s="132">
        <f>N127</f>
        <v>0</v>
      </c>
      <c r="O128" s="132">
        <f t="shared" si="68"/>
        <v>0</v>
      </c>
      <c r="P128" s="132">
        <f>P127</f>
        <v>0</v>
      </c>
      <c r="Q128" s="132">
        <f t="shared" si="68"/>
        <v>0</v>
      </c>
      <c r="R128" s="860"/>
      <c r="S128" s="781"/>
      <c r="T128" s="131"/>
      <c r="U128" s="131"/>
      <c r="V128" s="131"/>
      <c r="W128" s="131"/>
      <c r="X128" s="131"/>
      <c r="Y128" s="131"/>
      <c r="Z128" s="131">
        <f t="shared" si="63"/>
        <v>0</v>
      </c>
      <c r="AA128" s="131">
        <f t="shared" si="63"/>
        <v>0</v>
      </c>
      <c r="AB128" s="131">
        <f t="shared" si="63"/>
        <v>0</v>
      </c>
      <c r="AC128" s="131"/>
      <c r="AD128" s="131"/>
      <c r="AE128" s="131"/>
      <c r="AF128" s="131"/>
      <c r="AG128" s="130"/>
      <c r="AH128" s="131"/>
      <c r="AI128" s="130">
        <f t="shared" si="64"/>
        <v>0</v>
      </c>
      <c r="AJ128" s="130">
        <f t="shared" si="64"/>
        <v>0</v>
      </c>
      <c r="AK128" s="130">
        <f t="shared" si="64"/>
        <v>0</v>
      </c>
      <c r="AL128" s="133" t="str">
        <f t="shared" si="37"/>
        <v/>
      </c>
      <c r="AM128" s="134"/>
      <c r="AN128" s="134"/>
      <c r="AO128" s="134"/>
      <c r="AP128" s="134"/>
      <c r="AQ128" s="134"/>
      <c r="AR128" s="130"/>
      <c r="AS128" s="130">
        <f t="shared" si="65"/>
        <v>0</v>
      </c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792"/>
      <c r="BJ128" s="135"/>
      <c r="BK128" s="135"/>
      <c r="BL128" s="135"/>
      <c r="BM128" s="135"/>
      <c r="BN128" s="135"/>
      <c r="BO128" s="135"/>
      <c r="BP128" s="135"/>
      <c r="BS128" s="28"/>
      <c r="BT128" s="29"/>
      <c r="BU128" s="31"/>
    </row>
    <row r="129" spans="1:73" s="103" customFormat="1" ht="24.5" customHeight="1" outlineLevel="1" collapsed="1" x14ac:dyDescent="0.35">
      <c r="A129" s="784"/>
      <c r="B129" s="770" t="s">
        <v>97</v>
      </c>
      <c r="C129" s="122" t="s">
        <v>73</v>
      </c>
      <c r="D129" s="122" t="s">
        <v>74</v>
      </c>
      <c r="E129" s="123"/>
      <c r="F129" s="123">
        <f t="shared" si="66"/>
        <v>0</v>
      </c>
      <c r="G129" s="787"/>
      <c r="H129" s="779"/>
      <c r="I129" s="123"/>
      <c r="J129" s="124">
        <f t="shared" si="62"/>
        <v>0</v>
      </c>
      <c r="K129" s="865"/>
      <c r="L129" s="817"/>
      <c r="M129" s="773" t="s">
        <v>98</v>
      </c>
      <c r="N129" s="125">
        <f t="shared" ref="N129:N134" si="69">O129/1.12</f>
        <v>0</v>
      </c>
      <c r="O129" s="125">
        <f>Q129</f>
        <v>0</v>
      </c>
      <c r="P129" s="125">
        <f t="shared" ref="P129:P134" si="70">Q129/1.12</f>
        <v>0</v>
      </c>
      <c r="Q129" s="125">
        <v>0</v>
      </c>
      <c r="R129" s="776" t="s">
        <v>99</v>
      </c>
      <c r="S129" s="779"/>
      <c r="T129" s="124"/>
      <c r="U129" s="124">
        <f>T129*1.12</f>
        <v>0</v>
      </c>
      <c r="V129" s="124"/>
      <c r="W129" s="193"/>
      <c r="X129" s="123">
        <f t="shared" ref="X129:X134" si="71">W129*1.12</f>
        <v>0</v>
      </c>
      <c r="Y129" s="193"/>
      <c r="Z129" s="124">
        <f t="shared" si="63"/>
        <v>0</v>
      </c>
      <c r="AA129" s="124">
        <f t="shared" si="63"/>
        <v>0</v>
      </c>
      <c r="AB129" s="124">
        <f t="shared" si="63"/>
        <v>0</v>
      </c>
      <c r="AC129" s="124"/>
      <c r="AD129" s="124">
        <f t="shared" ref="AD129:AD134" si="72">AC129*1.12</f>
        <v>0</v>
      </c>
      <c r="AE129" s="124"/>
      <c r="AF129" s="193">
        <f>ROUND(13466.28113*AH129,0)</f>
        <v>0</v>
      </c>
      <c r="AG129" s="123">
        <f t="shared" ref="AG129:AG134" si="73">AF129*1.12</f>
        <v>0</v>
      </c>
      <c r="AH129" s="193"/>
      <c r="AI129" s="123">
        <f>AF129-AC129</f>
        <v>0</v>
      </c>
      <c r="AJ129" s="123">
        <f t="shared" si="64"/>
        <v>0</v>
      </c>
      <c r="AK129" s="123">
        <f t="shared" si="64"/>
        <v>0</v>
      </c>
      <c r="AL129" s="126" t="str">
        <f t="shared" si="37"/>
        <v/>
      </c>
      <c r="AM129" s="127"/>
      <c r="AN129" s="127"/>
      <c r="AO129" s="127"/>
      <c r="AP129" s="127"/>
      <c r="AQ129" s="127"/>
      <c r="AR129" s="123">
        <f>ROUND(13461.56958*AT129,0)</f>
        <v>0</v>
      </c>
      <c r="AS129" s="123">
        <f t="shared" si="65"/>
        <v>0</v>
      </c>
      <c r="AT129" s="123"/>
      <c r="AU129" s="123"/>
      <c r="AV129" s="123"/>
      <c r="AW129" s="123"/>
      <c r="AX129" s="123"/>
      <c r="AY129" s="123">
        <f>AI129-BH129-BB129</f>
        <v>0</v>
      </c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790"/>
      <c r="BJ129" s="128"/>
      <c r="BK129" s="128"/>
      <c r="BL129" s="128"/>
      <c r="BM129" s="128"/>
      <c r="BN129" s="128"/>
      <c r="BO129" s="128"/>
      <c r="BP129" s="128"/>
      <c r="BS129" s="30"/>
      <c r="BT129" s="107"/>
      <c r="BU129" s="106"/>
    </row>
    <row r="130" spans="1:73" s="103" customFormat="1" ht="24.5" customHeight="1" outlineLevel="1" x14ac:dyDescent="0.35">
      <c r="A130" s="785"/>
      <c r="B130" s="771"/>
      <c r="C130" s="122" t="s">
        <v>75</v>
      </c>
      <c r="D130" s="122" t="s">
        <v>76</v>
      </c>
      <c r="E130" s="123"/>
      <c r="F130" s="123">
        <f t="shared" si="66"/>
        <v>0</v>
      </c>
      <c r="G130" s="788"/>
      <c r="H130" s="780"/>
      <c r="I130" s="123"/>
      <c r="J130" s="124">
        <f t="shared" si="62"/>
        <v>0</v>
      </c>
      <c r="K130" s="866"/>
      <c r="L130" s="818"/>
      <c r="M130" s="774"/>
      <c r="N130" s="125">
        <f t="shared" si="69"/>
        <v>0</v>
      </c>
      <c r="O130" s="125">
        <f>O129</f>
        <v>0</v>
      </c>
      <c r="P130" s="125">
        <f t="shared" si="70"/>
        <v>0</v>
      </c>
      <c r="Q130" s="125">
        <f>Q129</f>
        <v>0</v>
      </c>
      <c r="R130" s="777"/>
      <c r="S130" s="780"/>
      <c r="T130" s="124"/>
      <c r="U130" s="124">
        <f>T130*1.12</f>
        <v>0</v>
      </c>
      <c r="V130" s="124"/>
      <c r="W130" s="124"/>
      <c r="X130" s="123">
        <f t="shared" si="71"/>
        <v>0</v>
      </c>
      <c r="Y130" s="124"/>
      <c r="Z130" s="124">
        <f t="shared" si="63"/>
        <v>0</v>
      </c>
      <c r="AA130" s="124">
        <f t="shared" si="63"/>
        <v>0</v>
      </c>
      <c r="AB130" s="124">
        <f t="shared" si="63"/>
        <v>0</v>
      </c>
      <c r="AC130" s="124"/>
      <c r="AD130" s="124">
        <f t="shared" si="72"/>
        <v>0</v>
      </c>
      <c r="AE130" s="124"/>
      <c r="AF130" s="124"/>
      <c r="AG130" s="123">
        <f t="shared" si="73"/>
        <v>0</v>
      </c>
      <c r="AH130" s="124"/>
      <c r="AI130" s="123">
        <f t="shared" si="64"/>
        <v>0</v>
      </c>
      <c r="AJ130" s="123">
        <f t="shared" si="64"/>
        <v>0</v>
      </c>
      <c r="AK130" s="123">
        <f t="shared" si="64"/>
        <v>0</v>
      </c>
      <c r="AL130" s="126" t="str">
        <f t="shared" si="37"/>
        <v/>
      </c>
      <c r="AM130" s="127"/>
      <c r="AN130" s="203"/>
      <c r="AO130" s="127">
        <f>AF130-AM130-AN130</f>
        <v>0</v>
      </c>
      <c r="AP130" s="127"/>
      <c r="AQ130" s="127"/>
      <c r="AR130" s="123">
        <f>I130</f>
        <v>0</v>
      </c>
      <c r="AS130" s="123">
        <f t="shared" si="65"/>
        <v>0</v>
      </c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791"/>
      <c r="BJ130" s="128"/>
      <c r="BK130" s="128"/>
      <c r="BL130" s="128"/>
      <c r="BM130" s="128"/>
      <c r="BN130" s="128"/>
      <c r="BO130" s="128"/>
      <c r="BP130" s="128"/>
      <c r="BS130" s="30"/>
      <c r="BT130" s="107"/>
      <c r="BU130" s="106"/>
    </row>
    <row r="131" spans="1:73" ht="31.5" customHeight="1" outlineLevel="1" x14ac:dyDescent="0.35">
      <c r="A131" s="786"/>
      <c r="B131" s="772"/>
      <c r="C131" s="129" t="s">
        <v>75</v>
      </c>
      <c r="D131" s="129" t="s">
        <v>78</v>
      </c>
      <c r="E131" s="130">
        <f>E130</f>
        <v>0</v>
      </c>
      <c r="F131" s="130">
        <f t="shared" si="66"/>
        <v>0</v>
      </c>
      <c r="G131" s="789"/>
      <c r="H131" s="781"/>
      <c r="I131" s="131">
        <f>I130</f>
        <v>0</v>
      </c>
      <c r="J131" s="131">
        <f t="shared" si="62"/>
        <v>0</v>
      </c>
      <c r="K131" s="867"/>
      <c r="L131" s="819"/>
      <c r="M131" s="775"/>
      <c r="N131" s="132">
        <f t="shared" si="69"/>
        <v>0</v>
      </c>
      <c r="O131" s="132">
        <f>O130</f>
        <v>0</v>
      </c>
      <c r="P131" s="132">
        <f t="shared" si="70"/>
        <v>0</v>
      </c>
      <c r="Q131" s="132">
        <f>Q130</f>
        <v>0</v>
      </c>
      <c r="R131" s="778"/>
      <c r="S131" s="781"/>
      <c r="T131" s="131">
        <f>T130</f>
        <v>0</v>
      </c>
      <c r="U131" s="131">
        <f>T131*1.12</f>
        <v>0</v>
      </c>
      <c r="V131" s="131"/>
      <c r="W131" s="131">
        <f>W130</f>
        <v>0</v>
      </c>
      <c r="X131" s="130">
        <f t="shared" si="71"/>
        <v>0</v>
      </c>
      <c r="Y131" s="131"/>
      <c r="Z131" s="131">
        <f t="shared" si="63"/>
        <v>0</v>
      </c>
      <c r="AA131" s="131">
        <f t="shared" si="63"/>
        <v>0</v>
      </c>
      <c r="AB131" s="131">
        <f t="shared" si="63"/>
        <v>0</v>
      </c>
      <c r="AC131" s="131">
        <f>AC130</f>
        <v>0</v>
      </c>
      <c r="AD131" s="131">
        <f t="shared" si="72"/>
        <v>0</v>
      </c>
      <c r="AE131" s="131"/>
      <c r="AF131" s="131">
        <f>AF130</f>
        <v>0</v>
      </c>
      <c r="AG131" s="130">
        <f t="shared" si="73"/>
        <v>0</v>
      </c>
      <c r="AH131" s="131"/>
      <c r="AI131" s="130">
        <f t="shared" si="64"/>
        <v>0</v>
      </c>
      <c r="AJ131" s="130">
        <f t="shared" si="64"/>
        <v>0</v>
      </c>
      <c r="AK131" s="130">
        <f t="shared" si="64"/>
        <v>0</v>
      </c>
      <c r="AL131" s="133" t="str">
        <f t="shared" si="37"/>
        <v/>
      </c>
      <c r="AM131" s="134">
        <f>AM130</f>
        <v>0</v>
      </c>
      <c r="AN131" s="134">
        <f>AN130</f>
        <v>0</v>
      </c>
      <c r="AO131" s="134">
        <f>AO130</f>
        <v>0</v>
      </c>
      <c r="AP131" s="134"/>
      <c r="AQ131" s="134"/>
      <c r="AR131" s="130">
        <f>AR130</f>
        <v>0</v>
      </c>
      <c r="AS131" s="130">
        <f t="shared" si="65"/>
        <v>0</v>
      </c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792"/>
      <c r="BJ131" s="135"/>
      <c r="BK131" s="135"/>
      <c r="BL131" s="135"/>
      <c r="BM131" s="135"/>
      <c r="BN131" s="135"/>
      <c r="BO131" s="135"/>
      <c r="BP131" s="135"/>
      <c r="BS131" s="28"/>
      <c r="BT131" s="29"/>
      <c r="BU131" s="31"/>
    </row>
    <row r="132" spans="1:73" s="103" customFormat="1" ht="21.75" customHeight="1" outlineLevel="1" x14ac:dyDescent="0.35">
      <c r="A132" s="784"/>
      <c r="B132" s="770" t="s">
        <v>97</v>
      </c>
      <c r="C132" s="122" t="s">
        <v>73</v>
      </c>
      <c r="D132" s="122" t="s">
        <v>74</v>
      </c>
      <c r="E132" s="123"/>
      <c r="F132" s="123">
        <f t="shared" si="66"/>
        <v>0</v>
      </c>
      <c r="G132" s="787"/>
      <c r="H132" s="779"/>
      <c r="I132" s="124"/>
      <c r="J132" s="124">
        <f t="shared" si="62"/>
        <v>0</v>
      </c>
      <c r="K132" s="767"/>
      <c r="L132" s="770"/>
      <c r="M132" s="773" t="s">
        <v>98</v>
      </c>
      <c r="N132" s="125">
        <f t="shared" si="69"/>
        <v>0</v>
      </c>
      <c r="O132" s="125">
        <f>Q132</f>
        <v>0</v>
      </c>
      <c r="P132" s="125">
        <f t="shared" si="70"/>
        <v>0</v>
      </c>
      <c r="Q132" s="125"/>
      <c r="R132" s="776"/>
      <c r="S132" s="779"/>
      <c r="T132" s="124"/>
      <c r="U132" s="124"/>
      <c r="V132" s="124"/>
      <c r="W132" s="124"/>
      <c r="X132" s="123">
        <f t="shared" si="71"/>
        <v>0</v>
      </c>
      <c r="Y132" s="124"/>
      <c r="Z132" s="124">
        <f t="shared" si="63"/>
        <v>0</v>
      </c>
      <c r="AA132" s="124">
        <f t="shared" si="63"/>
        <v>0</v>
      </c>
      <c r="AB132" s="124">
        <f t="shared" si="63"/>
        <v>0</v>
      </c>
      <c r="AC132" s="124"/>
      <c r="AD132" s="124">
        <f t="shared" si="72"/>
        <v>0</v>
      </c>
      <c r="AE132" s="124"/>
      <c r="AF132" s="124">
        <f>ROUND(AH132*15300,0)</f>
        <v>0</v>
      </c>
      <c r="AG132" s="123">
        <f t="shared" si="73"/>
        <v>0</v>
      </c>
      <c r="AH132" s="124"/>
      <c r="AI132" s="123">
        <f t="shared" si="64"/>
        <v>0</v>
      </c>
      <c r="AJ132" s="123">
        <f t="shared" si="64"/>
        <v>0</v>
      </c>
      <c r="AK132" s="123">
        <f t="shared" si="64"/>
        <v>0</v>
      </c>
      <c r="AL132" s="126" t="str">
        <f t="shared" si="37"/>
        <v/>
      </c>
      <c r="AM132" s="127"/>
      <c r="AN132" s="127"/>
      <c r="AO132" s="127"/>
      <c r="AP132" s="127"/>
      <c r="AQ132" s="127"/>
      <c r="AR132" s="123">
        <f>ROUND(15300*AT132,0)</f>
        <v>0</v>
      </c>
      <c r="AS132" s="123">
        <f t="shared" si="65"/>
        <v>0</v>
      </c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790"/>
      <c r="BJ132" s="128"/>
      <c r="BK132" s="128"/>
      <c r="BL132" s="128"/>
      <c r="BM132" s="128"/>
      <c r="BN132" s="128"/>
      <c r="BO132" s="128"/>
      <c r="BP132" s="128"/>
      <c r="BS132" s="30"/>
      <c r="BT132" s="107"/>
      <c r="BU132" s="106"/>
    </row>
    <row r="133" spans="1:73" s="103" customFormat="1" ht="21.75" customHeight="1" outlineLevel="1" x14ac:dyDescent="0.35">
      <c r="A133" s="785"/>
      <c r="B133" s="771"/>
      <c r="C133" s="122" t="s">
        <v>75</v>
      </c>
      <c r="D133" s="122" t="s">
        <v>76</v>
      </c>
      <c r="E133" s="123"/>
      <c r="F133" s="123">
        <f t="shared" si="66"/>
        <v>0</v>
      </c>
      <c r="G133" s="788"/>
      <c r="H133" s="780"/>
      <c r="I133" s="124"/>
      <c r="J133" s="124">
        <f t="shared" si="62"/>
        <v>0</v>
      </c>
      <c r="K133" s="768"/>
      <c r="L133" s="771"/>
      <c r="M133" s="774"/>
      <c r="N133" s="125">
        <f t="shared" si="69"/>
        <v>0</v>
      </c>
      <c r="O133" s="125">
        <f>O132</f>
        <v>0</v>
      </c>
      <c r="P133" s="125">
        <f t="shared" si="70"/>
        <v>0</v>
      </c>
      <c r="Q133" s="125">
        <f>Q132</f>
        <v>0</v>
      </c>
      <c r="R133" s="777"/>
      <c r="S133" s="780"/>
      <c r="T133" s="124"/>
      <c r="U133" s="124"/>
      <c r="V133" s="124"/>
      <c r="W133" s="124"/>
      <c r="X133" s="43">
        <f t="shared" si="71"/>
        <v>0</v>
      </c>
      <c r="Y133" s="124"/>
      <c r="Z133" s="124">
        <f t="shared" si="63"/>
        <v>0</v>
      </c>
      <c r="AA133" s="124">
        <f t="shared" si="63"/>
        <v>0</v>
      </c>
      <c r="AB133" s="124">
        <f t="shared" si="63"/>
        <v>0</v>
      </c>
      <c r="AC133" s="124"/>
      <c r="AD133" s="124">
        <f t="shared" si="72"/>
        <v>0</v>
      </c>
      <c r="AE133" s="124"/>
      <c r="AF133" s="124"/>
      <c r="AG133" s="123">
        <f t="shared" si="73"/>
        <v>0</v>
      </c>
      <c r="AH133" s="124"/>
      <c r="AI133" s="123">
        <f t="shared" si="64"/>
        <v>0</v>
      </c>
      <c r="AJ133" s="123">
        <f t="shared" si="64"/>
        <v>0</v>
      </c>
      <c r="AK133" s="123">
        <f t="shared" si="64"/>
        <v>0</v>
      </c>
      <c r="AL133" s="126" t="str">
        <f t="shared" si="37"/>
        <v/>
      </c>
      <c r="AM133" s="127"/>
      <c r="AN133" s="127"/>
      <c r="AO133" s="127">
        <f>AF133</f>
        <v>0</v>
      </c>
      <c r="AP133" s="127"/>
      <c r="AQ133" s="127"/>
      <c r="AR133" s="186"/>
      <c r="AS133" s="123">
        <f t="shared" si="65"/>
        <v>0</v>
      </c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791"/>
      <c r="BJ133" s="128"/>
      <c r="BK133" s="128"/>
      <c r="BL133" s="128">
        <f>BL134</f>
        <v>5678900.0392899998</v>
      </c>
      <c r="BM133" s="128"/>
      <c r="BN133" s="128"/>
      <c r="BO133" s="128"/>
      <c r="BP133" s="128"/>
      <c r="BS133" s="30"/>
      <c r="BT133" s="107"/>
      <c r="BU133" s="106"/>
    </row>
    <row r="134" spans="1:73" ht="21.75" customHeight="1" outlineLevel="1" x14ac:dyDescent="0.35">
      <c r="A134" s="786"/>
      <c r="B134" s="772"/>
      <c r="C134" s="129" t="s">
        <v>75</v>
      </c>
      <c r="D134" s="129" t="s">
        <v>77</v>
      </c>
      <c r="E134" s="130">
        <f>E133</f>
        <v>0</v>
      </c>
      <c r="F134" s="130">
        <f t="shared" si="66"/>
        <v>0</v>
      </c>
      <c r="G134" s="789"/>
      <c r="H134" s="781"/>
      <c r="I134" s="131">
        <f>I133</f>
        <v>0</v>
      </c>
      <c r="J134" s="131">
        <f t="shared" si="62"/>
        <v>0</v>
      </c>
      <c r="K134" s="769"/>
      <c r="L134" s="772"/>
      <c r="M134" s="775"/>
      <c r="N134" s="132">
        <f t="shared" si="69"/>
        <v>0</v>
      </c>
      <c r="O134" s="132">
        <f>O133</f>
        <v>0</v>
      </c>
      <c r="P134" s="132">
        <f t="shared" si="70"/>
        <v>0</v>
      </c>
      <c r="Q134" s="132">
        <f>Q133</f>
        <v>0</v>
      </c>
      <c r="R134" s="778"/>
      <c r="S134" s="781"/>
      <c r="T134" s="131"/>
      <c r="U134" s="131"/>
      <c r="V134" s="131"/>
      <c r="W134" s="131">
        <f>W133</f>
        <v>0</v>
      </c>
      <c r="X134" s="130">
        <f t="shared" si="71"/>
        <v>0</v>
      </c>
      <c r="Y134" s="131"/>
      <c r="Z134" s="131">
        <f t="shared" si="63"/>
        <v>0</v>
      </c>
      <c r="AA134" s="131">
        <f t="shared" si="63"/>
        <v>0</v>
      </c>
      <c r="AB134" s="131">
        <f t="shared" si="63"/>
        <v>0</v>
      </c>
      <c r="AC134" s="131">
        <f>AC133</f>
        <v>0</v>
      </c>
      <c r="AD134" s="131">
        <f t="shared" si="72"/>
        <v>0</v>
      </c>
      <c r="AE134" s="131"/>
      <c r="AF134" s="131">
        <f>AF133</f>
        <v>0</v>
      </c>
      <c r="AG134" s="130">
        <f t="shared" si="73"/>
        <v>0</v>
      </c>
      <c r="AH134" s="131"/>
      <c r="AI134" s="130">
        <f t="shared" si="64"/>
        <v>0</v>
      </c>
      <c r="AJ134" s="130">
        <f t="shared" si="64"/>
        <v>0</v>
      </c>
      <c r="AK134" s="130">
        <f t="shared" si="64"/>
        <v>0</v>
      </c>
      <c r="AL134" s="133" t="str">
        <f t="shared" si="37"/>
        <v/>
      </c>
      <c r="AM134" s="134"/>
      <c r="AN134" s="134"/>
      <c r="AO134" s="134">
        <f>AO133</f>
        <v>0</v>
      </c>
      <c r="AP134" s="134"/>
      <c r="AQ134" s="134"/>
      <c r="AR134" s="130">
        <f>AR133</f>
        <v>0</v>
      </c>
      <c r="AS134" s="130">
        <f t="shared" si="65"/>
        <v>0</v>
      </c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792"/>
      <c r="BJ134" s="135"/>
      <c r="BK134" s="135"/>
      <c r="BL134" s="204">
        <f>5678900039.29/1000</f>
        <v>5678900.0392899998</v>
      </c>
      <c r="BM134" s="135"/>
      <c r="BN134" s="135"/>
      <c r="BO134" s="135"/>
      <c r="BP134" s="135"/>
      <c r="BS134" s="28"/>
      <c r="BT134" s="29"/>
      <c r="BU134" s="31"/>
    </row>
    <row r="135" spans="1:73" x14ac:dyDescent="0.35">
      <c r="A135" s="861">
        <v>3</v>
      </c>
      <c r="B135" s="783" t="s">
        <v>100</v>
      </c>
      <c r="C135" s="90" t="s">
        <v>73</v>
      </c>
      <c r="D135" s="90" t="s">
        <v>74</v>
      </c>
      <c r="E135" s="93">
        <f>E400+E138+E146+E175+E183+E203+E223+E234+E245+E262+E285+E308+E331+E354+E377</f>
        <v>32013679.275837548</v>
      </c>
      <c r="F135" s="93">
        <f>F400+F138+F146+F175+F183+F203+F223+F234+F245+F262+F285+F308+F331+F354+F377</f>
        <v>35855320.788938053</v>
      </c>
      <c r="G135" s="92"/>
      <c r="H135" s="93">
        <f>H400+H138+H146+H175+H183+H203+H223+H234+H245+H262+H285+H308+H331+H354+H377</f>
        <v>2284</v>
      </c>
      <c r="I135" s="93">
        <f>I400+I138+I146+I175+I183+I203+I223+I234+I245+I262+I285+I308+I331+I354+I377</f>
        <v>25818765</v>
      </c>
      <c r="J135" s="93">
        <f>J400+J138+J146+J175+J183+J203+J223+J234+J245+J262+J285+J308+J331+J354+J377</f>
        <v>28917016.800000004</v>
      </c>
      <c r="K135" s="94"/>
      <c r="L135" s="95"/>
      <c r="M135" s="96"/>
      <c r="N135" s="97">
        <f t="shared" ref="N135:Q136" si="74">N400+N138+N146+N175+N183+N203+N223+N234+N245+N262+N285+N308+N331+N354+N377</f>
        <v>61572105451.769646</v>
      </c>
      <c r="O135" s="97">
        <f t="shared" si="74"/>
        <v>68960758105.98201</v>
      </c>
      <c r="P135" s="97">
        <f t="shared" si="74"/>
        <v>61572105451.769646</v>
      </c>
      <c r="Q135" s="97">
        <f t="shared" si="74"/>
        <v>68960758105.98201</v>
      </c>
      <c r="R135" s="98"/>
      <c r="S135" s="93">
        <f t="shared" ref="S135:AK135" si="75">S400+S138+S146+S175+S183+S203+S223+S234+S245+S262+S285+S308+S331+S354+S377</f>
        <v>231</v>
      </c>
      <c r="T135" s="93" t="e">
        <f t="shared" si="75"/>
        <v>#REF!</v>
      </c>
      <c r="U135" s="93" t="e">
        <f t="shared" si="75"/>
        <v>#REF!</v>
      </c>
      <c r="V135" s="93" t="e">
        <f t="shared" si="75"/>
        <v>#REF!</v>
      </c>
      <c r="W135" s="93" t="e">
        <f t="shared" si="75"/>
        <v>#REF!</v>
      </c>
      <c r="X135" s="93" t="e">
        <f t="shared" si="75"/>
        <v>#REF!</v>
      </c>
      <c r="Y135" s="93" t="e">
        <f t="shared" si="75"/>
        <v>#REF!</v>
      </c>
      <c r="Z135" s="93" t="e">
        <f t="shared" si="75"/>
        <v>#REF!</v>
      </c>
      <c r="AA135" s="93" t="e">
        <f t="shared" si="75"/>
        <v>#REF!</v>
      </c>
      <c r="AB135" s="93" t="e">
        <f t="shared" si="75"/>
        <v>#REF!</v>
      </c>
      <c r="AC135" s="93">
        <f>AC400+AC138+AC146+AC175+AC183+AC203+AC223+AC234+AC245+AC262+AC285+AC308+AC331+AC354+AC377</f>
        <v>20417261</v>
      </c>
      <c r="AD135" s="93">
        <f t="shared" si="75"/>
        <v>22867332.32</v>
      </c>
      <c r="AE135" s="93">
        <f>AE400+AE138+AE146+AE175+AE183+AE203+AE223+AE234+AE245+AE262+AE285+AE308+AE331+AE354+AE377</f>
        <v>1274</v>
      </c>
      <c r="AF135" s="93">
        <f>AF400+AF138+AF146+AF175+AF183+AF203+AF223+AF234+AF245+AF262+AF285+AF308+AF331+AF354+AF377</f>
        <v>0</v>
      </c>
      <c r="AG135" s="93">
        <f t="shared" si="75"/>
        <v>0</v>
      </c>
      <c r="AH135" s="93">
        <f>AH400+AH138+AH146+AH175+AH183+AH203+AH223+AH234+AH245+AH262+AH285+AH308+AH331+AH354+AH377</f>
        <v>0</v>
      </c>
      <c r="AI135" s="93">
        <f t="shared" si="75"/>
        <v>-20417261</v>
      </c>
      <c r="AJ135" s="93">
        <f t="shared" si="75"/>
        <v>-22867332.32</v>
      </c>
      <c r="AK135" s="93">
        <f t="shared" si="75"/>
        <v>-1274</v>
      </c>
      <c r="AL135" s="205">
        <f t="shared" si="37"/>
        <v>0</v>
      </c>
      <c r="AM135" s="93">
        <f>AM400+AM138+AM146+AM175+AM183+AM203+AM223+AM234+AM245+AM262+AM285+AM308+AM331+AM354+AM377</f>
        <v>0</v>
      </c>
      <c r="AN135" s="93">
        <f t="shared" ref="AN135:BH136" si="76">AN400+AN138+AN146+AN175+AN183+AN203+AN223+AN234+AN245+AN262+AN285+AN308+AN331+AN354+AN377</f>
        <v>0</v>
      </c>
      <c r="AO135" s="93">
        <f t="shared" si="76"/>
        <v>0</v>
      </c>
      <c r="AP135" s="93"/>
      <c r="AQ135" s="93"/>
      <c r="AR135" s="93" t="e">
        <f t="shared" si="76"/>
        <v>#REF!</v>
      </c>
      <c r="AS135" s="93" t="e">
        <f t="shared" si="76"/>
        <v>#REF!</v>
      </c>
      <c r="AT135" s="93" t="e">
        <f>AT400+AT138+AT146+AT175+AT183+AT203+AT223+AT234+AT245+AT262+AT285+AT308+AT331+AT354+AT377</f>
        <v>#REF!</v>
      </c>
      <c r="AU135" s="93" t="e">
        <f t="shared" si="76"/>
        <v>#REF!</v>
      </c>
      <c r="AV135" s="93" t="e">
        <f t="shared" si="76"/>
        <v>#REF!</v>
      </c>
      <c r="AW135" s="93" t="e">
        <f t="shared" si="76"/>
        <v>#REF!</v>
      </c>
      <c r="AX135" s="93" t="e">
        <f t="shared" si="76"/>
        <v>#REF!</v>
      </c>
      <c r="AY135" s="93" t="e">
        <f t="shared" si="76"/>
        <v>#REF!</v>
      </c>
      <c r="AZ135" s="93" t="e">
        <f t="shared" si="76"/>
        <v>#REF!</v>
      </c>
      <c r="BA135" s="93" t="e">
        <f t="shared" si="76"/>
        <v>#REF!</v>
      </c>
      <c r="BB135" s="93" t="e">
        <f t="shared" si="76"/>
        <v>#REF!</v>
      </c>
      <c r="BC135" s="93" t="e">
        <f t="shared" si="76"/>
        <v>#REF!</v>
      </c>
      <c r="BD135" s="93" t="e">
        <f t="shared" si="76"/>
        <v>#REF!</v>
      </c>
      <c r="BE135" s="93" t="e">
        <f t="shared" si="76"/>
        <v>#REF!</v>
      </c>
      <c r="BF135" s="93" t="e">
        <f t="shared" si="76"/>
        <v>#REF!</v>
      </c>
      <c r="BG135" s="93" t="e">
        <f t="shared" si="76"/>
        <v>#REF!</v>
      </c>
      <c r="BH135" s="93" t="e">
        <f t="shared" si="76"/>
        <v>#REF!</v>
      </c>
      <c r="BI135" s="862" t="s">
        <v>83</v>
      </c>
      <c r="BJ135" s="102">
        <f t="shared" ref="BJ135:BM136" si="77">BJ400+BJ138+BJ146+BJ175+BJ183+BJ203+BJ223+BJ234+BJ245+BJ262+BJ285+BJ308+BJ331+BJ354+BJ377</f>
        <v>0</v>
      </c>
      <c r="BK135" s="93" t="e">
        <f t="shared" si="77"/>
        <v>#REF!</v>
      </c>
      <c r="BL135" s="93" t="e">
        <f t="shared" si="77"/>
        <v>#REF!</v>
      </c>
      <c r="BM135" s="93" t="e">
        <f t="shared" si="77"/>
        <v>#REF!</v>
      </c>
      <c r="BN135" s="102"/>
      <c r="BO135" s="102"/>
      <c r="BP135" s="102"/>
      <c r="BS135" s="104" t="e">
        <f>SUM(AU135:BH135)</f>
        <v>#REF!</v>
      </c>
      <c r="BT135" s="29" t="e">
        <f>AI135-BS135</f>
        <v>#REF!</v>
      </c>
      <c r="BU135" s="31"/>
    </row>
    <row r="136" spans="1:73" x14ac:dyDescent="0.35">
      <c r="A136" s="861"/>
      <c r="B136" s="783"/>
      <c r="C136" s="90" t="s">
        <v>75</v>
      </c>
      <c r="D136" s="90" t="s">
        <v>76</v>
      </c>
      <c r="E136" s="93">
        <f>E401+E139+E147+E176+E184+E204+E224+E235+E246+E263+E286+E309+E332+E355+E378</f>
        <v>32013679.275837548</v>
      </c>
      <c r="F136" s="93">
        <f>F401+F139+F147+F176+F184+F204+F224+F235+F246+F263+F286+F309+F332+F355+F378</f>
        <v>35855320.788938053</v>
      </c>
      <c r="G136" s="92"/>
      <c r="H136" s="93"/>
      <c r="I136" s="93">
        <f>I401+I139+I147+I176+I184+I204+I224+I235+I246+I263+I286+I309+I332+I355+I378</f>
        <v>28636618</v>
      </c>
      <c r="J136" s="93">
        <f>J401+J139+J147+J176+J184+J204+J224+J235+J246+J263+J286+J309+J332+J355+J378</f>
        <v>32073012.160000004</v>
      </c>
      <c r="K136" s="94"/>
      <c r="L136" s="95"/>
      <c r="M136" s="96"/>
      <c r="N136" s="97">
        <f t="shared" si="74"/>
        <v>61572105451.769646</v>
      </c>
      <c r="O136" s="97">
        <f t="shared" si="74"/>
        <v>68960758105.98201</v>
      </c>
      <c r="P136" s="97">
        <f t="shared" si="74"/>
        <v>61572105451.769646</v>
      </c>
      <c r="Q136" s="97">
        <f t="shared" si="74"/>
        <v>68960758105.98201</v>
      </c>
      <c r="R136" s="98"/>
      <c r="S136" s="93"/>
      <c r="T136" s="93" t="e">
        <f>T401+T139+T147+T176+T184+T204+T224+T235+T246+T263+T286+T309+T332+T355+T378</f>
        <v>#REF!</v>
      </c>
      <c r="U136" s="93" t="e">
        <f>U401+U139+U147+U176+U184+U204+U224+U235+U246+U263+U286+U309+U332+U355+U378</f>
        <v>#REF!</v>
      </c>
      <c r="V136" s="93"/>
      <c r="W136" s="93" t="e">
        <f>W401+W139+W147+W176+W184+W204+W224+W235+W246+W263+W286+W309+W332+W355+W378</f>
        <v>#REF!</v>
      </c>
      <c r="X136" s="93" t="e">
        <f>X401+X139+X147+X176+X184+X204+X224+X235+X246+X263+X286+X309+X332+X355+X378</f>
        <v>#REF!</v>
      </c>
      <c r="Y136" s="93"/>
      <c r="Z136" s="93" t="e">
        <f>Z401+Z139+Z147+Z176+Z184+Z204+Z224+Z235+Z246+Z263+Z286+Z309+Z332+Z355+Z378</f>
        <v>#REF!</v>
      </c>
      <c r="AA136" s="93" t="e">
        <f>AA401+AA139+AA147+AA176+AA184+AA204+AA224+AA235+AA246+AA263+AA286+AA309+AA332+AA355+AA378</f>
        <v>#REF!</v>
      </c>
      <c r="AB136" s="93"/>
      <c r="AC136" s="93">
        <f>AC401+AC139+AC147+AC176+AC184+AC204+AC224+AC235+AC246+AC263+AC286+AC309+AC332+AC355+AC378</f>
        <v>21685214</v>
      </c>
      <c r="AD136" s="93">
        <f>AD401+AD139+AD147+AD176+AD184+AD204+AD224+AD235+AD246+AD263+AD286+AD309+AD332+AD355+AD378</f>
        <v>24287439.680000003</v>
      </c>
      <c r="AE136" s="93"/>
      <c r="AF136" s="93">
        <f>AF401+AF139+AF147+AF176+AF184+AF204+AF224+AF235+AF246+AF263+AF286+AF309+AF332+AF355+AF378</f>
        <v>2066862.8738303569</v>
      </c>
      <c r="AG136" s="93">
        <f>AG401+AG139+AG147+AG176+AG184+AG204+AG224+AG235+AG246+AG263+AG286+AG309+AG332+AG355+AG378</f>
        <v>2314886.4186899997</v>
      </c>
      <c r="AH136" s="93"/>
      <c r="AI136" s="93">
        <f>AI401+AI139+AI147+AI176+AI184+AI204+AI224+AI235+AI246+AI263+AI286+AI309+AI332+AI355+AI378</f>
        <v>-19633702.465714287</v>
      </c>
      <c r="AJ136" s="93">
        <f>AJ401+AJ139+AJ147+AJ176+AJ184+AJ204+AJ224+AJ235+AJ246+AJ263+AJ286+AJ309+AJ332+AJ355+AJ378</f>
        <v>-21989746.761600003</v>
      </c>
      <c r="AK136" s="93"/>
      <c r="AL136" s="99">
        <f t="shared" si="37"/>
        <v>9.5312081025825099E-2</v>
      </c>
      <c r="AM136" s="93">
        <f>AM401+AM139+AM147+AM176+AM184+AM204+AM224+AM235+AM246+AM263+AM286+AM309+AM332+AM355+AM378</f>
        <v>0</v>
      </c>
      <c r="AN136" s="93">
        <f t="shared" si="76"/>
        <v>2051511.5342857139</v>
      </c>
      <c r="AO136" s="93">
        <f t="shared" si="76"/>
        <v>0</v>
      </c>
      <c r="AP136" s="93"/>
      <c r="AQ136" s="93"/>
      <c r="AR136" s="93" t="e">
        <f t="shared" si="76"/>
        <v>#REF!</v>
      </c>
      <c r="AS136" s="93" t="e">
        <f t="shared" si="76"/>
        <v>#REF!</v>
      </c>
      <c r="AT136" s="93" t="e">
        <f t="shared" si="76"/>
        <v>#REF!</v>
      </c>
      <c r="AU136" s="93" t="e">
        <f t="shared" si="76"/>
        <v>#REF!</v>
      </c>
      <c r="AV136" s="93" t="e">
        <f t="shared" si="76"/>
        <v>#REF!</v>
      </c>
      <c r="AW136" s="93" t="e">
        <f t="shared" si="76"/>
        <v>#REF!</v>
      </c>
      <c r="AX136" s="93" t="e">
        <f t="shared" si="76"/>
        <v>#REF!</v>
      </c>
      <c r="AY136" s="93" t="e">
        <f t="shared" si="76"/>
        <v>#REF!</v>
      </c>
      <c r="AZ136" s="93" t="e">
        <f t="shared" si="76"/>
        <v>#REF!</v>
      </c>
      <c r="BA136" s="93" t="e">
        <f t="shared" si="76"/>
        <v>#REF!</v>
      </c>
      <c r="BB136" s="93" t="e">
        <f t="shared" si="76"/>
        <v>#REF!</v>
      </c>
      <c r="BC136" s="93" t="e">
        <f t="shared" si="76"/>
        <v>#REF!</v>
      </c>
      <c r="BD136" s="93" t="e">
        <f t="shared" si="76"/>
        <v>#REF!</v>
      </c>
      <c r="BE136" s="93" t="e">
        <f t="shared" si="76"/>
        <v>#REF!</v>
      </c>
      <c r="BF136" s="93" t="e">
        <f t="shared" si="76"/>
        <v>#REF!</v>
      </c>
      <c r="BG136" s="93" t="e">
        <f t="shared" si="76"/>
        <v>#REF!</v>
      </c>
      <c r="BH136" s="93" t="e">
        <f t="shared" si="76"/>
        <v>#REF!</v>
      </c>
      <c r="BI136" s="863"/>
      <c r="BJ136" s="102">
        <f t="shared" si="77"/>
        <v>0</v>
      </c>
      <c r="BK136" s="93" t="e">
        <f t="shared" si="77"/>
        <v>#REF!</v>
      </c>
      <c r="BL136" s="93" t="e">
        <f t="shared" si="77"/>
        <v>#REF!</v>
      </c>
      <c r="BM136" s="93" t="e">
        <f t="shared" si="77"/>
        <v>#REF!</v>
      </c>
      <c r="BN136" s="102"/>
      <c r="BO136" s="102"/>
      <c r="BP136" s="102"/>
      <c r="BS136" s="28"/>
      <c r="BT136" s="29"/>
      <c r="BU136" s="31"/>
    </row>
    <row r="137" spans="1:73" s="118" customFormat="1" x14ac:dyDescent="0.35">
      <c r="A137" s="861"/>
      <c r="B137" s="783"/>
      <c r="C137" s="108" t="s">
        <v>75</v>
      </c>
      <c r="D137" s="108" t="s">
        <v>77</v>
      </c>
      <c r="E137" s="111">
        <f>E136</f>
        <v>32013679.275837548</v>
      </c>
      <c r="F137" s="111">
        <f>F136</f>
        <v>35855320.788938053</v>
      </c>
      <c r="G137" s="110"/>
      <c r="H137" s="109"/>
      <c r="I137" s="111">
        <f>I136</f>
        <v>28636618</v>
      </c>
      <c r="J137" s="111">
        <f>J136</f>
        <v>32073012.160000004</v>
      </c>
      <c r="K137" s="112"/>
      <c r="L137" s="113"/>
      <c r="M137" s="114"/>
      <c r="N137" s="115">
        <f>N136</f>
        <v>61572105451.769646</v>
      </c>
      <c r="O137" s="115">
        <f>O136</f>
        <v>68960758105.98201</v>
      </c>
      <c r="P137" s="115">
        <f>P136</f>
        <v>61572105451.769646</v>
      </c>
      <c r="Q137" s="115">
        <f>Q136</f>
        <v>68960758105.98201</v>
      </c>
      <c r="R137" s="138"/>
      <c r="S137" s="109"/>
      <c r="T137" s="111" t="e">
        <f>T136</f>
        <v>#REF!</v>
      </c>
      <c r="U137" s="111" t="e">
        <f>U136</f>
        <v>#REF!</v>
      </c>
      <c r="V137" s="111"/>
      <c r="W137" s="111" t="e">
        <f>W136</f>
        <v>#REF!</v>
      </c>
      <c r="X137" s="111" t="e">
        <f>X136</f>
        <v>#REF!</v>
      </c>
      <c r="Y137" s="111"/>
      <c r="Z137" s="111" t="e">
        <f>Z136</f>
        <v>#REF!</v>
      </c>
      <c r="AA137" s="111" t="e">
        <f>AA136</f>
        <v>#REF!</v>
      </c>
      <c r="AB137" s="111"/>
      <c r="AC137" s="111">
        <f>AC136</f>
        <v>21685214</v>
      </c>
      <c r="AD137" s="111">
        <f>AD136</f>
        <v>24287439.680000003</v>
      </c>
      <c r="AE137" s="111"/>
      <c r="AF137" s="111">
        <f>AF136</f>
        <v>2066862.8738303569</v>
      </c>
      <c r="AG137" s="111">
        <f>AG136</f>
        <v>2314886.4186899997</v>
      </c>
      <c r="AH137" s="111"/>
      <c r="AI137" s="111">
        <f>AI136</f>
        <v>-19633702.465714287</v>
      </c>
      <c r="AJ137" s="111">
        <f>AJ136</f>
        <v>-21989746.761600003</v>
      </c>
      <c r="AK137" s="111"/>
      <c r="AL137" s="116">
        <f t="shared" si="37"/>
        <v>9.5312081025825099E-2</v>
      </c>
      <c r="AM137" s="111">
        <f t="shared" ref="AM137:BH137" si="78">AM136</f>
        <v>0</v>
      </c>
      <c r="AN137" s="111">
        <f t="shared" si="78"/>
        <v>2051511.5342857139</v>
      </c>
      <c r="AO137" s="111">
        <f t="shared" si="78"/>
        <v>0</v>
      </c>
      <c r="AP137" s="111"/>
      <c r="AQ137" s="111"/>
      <c r="AR137" s="111" t="e">
        <f t="shared" si="78"/>
        <v>#REF!</v>
      </c>
      <c r="AS137" s="111" t="e">
        <f t="shared" si="78"/>
        <v>#REF!</v>
      </c>
      <c r="AT137" s="111" t="e">
        <f t="shared" si="78"/>
        <v>#REF!</v>
      </c>
      <c r="AU137" s="111" t="e">
        <f t="shared" si="78"/>
        <v>#REF!</v>
      </c>
      <c r="AV137" s="111" t="e">
        <f t="shared" si="78"/>
        <v>#REF!</v>
      </c>
      <c r="AW137" s="111" t="e">
        <f t="shared" si="78"/>
        <v>#REF!</v>
      </c>
      <c r="AX137" s="111" t="e">
        <f t="shared" si="78"/>
        <v>#REF!</v>
      </c>
      <c r="AY137" s="111" t="e">
        <f t="shared" si="78"/>
        <v>#REF!</v>
      </c>
      <c r="AZ137" s="111" t="e">
        <f t="shared" si="78"/>
        <v>#REF!</v>
      </c>
      <c r="BA137" s="111" t="e">
        <f t="shared" si="78"/>
        <v>#REF!</v>
      </c>
      <c r="BB137" s="111" t="e">
        <f t="shared" si="78"/>
        <v>#REF!</v>
      </c>
      <c r="BC137" s="111" t="e">
        <f t="shared" si="78"/>
        <v>#REF!</v>
      </c>
      <c r="BD137" s="111" t="e">
        <f t="shared" si="78"/>
        <v>#REF!</v>
      </c>
      <c r="BE137" s="111" t="e">
        <f t="shared" si="78"/>
        <v>#REF!</v>
      </c>
      <c r="BF137" s="111" t="e">
        <f t="shared" si="78"/>
        <v>#REF!</v>
      </c>
      <c r="BG137" s="111" t="e">
        <f t="shared" si="78"/>
        <v>#REF!</v>
      </c>
      <c r="BH137" s="111" t="e">
        <f t="shared" si="78"/>
        <v>#REF!</v>
      </c>
      <c r="BI137" s="864"/>
      <c r="BJ137" s="117"/>
      <c r="BK137" s="109" t="e">
        <f>BK136</f>
        <v>#REF!</v>
      </c>
      <c r="BL137" s="109" t="e">
        <f>BL136</f>
        <v>#REF!</v>
      </c>
      <c r="BM137" s="109" t="e">
        <f>BM136</f>
        <v>#REF!</v>
      </c>
      <c r="BN137" s="117"/>
      <c r="BO137" s="117"/>
      <c r="BP137" s="117"/>
      <c r="BS137" s="119"/>
      <c r="BT137" s="120"/>
      <c r="BU137" s="121"/>
    </row>
    <row r="138" spans="1:73" s="216" customFormat="1" ht="13" hidden="1" customHeight="1" x14ac:dyDescent="0.35">
      <c r="A138" s="784"/>
      <c r="B138" s="770" t="s">
        <v>101</v>
      </c>
      <c r="C138" s="206"/>
      <c r="D138" s="206"/>
      <c r="E138" s="207">
        <f>E140+E143</f>
        <v>0</v>
      </c>
      <c r="F138" s="207">
        <f>F140+F143</f>
        <v>0</v>
      </c>
      <c r="G138" s="208"/>
      <c r="H138" s="207">
        <f>H140+H143</f>
        <v>0</v>
      </c>
      <c r="I138" s="207">
        <f>I140+I143</f>
        <v>0</v>
      </c>
      <c r="J138" s="207">
        <f>J140+J143</f>
        <v>0</v>
      </c>
      <c r="K138" s="871" t="s">
        <v>102</v>
      </c>
      <c r="L138" s="872"/>
      <c r="M138" s="875" t="s">
        <v>98</v>
      </c>
      <c r="N138" s="209">
        <f t="shared" ref="N138:Q139" si="79">N140+N143</f>
        <v>0</v>
      </c>
      <c r="O138" s="209">
        <f t="shared" si="79"/>
        <v>0</v>
      </c>
      <c r="P138" s="209">
        <f t="shared" si="79"/>
        <v>0</v>
      </c>
      <c r="Q138" s="209">
        <f t="shared" si="79"/>
        <v>0</v>
      </c>
      <c r="R138" s="210"/>
      <c r="S138" s="877">
        <f>S140+S143</f>
        <v>0</v>
      </c>
      <c r="T138" s="207">
        <f t="shared" ref="T138:AK139" si="80">T140+T143</f>
        <v>0</v>
      </c>
      <c r="U138" s="207">
        <f t="shared" si="80"/>
        <v>0</v>
      </c>
      <c r="V138" s="207">
        <f t="shared" si="80"/>
        <v>0</v>
      </c>
      <c r="W138" s="207">
        <f t="shared" si="80"/>
        <v>79762</v>
      </c>
      <c r="X138" s="207">
        <f t="shared" si="80"/>
        <v>89333.440000000002</v>
      </c>
      <c r="Y138" s="207">
        <f t="shared" si="80"/>
        <v>45</v>
      </c>
      <c r="Z138" s="207">
        <f t="shared" si="80"/>
        <v>79762</v>
      </c>
      <c r="AA138" s="207">
        <f t="shared" si="80"/>
        <v>89333.440000000002</v>
      </c>
      <c r="AB138" s="207">
        <f t="shared" si="80"/>
        <v>45</v>
      </c>
      <c r="AC138" s="207">
        <f t="shared" si="80"/>
        <v>0</v>
      </c>
      <c r="AD138" s="207">
        <f t="shared" si="80"/>
        <v>0</v>
      </c>
      <c r="AE138" s="207">
        <f t="shared" si="80"/>
        <v>0</v>
      </c>
      <c r="AF138" s="207">
        <f t="shared" si="80"/>
        <v>0</v>
      </c>
      <c r="AG138" s="207">
        <f t="shared" si="80"/>
        <v>0</v>
      </c>
      <c r="AH138" s="207">
        <f t="shared" si="80"/>
        <v>0</v>
      </c>
      <c r="AI138" s="207">
        <f t="shared" si="80"/>
        <v>0</v>
      </c>
      <c r="AJ138" s="207">
        <f t="shared" si="80"/>
        <v>0</v>
      </c>
      <c r="AK138" s="207">
        <f t="shared" si="80"/>
        <v>0</v>
      </c>
      <c r="AL138" s="211" t="str">
        <f t="shared" si="37"/>
        <v/>
      </c>
      <c r="AM138" s="207">
        <f t="shared" ref="AM138:BH139" si="81">AM140+AM143</f>
        <v>0</v>
      </c>
      <c r="AN138" s="207">
        <f t="shared" si="81"/>
        <v>0</v>
      </c>
      <c r="AO138" s="207">
        <f t="shared" si="81"/>
        <v>0</v>
      </c>
      <c r="AP138" s="207"/>
      <c r="AQ138" s="207"/>
      <c r="AR138" s="207">
        <f t="shared" si="81"/>
        <v>0</v>
      </c>
      <c r="AS138" s="207">
        <f t="shared" si="81"/>
        <v>0</v>
      </c>
      <c r="AT138" s="207">
        <f t="shared" si="81"/>
        <v>0</v>
      </c>
      <c r="AU138" s="207">
        <f t="shared" si="81"/>
        <v>0</v>
      </c>
      <c r="AV138" s="207">
        <f t="shared" si="81"/>
        <v>0</v>
      </c>
      <c r="AW138" s="207">
        <f t="shared" si="81"/>
        <v>0</v>
      </c>
      <c r="AX138" s="207">
        <f t="shared" si="81"/>
        <v>0</v>
      </c>
      <c r="AY138" s="207">
        <f t="shared" si="81"/>
        <v>0</v>
      </c>
      <c r="AZ138" s="207">
        <f t="shared" si="81"/>
        <v>0</v>
      </c>
      <c r="BA138" s="207">
        <f t="shared" si="81"/>
        <v>0</v>
      </c>
      <c r="BB138" s="207">
        <f t="shared" si="81"/>
        <v>0</v>
      </c>
      <c r="BC138" s="207">
        <f t="shared" si="81"/>
        <v>0</v>
      </c>
      <c r="BD138" s="207">
        <f t="shared" si="81"/>
        <v>0</v>
      </c>
      <c r="BE138" s="207">
        <f t="shared" si="81"/>
        <v>0</v>
      </c>
      <c r="BF138" s="207">
        <f t="shared" si="81"/>
        <v>0</v>
      </c>
      <c r="BG138" s="207">
        <f t="shared" si="81"/>
        <v>0</v>
      </c>
      <c r="BH138" s="207">
        <f t="shared" si="81"/>
        <v>0</v>
      </c>
      <c r="BI138" s="212" t="s">
        <v>83</v>
      </c>
      <c r="BJ138" s="213"/>
      <c r="BK138" s="214">
        <f t="shared" ref="BK138:BM139" si="82">BK140+BK143</f>
        <v>0</v>
      </c>
      <c r="BL138" s="214">
        <f t="shared" si="82"/>
        <v>0</v>
      </c>
      <c r="BM138" s="214">
        <f t="shared" si="82"/>
        <v>0</v>
      </c>
      <c r="BN138" s="215"/>
      <c r="BO138" s="215"/>
      <c r="BP138" s="213"/>
      <c r="BS138" s="217"/>
      <c r="BT138" s="218"/>
      <c r="BU138" s="213"/>
    </row>
    <row r="139" spans="1:73" s="216" customFormat="1" ht="13" hidden="1" customHeight="1" x14ac:dyDescent="0.35">
      <c r="A139" s="785"/>
      <c r="B139" s="771"/>
      <c r="C139" s="206"/>
      <c r="D139" s="206"/>
      <c r="E139" s="207">
        <f>E141+E144</f>
        <v>0</v>
      </c>
      <c r="F139" s="207">
        <f>F141+F144</f>
        <v>0</v>
      </c>
      <c r="G139" s="208"/>
      <c r="H139" s="219"/>
      <c r="I139" s="207">
        <f>I141+I144</f>
        <v>0</v>
      </c>
      <c r="J139" s="207">
        <f>J141+J144</f>
        <v>0</v>
      </c>
      <c r="K139" s="873"/>
      <c r="L139" s="874"/>
      <c r="M139" s="876"/>
      <c r="N139" s="209">
        <f t="shared" si="79"/>
        <v>0</v>
      </c>
      <c r="O139" s="209">
        <f t="shared" si="79"/>
        <v>0</v>
      </c>
      <c r="P139" s="209">
        <f t="shared" si="79"/>
        <v>0</v>
      </c>
      <c r="Q139" s="209">
        <f t="shared" si="79"/>
        <v>0</v>
      </c>
      <c r="R139" s="210"/>
      <c r="S139" s="878"/>
      <c r="T139" s="207">
        <f t="shared" si="80"/>
        <v>0</v>
      </c>
      <c r="U139" s="207">
        <f t="shared" si="80"/>
        <v>0</v>
      </c>
      <c r="V139" s="220"/>
      <c r="W139" s="207">
        <f t="shared" si="80"/>
        <v>56000.632928571329</v>
      </c>
      <c r="X139" s="207">
        <f t="shared" si="80"/>
        <v>62720.708879999896</v>
      </c>
      <c r="Y139" s="220"/>
      <c r="Z139" s="207">
        <f t="shared" si="80"/>
        <v>56000.632928571329</v>
      </c>
      <c r="AA139" s="207">
        <f t="shared" si="80"/>
        <v>62720.708879999896</v>
      </c>
      <c r="AB139" s="220"/>
      <c r="AC139" s="207">
        <f t="shared" si="80"/>
        <v>0</v>
      </c>
      <c r="AD139" s="207">
        <f t="shared" si="80"/>
        <v>0</v>
      </c>
      <c r="AE139" s="220"/>
      <c r="AF139" s="207">
        <f t="shared" si="80"/>
        <v>0</v>
      </c>
      <c r="AG139" s="207">
        <f t="shared" si="80"/>
        <v>0</v>
      </c>
      <c r="AH139" s="220"/>
      <c r="AI139" s="207">
        <f t="shared" si="80"/>
        <v>0</v>
      </c>
      <c r="AJ139" s="207">
        <f t="shared" si="80"/>
        <v>0</v>
      </c>
      <c r="AK139" s="220"/>
      <c r="AL139" s="211" t="str">
        <f t="shared" si="37"/>
        <v/>
      </c>
      <c r="AM139" s="207">
        <f t="shared" si="81"/>
        <v>0</v>
      </c>
      <c r="AN139" s="207">
        <f t="shared" si="81"/>
        <v>0</v>
      </c>
      <c r="AO139" s="207">
        <f t="shared" si="81"/>
        <v>0</v>
      </c>
      <c r="AP139" s="207"/>
      <c r="AQ139" s="207"/>
      <c r="AR139" s="207">
        <f t="shared" si="81"/>
        <v>0</v>
      </c>
      <c r="AS139" s="207">
        <f t="shared" si="81"/>
        <v>0</v>
      </c>
      <c r="AT139" s="207">
        <f t="shared" si="81"/>
        <v>0</v>
      </c>
      <c r="AU139" s="207">
        <f t="shared" si="81"/>
        <v>0</v>
      </c>
      <c r="AV139" s="207">
        <f t="shared" si="81"/>
        <v>0</v>
      </c>
      <c r="AW139" s="207">
        <f t="shared" si="81"/>
        <v>0</v>
      </c>
      <c r="AX139" s="207">
        <f t="shared" si="81"/>
        <v>0</v>
      </c>
      <c r="AY139" s="207">
        <f t="shared" si="81"/>
        <v>0</v>
      </c>
      <c r="AZ139" s="207">
        <f t="shared" si="81"/>
        <v>0</v>
      </c>
      <c r="BA139" s="207">
        <f t="shared" si="81"/>
        <v>0</v>
      </c>
      <c r="BB139" s="207">
        <f t="shared" si="81"/>
        <v>0</v>
      </c>
      <c r="BC139" s="207">
        <f t="shared" si="81"/>
        <v>0</v>
      </c>
      <c r="BD139" s="207">
        <f t="shared" si="81"/>
        <v>0</v>
      </c>
      <c r="BE139" s="207">
        <f t="shared" si="81"/>
        <v>0</v>
      </c>
      <c r="BF139" s="207">
        <f t="shared" si="81"/>
        <v>0</v>
      </c>
      <c r="BG139" s="207">
        <f t="shared" si="81"/>
        <v>0</v>
      </c>
      <c r="BH139" s="207">
        <f t="shared" si="81"/>
        <v>0</v>
      </c>
      <c r="BI139" s="213"/>
      <c r="BJ139" s="213"/>
      <c r="BK139" s="214">
        <f t="shared" si="82"/>
        <v>0</v>
      </c>
      <c r="BL139" s="214">
        <f t="shared" si="82"/>
        <v>0</v>
      </c>
      <c r="BM139" s="214">
        <f t="shared" si="82"/>
        <v>0</v>
      </c>
      <c r="BN139" s="215"/>
      <c r="BO139" s="215"/>
      <c r="BP139" s="213"/>
      <c r="BS139" s="217"/>
      <c r="BT139" s="218"/>
      <c r="BU139" s="213"/>
    </row>
    <row r="140" spans="1:73" s="231" customFormat="1" ht="13" hidden="1" customHeight="1" x14ac:dyDescent="0.35">
      <c r="A140" s="785"/>
      <c r="B140" s="771"/>
      <c r="C140" s="221" t="s">
        <v>73</v>
      </c>
      <c r="D140" s="221" t="s">
        <v>74</v>
      </c>
      <c r="E140" s="222">
        <f>I140</f>
        <v>0</v>
      </c>
      <c r="F140" s="222">
        <f>E140*1.12</f>
        <v>0</v>
      </c>
      <c r="G140" s="852"/>
      <c r="H140" s="838"/>
      <c r="I140" s="223"/>
      <c r="J140" s="223">
        <f>I140*1.12</f>
        <v>0</v>
      </c>
      <c r="K140" s="868"/>
      <c r="L140" s="770"/>
      <c r="M140" s="799" t="s">
        <v>98</v>
      </c>
      <c r="N140" s="224">
        <f t="shared" ref="N140:O145" si="83">P140</f>
        <v>0</v>
      </c>
      <c r="O140" s="224">
        <f t="shared" si="83"/>
        <v>0</v>
      </c>
      <c r="P140" s="224">
        <f t="shared" ref="P140:P145" si="84">Q140/1.12</f>
        <v>0</v>
      </c>
      <c r="Q140" s="224"/>
      <c r="R140" s="770"/>
      <c r="S140" s="779"/>
      <c r="T140" s="225"/>
      <c r="U140" s="225"/>
      <c r="V140" s="225"/>
      <c r="W140" s="225">
        <f>9537+9323+7006+1037+17715+1647+23140-2093</f>
        <v>67312</v>
      </c>
      <c r="X140" s="226">
        <f t="shared" ref="X140:X145" si="85">W140*1.12</f>
        <v>75389.440000000002</v>
      </c>
      <c r="Y140" s="225">
        <f>5+4+3+1+7+10</f>
        <v>30</v>
      </c>
      <c r="Z140" s="225">
        <f t="shared" ref="Z140:AB145" si="86">T140+W140</f>
        <v>67312</v>
      </c>
      <c r="AA140" s="225">
        <f t="shared" si="86"/>
        <v>75389.440000000002</v>
      </c>
      <c r="AB140" s="225">
        <f t="shared" si="86"/>
        <v>30</v>
      </c>
      <c r="AC140" s="225"/>
      <c r="AD140" s="225">
        <f>AC140*1.12</f>
        <v>0</v>
      </c>
      <c r="AE140" s="225"/>
      <c r="AF140" s="225"/>
      <c r="AG140" s="226">
        <f t="shared" ref="AG140:AG145" si="87">AF140*1.12</f>
        <v>0</v>
      </c>
      <c r="AH140" s="225"/>
      <c r="AI140" s="226"/>
      <c r="AJ140" s="226">
        <f>AI140*1.12</f>
        <v>0</v>
      </c>
      <c r="AK140" s="226">
        <f>AH140-AE140</f>
        <v>0</v>
      </c>
      <c r="AL140" s="227" t="str">
        <f t="shared" si="37"/>
        <v/>
      </c>
      <c r="AM140" s="228"/>
      <c r="AN140" s="228"/>
      <c r="AO140" s="228"/>
      <c r="AP140" s="228"/>
      <c r="AQ140" s="228"/>
      <c r="AR140" s="226"/>
      <c r="AS140" s="226">
        <f t="shared" ref="AS140:AS145" si="88">AR140*1.12</f>
        <v>0</v>
      </c>
      <c r="AT140" s="226"/>
      <c r="AU140" s="226"/>
      <c r="AV140" s="226"/>
      <c r="AW140" s="226"/>
      <c r="AX140" s="226"/>
      <c r="AY140" s="226"/>
      <c r="AZ140" s="226"/>
      <c r="BA140" s="226"/>
      <c r="BB140" s="229"/>
      <c r="BC140" s="226"/>
      <c r="BD140" s="226"/>
      <c r="BE140" s="226"/>
      <c r="BF140" s="226"/>
      <c r="BG140" s="226"/>
      <c r="BH140" s="226"/>
      <c r="BI140" s="230"/>
      <c r="BJ140" s="230"/>
      <c r="BK140" s="230"/>
      <c r="BL140" s="230"/>
      <c r="BM140" s="230"/>
      <c r="BN140" s="230"/>
      <c r="BO140" s="230"/>
      <c r="BP140" s="230"/>
      <c r="BS140" s="232"/>
      <c r="BT140" s="233"/>
      <c r="BU140" s="230"/>
    </row>
    <row r="141" spans="1:73" s="103" customFormat="1" ht="13" hidden="1" customHeight="1" x14ac:dyDescent="0.35">
      <c r="A141" s="785"/>
      <c r="B141" s="771"/>
      <c r="C141" s="122" t="s">
        <v>75</v>
      </c>
      <c r="D141" s="122" t="s">
        <v>76</v>
      </c>
      <c r="E141" s="189"/>
      <c r="F141" s="189">
        <f>E141*1.12</f>
        <v>0</v>
      </c>
      <c r="G141" s="853"/>
      <c r="H141" s="839"/>
      <c r="I141" s="193"/>
      <c r="J141" s="193">
        <f>I141*1.12</f>
        <v>0</v>
      </c>
      <c r="K141" s="869"/>
      <c r="L141" s="771"/>
      <c r="M141" s="800"/>
      <c r="N141" s="125">
        <f t="shared" si="83"/>
        <v>0</v>
      </c>
      <c r="O141" s="125">
        <f t="shared" si="83"/>
        <v>0</v>
      </c>
      <c r="P141" s="125">
        <f t="shared" si="84"/>
        <v>0</v>
      </c>
      <c r="Q141" s="125">
        <f>Q140</f>
        <v>0</v>
      </c>
      <c r="R141" s="771"/>
      <c r="S141" s="780"/>
      <c r="T141" s="124"/>
      <c r="U141" s="124"/>
      <c r="V141" s="124"/>
      <c r="W141" s="124">
        <f>10233.28492/1.12+8163.73094/1.12+6196.45893/1.12+1921.9961/1.12+14689.92442/1.12+21515.3135699999/1.12</f>
        <v>56000.632928571329</v>
      </c>
      <c r="X141" s="123">
        <f t="shared" si="85"/>
        <v>62720.708879999896</v>
      </c>
      <c r="Y141" s="124"/>
      <c r="Z141" s="124">
        <f>T141+W141</f>
        <v>56000.632928571329</v>
      </c>
      <c r="AA141" s="124">
        <f t="shared" si="86"/>
        <v>62720.708879999896</v>
      </c>
      <c r="AB141" s="124"/>
      <c r="AC141" s="124"/>
      <c r="AD141" s="124">
        <f>AC141*1.12</f>
        <v>0</v>
      </c>
      <c r="AE141" s="124"/>
      <c r="AF141" s="124"/>
      <c r="AG141" s="123">
        <f t="shared" si="87"/>
        <v>0</v>
      </c>
      <c r="AH141" s="124"/>
      <c r="AI141" s="123"/>
      <c r="AJ141" s="123">
        <f>AI141*1.12</f>
        <v>0</v>
      </c>
      <c r="AK141" s="123"/>
      <c r="AL141" s="126" t="str">
        <f t="shared" si="37"/>
        <v/>
      </c>
      <c r="AM141" s="127">
        <f>AF141</f>
        <v>0</v>
      </c>
      <c r="AN141" s="127"/>
      <c r="AO141" s="127"/>
      <c r="AP141" s="127"/>
      <c r="AQ141" s="127"/>
      <c r="AR141" s="123">
        <f>AF141</f>
        <v>0</v>
      </c>
      <c r="AS141" s="123">
        <f t="shared" si="88"/>
        <v>0</v>
      </c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06"/>
      <c r="BJ141" s="106"/>
      <c r="BK141" s="106"/>
      <c r="BL141" s="106"/>
      <c r="BM141" s="106"/>
      <c r="BN141" s="106"/>
      <c r="BO141" s="106"/>
      <c r="BP141" s="106"/>
      <c r="BS141" s="30"/>
      <c r="BT141" s="107"/>
      <c r="BU141" s="106"/>
    </row>
    <row r="142" spans="1:73" ht="13" hidden="1" customHeight="1" x14ac:dyDescent="0.35">
      <c r="A142" s="785"/>
      <c r="B142" s="771"/>
      <c r="C142" s="129" t="s">
        <v>75</v>
      </c>
      <c r="D142" s="129" t="s">
        <v>77</v>
      </c>
      <c r="E142" s="191">
        <f>E141</f>
        <v>0</v>
      </c>
      <c r="F142" s="191">
        <f>F141</f>
        <v>0</v>
      </c>
      <c r="G142" s="853"/>
      <c r="H142" s="839"/>
      <c r="I142" s="195">
        <f>I141</f>
        <v>0</v>
      </c>
      <c r="J142" s="195">
        <f>J141</f>
        <v>0</v>
      </c>
      <c r="K142" s="870"/>
      <c r="L142" s="772"/>
      <c r="M142" s="801"/>
      <c r="N142" s="132">
        <f t="shared" si="83"/>
        <v>0</v>
      </c>
      <c r="O142" s="132">
        <f t="shared" si="83"/>
        <v>0</v>
      </c>
      <c r="P142" s="132">
        <f t="shared" si="84"/>
        <v>0</v>
      </c>
      <c r="Q142" s="132">
        <f>Q141</f>
        <v>0</v>
      </c>
      <c r="R142" s="772"/>
      <c r="S142" s="781"/>
      <c r="T142" s="131"/>
      <c r="U142" s="131"/>
      <c r="V142" s="131"/>
      <c r="W142" s="131">
        <f>W141</f>
        <v>56000.632928571329</v>
      </c>
      <c r="X142" s="130">
        <f t="shared" si="85"/>
        <v>62720.708879999896</v>
      </c>
      <c r="Y142" s="131"/>
      <c r="Z142" s="131">
        <f t="shared" si="86"/>
        <v>56000.632928571329</v>
      </c>
      <c r="AA142" s="131">
        <f t="shared" si="86"/>
        <v>62720.708879999896</v>
      </c>
      <c r="AB142" s="131"/>
      <c r="AC142" s="131">
        <f>AC141</f>
        <v>0</v>
      </c>
      <c r="AD142" s="131">
        <f>AD141</f>
        <v>0</v>
      </c>
      <c r="AE142" s="131"/>
      <c r="AF142" s="131">
        <f>AF141</f>
        <v>0</v>
      </c>
      <c r="AG142" s="130">
        <f t="shared" si="87"/>
        <v>0</v>
      </c>
      <c r="AH142" s="131"/>
      <c r="AI142" s="130">
        <f>AI141</f>
        <v>0</v>
      </c>
      <c r="AJ142" s="130">
        <f>AJ141</f>
        <v>0</v>
      </c>
      <c r="AK142" s="130"/>
      <c r="AL142" s="133" t="str">
        <f t="shared" si="37"/>
        <v/>
      </c>
      <c r="AM142" s="134">
        <f>AF142</f>
        <v>0</v>
      </c>
      <c r="AN142" s="134"/>
      <c r="AO142" s="134"/>
      <c r="AP142" s="134"/>
      <c r="AQ142" s="134"/>
      <c r="AR142" s="130">
        <f>AF142</f>
        <v>0</v>
      </c>
      <c r="AS142" s="130">
        <f t="shared" si="88"/>
        <v>0</v>
      </c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31"/>
      <c r="BJ142" s="31"/>
      <c r="BK142" s="31"/>
      <c r="BL142" s="31"/>
      <c r="BM142" s="31"/>
      <c r="BN142" s="31"/>
      <c r="BO142" s="31"/>
      <c r="BP142" s="31"/>
      <c r="BS142" s="28"/>
      <c r="BT142" s="29"/>
      <c r="BU142" s="31"/>
    </row>
    <row r="143" spans="1:73" s="231" customFormat="1" ht="13" hidden="1" customHeight="1" x14ac:dyDescent="0.35">
      <c r="A143" s="785"/>
      <c r="B143" s="771"/>
      <c r="C143" s="221" t="s">
        <v>73</v>
      </c>
      <c r="D143" s="221" t="s">
        <v>74</v>
      </c>
      <c r="E143" s="222"/>
      <c r="F143" s="222"/>
      <c r="G143" s="853"/>
      <c r="H143" s="839"/>
      <c r="I143" s="223"/>
      <c r="J143" s="223"/>
      <c r="K143" s="868"/>
      <c r="L143" s="770"/>
      <c r="M143" s="799" t="s">
        <v>98</v>
      </c>
      <c r="N143" s="224">
        <f t="shared" si="83"/>
        <v>0</v>
      </c>
      <c r="O143" s="224">
        <f t="shared" si="83"/>
        <v>0</v>
      </c>
      <c r="P143" s="224">
        <f t="shared" si="84"/>
        <v>0</v>
      </c>
      <c r="Q143" s="224"/>
      <c r="R143" s="770"/>
      <c r="S143" s="779"/>
      <c r="T143" s="225"/>
      <c r="U143" s="225"/>
      <c r="V143" s="225"/>
      <c r="W143" s="225">
        <v>12450</v>
      </c>
      <c r="X143" s="226">
        <f t="shared" si="85"/>
        <v>13944.000000000002</v>
      </c>
      <c r="Y143" s="225">
        <f>9+6</f>
        <v>15</v>
      </c>
      <c r="Z143" s="225">
        <f t="shared" si="86"/>
        <v>12450</v>
      </c>
      <c r="AA143" s="225">
        <f t="shared" si="86"/>
        <v>13944.000000000002</v>
      </c>
      <c r="AB143" s="225">
        <f t="shared" si="86"/>
        <v>15</v>
      </c>
      <c r="AC143" s="225"/>
      <c r="AD143" s="225"/>
      <c r="AE143" s="225"/>
      <c r="AF143" s="225"/>
      <c r="AG143" s="226">
        <f t="shared" si="87"/>
        <v>0</v>
      </c>
      <c r="AH143" s="225"/>
      <c r="AI143" s="226"/>
      <c r="AJ143" s="226">
        <f>AI143*1.12</f>
        <v>0</v>
      </c>
      <c r="AK143" s="226">
        <f>AH143-AE143</f>
        <v>0</v>
      </c>
      <c r="AL143" s="227" t="str">
        <f t="shared" si="37"/>
        <v/>
      </c>
      <c r="AM143" s="228"/>
      <c r="AN143" s="228"/>
      <c r="AO143" s="228"/>
      <c r="AP143" s="228"/>
      <c r="AQ143" s="228"/>
      <c r="AR143" s="226"/>
      <c r="AS143" s="226">
        <f t="shared" si="88"/>
        <v>0</v>
      </c>
      <c r="AT143" s="226"/>
      <c r="AU143" s="226"/>
      <c r="AV143" s="226"/>
      <c r="AW143" s="226"/>
      <c r="AX143" s="226"/>
      <c r="AY143" s="226"/>
      <c r="AZ143" s="226"/>
      <c r="BA143" s="226"/>
      <c r="BB143" s="229"/>
      <c r="BC143" s="226"/>
      <c r="BD143" s="226"/>
      <c r="BE143" s="226"/>
      <c r="BF143" s="226"/>
      <c r="BG143" s="226"/>
      <c r="BH143" s="226"/>
      <c r="BI143" s="230"/>
      <c r="BJ143" s="230"/>
      <c r="BK143" s="230"/>
      <c r="BL143" s="230"/>
      <c r="BM143" s="230"/>
      <c r="BN143" s="230"/>
      <c r="BO143" s="230"/>
      <c r="BP143" s="230"/>
      <c r="BS143" s="232"/>
      <c r="BT143" s="233"/>
      <c r="BU143" s="230"/>
    </row>
    <row r="144" spans="1:73" s="103" customFormat="1" ht="13" hidden="1" customHeight="1" x14ac:dyDescent="0.35">
      <c r="A144" s="785"/>
      <c r="B144" s="771"/>
      <c r="C144" s="122" t="s">
        <v>75</v>
      </c>
      <c r="D144" s="122" t="s">
        <v>76</v>
      </c>
      <c r="E144" s="189"/>
      <c r="F144" s="189"/>
      <c r="G144" s="853"/>
      <c r="H144" s="839"/>
      <c r="I144" s="193"/>
      <c r="J144" s="193"/>
      <c r="K144" s="869"/>
      <c r="L144" s="771"/>
      <c r="M144" s="800"/>
      <c r="N144" s="125">
        <f t="shared" si="83"/>
        <v>0</v>
      </c>
      <c r="O144" s="125">
        <f t="shared" si="83"/>
        <v>0</v>
      </c>
      <c r="P144" s="125">
        <f t="shared" si="84"/>
        <v>0</v>
      </c>
      <c r="Q144" s="125">
        <f>Q143</f>
        <v>0</v>
      </c>
      <c r="R144" s="771"/>
      <c r="S144" s="780"/>
      <c r="T144" s="124"/>
      <c r="U144" s="124"/>
      <c r="V144" s="124"/>
      <c r="W144" s="124"/>
      <c r="X144" s="123">
        <f t="shared" si="85"/>
        <v>0</v>
      </c>
      <c r="Y144" s="124"/>
      <c r="Z144" s="124">
        <f t="shared" si="86"/>
        <v>0</v>
      </c>
      <c r="AA144" s="124">
        <f t="shared" si="86"/>
        <v>0</v>
      </c>
      <c r="AB144" s="124"/>
      <c r="AC144" s="124"/>
      <c r="AD144" s="124">
        <f>AC144*1.12</f>
        <v>0</v>
      </c>
      <c r="AE144" s="124"/>
      <c r="AF144" s="124"/>
      <c r="AG144" s="123">
        <f t="shared" si="87"/>
        <v>0</v>
      </c>
      <c r="AH144" s="124"/>
      <c r="AI144" s="123">
        <f>AF141+AF144-(AC141+AC144)</f>
        <v>0</v>
      </c>
      <c r="AJ144" s="123">
        <f>AI144*1.12</f>
        <v>0</v>
      </c>
      <c r="AK144" s="123"/>
      <c r="AL144" s="126" t="str">
        <f t="shared" si="37"/>
        <v/>
      </c>
      <c r="AM144" s="127">
        <f>AF144</f>
        <v>0</v>
      </c>
      <c r="AN144" s="127"/>
      <c r="AO144" s="127"/>
      <c r="AP144" s="127"/>
      <c r="AQ144" s="127"/>
      <c r="AR144" s="123">
        <f>AF144</f>
        <v>0</v>
      </c>
      <c r="AS144" s="123">
        <f t="shared" si="88"/>
        <v>0</v>
      </c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06"/>
      <c r="BJ144" s="106"/>
      <c r="BK144" s="106"/>
      <c r="BL144" s="106"/>
      <c r="BM144" s="106"/>
      <c r="BN144" s="106"/>
      <c r="BO144" s="106"/>
      <c r="BP144" s="106"/>
      <c r="BS144" s="30"/>
      <c r="BT144" s="107"/>
      <c r="BU144" s="106"/>
    </row>
    <row r="145" spans="1:73" ht="13" hidden="1" customHeight="1" x14ac:dyDescent="0.35">
      <c r="A145" s="786"/>
      <c r="B145" s="772"/>
      <c r="C145" s="129" t="s">
        <v>75</v>
      </c>
      <c r="D145" s="129" t="s">
        <v>77</v>
      </c>
      <c r="E145" s="191"/>
      <c r="F145" s="191"/>
      <c r="G145" s="854"/>
      <c r="H145" s="840"/>
      <c r="I145" s="195"/>
      <c r="J145" s="195"/>
      <c r="K145" s="870"/>
      <c r="L145" s="772"/>
      <c r="M145" s="801"/>
      <c r="N145" s="132">
        <f t="shared" si="83"/>
        <v>0</v>
      </c>
      <c r="O145" s="132">
        <f t="shared" si="83"/>
        <v>0</v>
      </c>
      <c r="P145" s="132">
        <f t="shared" si="84"/>
        <v>0</v>
      </c>
      <c r="Q145" s="132">
        <f>Q144</f>
        <v>0</v>
      </c>
      <c r="R145" s="772"/>
      <c r="S145" s="781"/>
      <c r="T145" s="131"/>
      <c r="U145" s="131"/>
      <c r="V145" s="131"/>
      <c r="W145" s="131">
        <f>W144</f>
        <v>0</v>
      </c>
      <c r="X145" s="130">
        <f t="shared" si="85"/>
        <v>0</v>
      </c>
      <c r="Y145" s="131"/>
      <c r="Z145" s="131">
        <f t="shared" si="86"/>
        <v>0</v>
      </c>
      <c r="AA145" s="131">
        <f t="shared" si="86"/>
        <v>0</v>
      </c>
      <c r="AB145" s="131"/>
      <c r="AC145" s="131">
        <f>AC144</f>
        <v>0</v>
      </c>
      <c r="AD145" s="131">
        <f>AD144</f>
        <v>0</v>
      </c>
      <c r="AE145" s="131"/>
      <c r="AF145" s="131">
        <f>AF144</f>
        <v>0</v>
      </c>
      <c r="AG145" s="130">
        <f t="shared" si="87"/>
        <v>0</v>
      </c>
      <c r="AH145" s="131"/>
      <c r="AI145" s="130">
        <f>AI144</f>
        <v>0</v>
      </c>
      <c r="AJ145" s="130">
        <f>AJ144</f>
        <v>0</v>
      </c>
      <c r="AK145" s="130"/>
      <c r="AL145" s="133" t="str">
        <f t="shared" si="37"/>
        <v/>
      </c>
      <c r="AM145" s="134">
        <f>AF145</f>
        <v>0</v>
      </c>
      <c r="AN145" s="134"/>
      <c r="AO145" s="134"/>
      <c r="AP145" s="134"/>
      <c r="AQ145" s="134"/>
      <c r="AR145" s="130">
        <f>AF145</f>
        <v>0</v>
      </c>
      <c r="AS145" s="130">
        <f t="shared" si="88"/>
        <v>0</v>
      </c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31"/>
      <c r="BJ145" s="31"/>
      <c r="BK145" s="31"/>
      <c r="BL145" s="31"/>
      <c r="BM145" s="31"/>
      <c r="BN145" s="31"/>
      <c r="BO145" s="31"/>
      <c r="BP145" s="31"/>
      <c r="BS145" s="28"/>
      <c r="BT145" s="29"/>
      <c r="BU145" s="31"/>
    </row>
    <row r="146" spans="1:73" s="216" customFormat="1" ht="13" hidden="1" customHeight="1" x14ac:dyDescent="0.35">
      <c r="A146" s="784">
        <v>2</v>
      </c>
      <c r="B146" s="879" t="s">
        <v>103</v>
      </c>
      <c r="C146" s="206" t="s">
        <v>73</v>
      </c>
      <c r="D146" s="213"/>
      <c r="E146" s="207">
        <f>E148+E151+E154+E157+E160+E163+E166+E169+E172</f>
        <v>0</v>
      </c>
      <c r="F146" s="207">
        <f>F148+F151+F154+F157+F160+F163+F166+F169+F172</f>
        <v>0</v>
      </c>
      <c r="G146" s="208"/>
      <c r="H146" s="207">
        <f>H148+H151+H154+H157+H160+H163+H166+H169+H172</f>
        <v>0</v>
      </c>
      <c r="I146" s="207">
        <f>I148+I151+I154+I157+I160+I163+I166+I169+I172</f>
        <v>0</v>
      </c>
      <c r="J146" s="207">
        <f>J148+J151+J154+J157+J160+J163+J166+J169+J172</f>
        <v>0</v>
      </c>
      <c r="K146" s="882" t="s">
        <v>104</v>
      </c>
      <c r="L146" s="883"/>
      <c r="M146" s="886"/>
      <c r="N146" s="209">
        <f t="shared" ref="N146:Q147" si="89">N148+N151+N154+N157+N160+N163+N166+N169+N172</f>
        <v>0</v>
      </c>
      <c r="O146" s="209">
        <f t="shared" si="89"/>
        <v>0</v>
      </c>
      <c r="P146" s="209">
        <f t="shared" si="89"/>
        <v>0</v>
      </c>
      <c r="Q146" s="209">
        <f t="shared" si="89"/>
        <v>0</v>
      </c>
      <c r="R146" s="210"/>
      <c r="S146" s="877">
        <f>S148+S151+S154+S157+S160+S163+S166+S169</f>
        <v>0</v>
      </c>
      <c r="T146" s="207">
        <f t="shared" ref="T146:AK147" si="90">T148+T151+T154+T157+T160+T163+T166+T169+T172</f>
        <v>0</v>
      </c>
      <c r="U146" s="207">
        <f t="shared" si="90"/>
        <v>0</v>
      </c>
      <c r="V146" s="207">
        <f t="shared" si="90"/>
        <v>0</v>
      </c>
      <c r="W146" s="207">
        <f t="shared" si="90"/>
        <v>333232</v>
      </c>
      <c r="X146" s="207">
        <f t="shared" si="90"/>
        <v>373219.84000000008</v>
      </c>
      <c r="Y146" s="207">
        <f t="shared" si="90"/>
        <v>196</v>
      </c>
      <c r="Z146" s="207">
        <f t="shared" si="90"/>
        <v>333232</v>
      </c>
      <c r="AA146" s="207">
        <f t="shared" si="90"/>
        <v>373219.84000000008</v>
      </c>
      <c r="AB146" s="207">
        <f t="shared" si="90"/>
        <v>196</v>
      </c>
      <c r="AC146" s="207">
        <f t="shared" si="90"/>
        <v>0</v>
      </c>
      <c r="AD146" s="207">
        <f t="shared" si="90"/>
        <v>0</v>
      </c>
      <c r="AE146" s="207">
        <f t="shared" si="90"/>
        <v>0</v>
      </c>
      <c r="AF146" s="207">
        <f t="shared" si="90"/>
        <v>0</v>
      </c>
      <c r="AG146" s="207">
        <f t="shared" si="90"/>
        <v>0</v>
      </c>
      <c r="AH146" s="207">
        <f t="shared" si="90"/>
        <v>0</v>
      </c>
      <c r="AI146" s="207">
        <f>AI148+AI151+AI154+AI157+AI160+AI163+AI166+AI169+AI172</f>
        <v>0</v>
      </c>
      <c r="AJ146" s="207">
        <f t="shared" si="90"/>
        <v>0</v>
      </c>
      <c r="AK146" s="207">
        <f t="shared" si="90"/>
        <v>0</v>
      </c>
      <c r="AL146" s="211" t="str">
        <f>IF(AC146=0,"",AF146/AC146)</f>
        <v/>
      </c>
      <c r="AM146" s="207">
        <f t="shared" ref="AM146:BH147" si="91">AM148+AM151+AM154+AM157+AM160+AM163+AM166+AM169+AM172</f>
        <v>0</v>
      </c>
      <c r="AN146" s="207">
        <f t="shared" si="91"/>
        <v>0</v>
      </c>
      <c r="AO146" s="207">
        <f t="shared" si="91"/>
        <v>0</v>
      </c>
      <c r="AP146" s="207"/>
      <c r="AQ146" s="207"/>
      <c r="AR146" s="207">
        <f t="shared" si="91"/>
        <v>0</v>
      </c>
      <c r="AS146" s="207">
        <f t="shared" si="91"/>
        <v>0</v>
      </c>
      <c r="AT146" s="207">
        <f t="shared" si="91"/>
        <v>0</v>
      </c>
      <c r="AU146" s="207">
        <f t="shared" si="91"/>
        <v>0</v>
      </c>
      <c r="AV146" s="207">
        <f t="shared" si="91"/>
        <v>0</v>
      </c>
      <c r="AW146" s="207">
        <f t="shared" si="91"/>
        <v>0</v>
      </c>
      <c r="AX146" s="207">
        <f t="shared" si="91"/>
        <v>0</v>
      </c>
      <c r="AY146" s="207">
        <f t="shared" si="91"/>
        <v>0</v>
      </c>
      <c r="AZ146" s="207">
        <f t="shared" si="91"/>
        <v>0</v>
      </c>
      <c r="BA146" s="207">
        <f t="shared" si="91"/>
        <v>0</v>
      </c>
      <c r="BB146" s="207">
        <f t="shared" si="91"/>
        <v>0</v>
      </c>
      <c r="BC146" s="207">
        <f t="shared" si="91"/>
        <v>0</v>
      </c>
      <c r="BD146" s="207">
        <f t="shared" si="91"/>
        <v>0</v>
      </c>
      <c r="BE146" s="207">
        <f t="shared" si="91"/>
        <v>0</v>
      </c>
      <c r="BF146" s="207">
        <f t="shared" si="91"/>
        <v>0</v>
      </c>
      <c r="BG146" s="207">
        <f t="shared" si="91"/>
        <v>0</v>
      </c>
      <c r="BH146" s="207">
        <f t="shared" si="91"/>
        <v>0</v>
      </c>
      <c r="BI146" s="212" t="s">
        <v>83</v>
      </c>
      <c r="BJ146" s="213"/>
      <c r="BK146" s="214">
        <f t="shared" ref="BK146:BM147" si="92">BK148+BK151+BK154+BK157+BK160+BK163+BK166+BK169</f>
        <v>0</v>
      </c>
      <c r="BL146" s="214">
        <f t="shared" si="92"/>
        <v>0</v>
      </c>
      <c r="BM146" s="214">
        <f t="shared" si="92"/>
        <v>0</v>
      </c>
      <c r="BN146" s="215"/>
      <c r="BO146" s="215"/>
      <c r="BP146" s="213"/>
      <c r="BS146" s="217"/>
      <c r="BT146" s="218"/>
      <c r="BU146" s="213"/>
    </row>
    <row r="147" spans="1:73" s="216" customFormat="1" ht="13" hidden="1" customHeight="1" x14ac:dyDescent="0.35">
      <c r="A147" s="785"/>
      <c r="B147" s="880"/>
      <c r="C147" s="206" t="s">
        <v>75</v>
      </c>
      <c r="D147" s="208"/>
      <c r="E147" s="207">
        <f>E149+E152+E155+E158+E161+E164+E167+E170+E173</f>
        <v>0</v>
      </c>
      <c r="F147" s="207">
        <f>F149+F152+F155+F158+F161+F164+F167+F170+F173</f>
        <v>0</v>
      </c>
      <c r="G147" s="208"/>
      <c r="H147" s="207"/>
      <c r="I147" s="207">
        <f>I149+I152+I155+I158+I161+I164+I167+I170+I173</f>
        <v>0</v>
      </c>
      <c r="J147" s="207">
        <f>J149+J152+J155+J158+J161+J164+J167+J170+J173</f>
        <v>0</v>
      </c>
      <c r="K147" s="884"/>
      <c r="L147" s="885"/>
      <c r="M147" s="887"/>
      <c r="N147" s="209">
        <f t="shared" si="89"/>
        <v>0</v>
      </c>
      <c r="O147" s="209">
        <f t="shared" si="89"/>
        <v>0</v>
      </c>
      <c r="P147" s="209">
        <f t="shared" si="89"/>
        <v>0</v>
      </c>
      <c r="Q147" s="209">
        <f t="shared" si="89"/>
        <v>0</v>
      </c>
      <c r="R147" s="210"/>
      <c r="S147" s="878"/>
      <c r="T147" s="207">
        <f t="shared" si="90"/>
        <v>0</v>
      </c>
      <c r="U147" s="207">
        <f t="shared" si="90"/>
        <v>0</v>
      </c>
      <c r="V147" s="207"/>
      <c r="W147" s="207">
        <f t="shared" si="90"/>
        <v>254712.05160714284</v>
      </c>
      <c r="X147" s="207">
        <f t="shared" si="90"/>
        <v>285277.49779999995</v>
      </c>
      <c r="Y147" s="207"/>
      <c r="Z147" s="207">
        <f t="shared" si="90"/>
        <v>254712.05160714284</v>
      </c>
      <c r="AA147" s="207">
        <f t="shared" si="90"/>
        <v>285277.49779999995</v>
      </c>
      <c r="AB147" s="207"/>
      <c r="AC147" s="207">
        <f t="shared" si="90"/>
        <v>0</v>
      </c>
      <c r="AD147" s="207">
        <f t="shared" si="90"/>
        <v>0</v>
      </c>
      <c r="AE147" s="207"/>
      <c r="AF147" s="207">
        <f t="shared" si="90"/>
        <v>0</v>
      </c>
      <c r="AG147" s="207">
        <f t="shared" si="90"/>
        <v>0</v>
      </c>
      <c r="AH147" s="207"/>
      <c r="AI147" s="207">
        <f t="shared" si="90"/>
        <v>0</v>
      </c>
      <c r="AJ147" s="207">
        <f t="shared" si="90"/>
        <v>0</v>
      </c>
      <c r="AK147" s="207"/>
      <c r="AL147" s="211" t="str">
        <f>IF(AC147=0,"",AF147/AC147)</f>
        <v/>
      </c>
      <c r="AM147" s="207">
        <f t="shared" si="91"/>
        <v>0</v>
      </c>
      <c r="AN147" s="207">
        <f t="shared" si="91"/>
        <v>0</v>
      </c>
      <c r="AO147" s="207">
        <f t="shared" si="91"/>
        <v>0</v>
      </c>
      <c r="AP147" s="207"/>
      <c r="AQ147" s="207"/>
      <c r="AR147" s="207">
        <f t="shared" si="91"/>
        <v>0</v>
      </c>
      <c r="AS147" s="207">
        <f t="shared" si="91"/>
        <v>0</v>
      </c>
      <c r="AT147" s="207"/>
      <c r="AU147" s="207">
        <f t="shared" si="91"/>
        <v>0</v>
      </c>
      <c r="AV147" s="207">
        <f t="shared" si="91"/>
        <v>0</v>
      </c>
      <c r="AW147" s="207">
        <f t="shared" si="91"/>
        <v>0</v>
      </c>
      <c r="AX147" s="207">
        <f t="shared" si="91"/>
        <v>0</v>
      </c>
      <c r="AY147" s="207">
        <f t="shared" si="91"/>
        <v>0</v>
      </c>
      <c r="AZ147" s="207">
        <f t="shared" si="91"/>
        <v>0</v>
      </c>
      <c r="BA147" s="207">
        <f t="shared" si="91"/>
        <v>0</v>
      </c>
      <c r="BB147" s="207">
        <f t="shared" si="91"/>
        <v>0</v>
      </c>
      <c r="BC147" s="207">
        <f t="shared" si="91"/>
        <v>0</v>
      </c>
      <c r="BD147" s="207">
        <f t="shared" si="91"/>
        <v>0</v>
      </c>
      <c r="BE147" s="207">
        <f t="shared" si="91"/>
        <v>0</v>
      </c>
      <c r="BF147" s="207">
        <f t="shared" si="91"/>
        <v>0</v>
      </c>
      <c r="BG147" s="207">
        <f t="shared" si="91"/>
        <v>0</v>
      </c>
      <c r="BH147" s="207">
        <f t="shared" si="91"/>
        <v>0</v>
      </c>
      <c r="BI147" s="234"/>
      <c r="BJ147" s="213"/>
      <c r="BK147" s="214">
        <f t="shared" si="92"/>
        <v>0</v>
      </c>
      <c r="BL147" s="214">
        <f t="shared" si="92"/>
        <v>0</v>
      </c>
      <c r="BM147" s="214">
        <f t="shared" si="92"/>
        <v>0</v>
      </c>
      <c r="BN147" s="215"/>
      <c r="BO147" s="215"/>
      <c r="BP147" s="213"/>
      <c r="BS147" s="217"/>
      <c r="BT147" s="218"/>
      <c r="BU147" s="213"/>
    </row>
    <row r="148" spans="1:73" s="231" customFormat="1" ht="13" hidden="1" customHeight="1" x14ac:dyDescent="0.35">
      <c r="A148" s="785"/>
      <c r="B148" s="880"/>
      <c r="C148" s="221" t="s">
        <v>73</v>
      </c>
      <c r="D148" s="221" t="s">
        <v>74</v>
      </c>
      <c r="E148" s="222"/>
      <c r="F148" s="222">
        <f>E148*1.12</f>
        <v>0</v>
      </c>
      <c r="G148" s="852"/>
      <c r="H148" s="838"/>
      <c r="I148" s="223"/>
      <c r="J148" s="223">
        <f>I148*1.12</f>
        <v>0</v>
      </c>
      <c r="K148" s="868"/>
      <c r="L148" s="770"/>
      <c r="M148" s="799" t="s">
        <v>98</v>
      </c>
      <c r="N148" s="224">
        <f t="shared" ref="N148:O171" si="93">P148</f>
        <v>0</v>
      </c>
      <c r="O148" s="224">
        <f t="shared" si="93"/>
        <v>0</v>
      </c>
      <c r="P148" s="224">
        <f t="shared" ref="P148:P174" si="94">Q148/1.12</f>
        <v>0</v>
      </c>
      <c r="Q148" s="224"/>
      <c r="R148" s="770"/>
      <c r="S148" s="779"/>
      <c r="T148" s="225"/>
      <c r="U148" s="225"/>
      <c r="V148" s="225"/>
      <c r="W148" s="225">
        <f>36072+8996+2281+7016+1329</f>
        <v>55694</v>
      </c>
      <c r="X148" s="226">
        <f>W148*1.12</f>
        <v>62377.280000000006</v>
      </c>
      <c r="Y148" s="225">
        <f>18+4+3</f>
        <v>25</v>
      </c>
      <c r="Z148" s="225">
        <f t="shared" ref="Z148:AB171" si="95">T148+W148</f>
        <v>55694</v>
      </c>
      <c r="AA148" s="225">
        <f t="shared" si="95"/>
        <v>62377.280000000006</v>
      </c>
      <c r="AB148" s="225">
        <f t="shared" si="95"/>
        <v>25</v>
      </c>
      <c r="AC148" s="225"/>
      <c r="AD148" s="225">
        <f>AC148*1.12</f>
        <v>0</v>
      </c>
      <c r="AE148" s="225"/>
      <c r="AF148" s="225"/>
      <c r="AG148" s="226">
        <f>AF148*1.12</f>
        <v>0</v>
      </c>
      <c r="AH148" s="225"/>
      <c r="AI148" s="226"/>
      <c r="AJ148" s="226">
        <f>AI148*1.12</f>
        <v>0</v>
      </c>
      <c r="AK148" s="226">
        <f>AH148-AE148</f>
        <v>0</v>
      </c>
      <c r="AL148" s="227"/>
      <c r="AM148" s="228"/>
      <c r="AN148" s="228"/>
      <c r="AO148" s="228"/>
      <c r="AP148" s="228"/>
      <c r="AQ148" s="228"/>
      <c r="AR148" s="226"/>
      <c r="AS148" s="226">
        <f t="shared" ref="AS148:AS174" si="96">AR148*1.12</f>
        <v>0</v>
      </c>
      <c r="AT148" s="226">
        <f>S148</f>
        <v>0</v>
      </c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35"/>
      <c r="BJ148" s="235"/>
      <c r="BK148" s="230"/>
      <c r="BL148" s="230"/>
      <c r="BM148" s="230"/>
      <c r="BN148" s="235"/>
      <c r="BO148" s="235"/>
      <c r="BP148" s="230"/>
      <c r="BS148" s="232"/>
      <c r="BT148" s="233"/>
      <c r="BU148" s="230"/>
    </row>
    <row r="149" spans="1:73" s="103" customFormat="1" ht="13" hidden="1" customHeight="1" x14ac:dyDescent="0.35">
      <c r="A149" s="785"/>
      <c r="B149" s="880"/>
      <c r="C149" s="122" t="s">
        <v>75</v>
      </c>
      <c r="D149" s="122" t="s">
        <v>76</v>
      </c>
      <c r="E149" s="189">
        <f>E150</f>
        <v>0</v>
      </c>
      <c r="F149" s="189">
        <f>F150</f>
        <v>0</v>
      </c>
      <c r="G149" s="853"/>
      <c r="H149" s="839"/>
      <c r="I149" s="193"/>
      <c r="J149" s="193">
        <f>J150</f>
        <v>0</v>
      </c>
      <c r="K149" s="869"/>
      <c r="L149" s="771"/>
      <c r="M149" s="800"/>
      <c r="N149" s="125">
        <f t="shared" si="93"/>
        <v>0</v>
      </c>
      <c r="O149" s="125">
        <f t="shared" si="93"/>
        <v>0</v>
      </c>
      <c r="P149" s="125">
        <f t="shared" si="94"/>
        <v>0</v>
      </c>
      <c r="Q149" s="125">
        <f>Q148</f>
        <v>0</v>
      </c>
      <c r="R149" s="771"/>
      <c r="S149" s="780"/>
      <c r="T149" s="124"/>
      <c r="U149" s="124"/>
      <c r="V149" s="124"/>
      <c r="W149" s="124">
        <f>W150</f>
        <v>46988.976589285703</v>
      </c>
      <c r="X149" s="123">
        <f>X150</f>
        <v>52627.653779999993</v>
      </c>
      <c r="Y149" s="124"/>
      <c r="Z149" s="124">
        <f t="shared" si="95"/>
        <v>46988.976589285703</v>
      </c>
      <c r="AA149" s="124">
        <f t="shared" si="95"/>
        <v>52627.653779999993</v>
      </c>
      <c r="AB149" s="124"/>
      <c r="AC149" s="124"/>
      <c r="AD149" s="124">
        <f>AC149*1.12</f>
        <v>0</v>
      </c>
      <c r="AE149" s="124"/>
      <c r="AF149" s="124">
        <f>AF150</f>
        <v>0</v>
      </c>
      <c r="AG149" s="123">
        <f>AG150</f>
        <v>0</v>
      </c>
      <c r="AH149" s="124"/>
      <c r="AI149" s="123"/>
      <c r="AJ149" s="123">
        <f>AI149*1.12</f>
        <v>0</v>
      </c>
      <c r="AK149" s="123"/>
      <c r="AL149" s="126"/>
      <c r="AM149" s="127">
        <f>AF149</f>
        <v>0</v>
      </c>
      <c r="AN149" s="127"/>
      <c r="AO149" s="127"/>
      <c r="AP149" s="127"/>
      <c r="AQ149" s="127"/>
      <c r="AR149" s="123">
        <f>I149</f>
        <v>0</v>
      </c>
      <c r="AS149" s="123">
        <f t="shared" si="96"/>
        <v>0</v>
      </c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236"/>
      <c r="BJ149" s="236"/>
      <c r="BK149" s="106"/>
      <c r="BL149" s="106"/>
      <c r="BM149" s="106"/>
      <c r="BN149" s="236"/>
      <c r="BO149" s="236"/>
      <c r="BP149" s="106"/>
      <c r="BS149" s="30"/>
      <c r="BT149" s="107"/>
      <c r="BU149" s="106"/>
    </row>
    <row r="150" spans="1:73" ht="13" hidden="1" customHeight="1" x14ac:dyDescent="0.35">
      <c r="A150" s="785"/>
      <c r="B150" s="880"/>
      <c r="C150" s="129" t="s">
        <v>75</v>
      </c>
      <c r="D150" s="129" t="s">
        <v>77</v>
      </c>
      <c r="E150" s="191">
        <f>E148</f>
        <v>0</v>
      </c>
      <c r="F150" s="191">
        <f>E150*1.12</f>
        <v>0</v>
      </c>
      <c r="G150" s="853"/>
      <c r="H150" s="839"/>
      <c r="I150" s="195">
        <f>I149</f>
        <v>0</v>
      </c>
      <c r="J150" s="195">
        <f>I150*1.12</f>
        <v>0</v>
      </c>
      <c r="K150" s="870"/>
      <c r="L150" s="772"/>
      <c r="M150" s="801"/>
      <c r="N150" s="132">
        <f t="shared" si="93"/>
        <v>0</v>
      </c>
      <c r="O150" s="132">
        <f t="shared" si="93"/>
        <v>0</v>
      </c>
      <c r="P150" s="132">
        <f t="shared" si="94"/>
        <v>0</v>
      </c>
      <c r="Q150" s="132">
        <f>Q149</f>
        <v>0</v>
      </c>
      <c r="R150" s="772"/>
      <c r="S150" s="781"/>
      <c r="T150" s="131"/>
      <c r="U150" s="131"/>
      <c r="V150" s="131"/>
      <c r="W150" s="131">
        <f>34497.77486/1.12+12191.89664/1.12+5937.98228/1.12</f>
        <v>46988.976589285703</v>
      </c>
      <c r="X150" s="191">
        <f>W150*1.12</f>
        <v>52627.653779999993</v>
      </c>
      <c r="Y150" s="131"/>
      <c r="Z150" s="131">
        <f t="shared" si="95"/>
        <v>46988.976589285703</v>
      </c>
      <c r="AA150" s="131">
        <f t="shared" si="95"/>
        <v>52627.653779999993</v>
      </c>
      <c r="AB150" s="131"/>
      <c r="AC150" s="131">
        <f>AC149</f>
        <v>0</v>
      </c>
      <c r="AD150" s="131">
        <f>AD149</f>
        <v>0</v>
      </c>
      <c r="AE150" s="131"/>
      <c r="AF150" s="131"/>
      <c r="AG150" s="191">
        <f>AF150*1.12</f>
        <v>0</v>
      </c>
      <c r="AH150" s="131"/>
      <c r="AI150" s="130">
        <f>AI149</f>
        <v>0</v>
      </c>
      <c r="AJ150" s="130">
        <f>AJ149</f>
        <v>0</v>
      </c>
      <c r="AK150" s="130"/>
      <c r="AL150" s="133"/>
      <c r="AM150" s="134">
        <f>AF150</f>
        <v>0</v>
      </c>
      <c r="AN150" s="134"/>
      <c r="AO150" s="134"/>
      <c r="AP150" s="134"/>
      <c r="AQ150" s="134"/>
      <c r="AR150" s="130">
        <f>AR149</f>
        <v>0</v>
      </c>
      <c r="AS150" s="130">
        <f t="shared" si="96"/>
        <v>0</v>
      </c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237"/>
      <c r="BJ150" s="237"/>
      <c r="BK150" s="31"/>
      <c r="BL150" s="31"/>
      <c r="BM150" s="31"/>
      <c r="BN150" s="237"/>
      <c r="BO150" s="237"/>
      <c r="BP150" s="31"/>
      <c r="BS150" s="28"/>
      <c r="BT150" s="29"/>
      <c r="BU150" s="31"/>
    </row>
    <row r="151" spans="1:73" s="231" customFormat="1" ht="13" hidden="1" customHeight="1" x14ac:dyDescent="0.35">
      <c r="A151" s="785"/>
      <c r="B151" s="880"/>
      <c r="C151" s="221" t="s">
        <v>73</v>
      </c>
      <c r="D151" s="221" t="s">
        <v>74</v>
      </c>
      <c r="E151" s="222"/>
      <c r="F151" s="222"/>
      <c r="G151" s="853"/>
      <c r="H151" s="839"/>
      <c r="I151" s="223"/>
      <c r="J151" s="223"/>
      <c r="K151" s="868"/>
      <c r="L151" s="770"/>
      <c r="M151" s="799" t="s">
        <v>98</v>
      </c>
      <c r="N151" s="224">
        <f t="shared" si="93"/>
        <v>0</v>
      </c>
      <c r="O151" s="224">
        <f t="shared" si="93"/>
        <v>0</v>
      </c>
      <c r="P151" s="224">
        <f t="shared" si="94"/>
        <v>0</v>
      </c>
      <c r="Q151" s="224"/>
      <c r="R151" s="770"/>
      <c r="S151" s="779"/>
      <c r="T151" s="225"/>
      <c r="U151" s="225"/>
      <c r="V151" s="225"/>
      <c r="W151" s="225">
        <f>34650+18089+41153+18585+15948-1886+2+9042+2067</f>
        <v>137650</v>
      </c>
      <c r="X151" s="226">
        <f>W151*1.12</f>
        <v>154168.00000000003</v>
      </c>
      <c r="Y151" s="225">
        <f>21+11+18+22+12+6</f>
        <v>90</v>
      </c>
      <c r="Z151" s="225">
        <f t="shared" si="95"/>
        <v>137650</v>
      </c>
      <c r="AA151" s="225">
        <f t="shared" si="95"/>
        <v>154168.00000000003</v>
      </c>
      <c r="AB151" s="225">
        <f t="shared" si="95"/>
        <v>90</v>
      </c>
      <c r="AC151" s="225"/>
      <c r="AD151" s="225"/>
      <c r="AE151" s="225"/>
      <c r="AF151" s="225"/>
      <c r="AG151" s="226">
        <f>AF151*1.12</f>
        <v>0</v>
      </c>
      <c r="AH151" s="225"/>
      <c r="AI151" s="226"/>
      <c r="AJ151" s="226">
        <f>AI151*1.12</f>
        <v>0</v>
      </c>
      <c r="AK151" s="226">
        <f>AH151-AE151</f>
        <v>0</v>
      </c>
      <c r="AL151" s="227" t="str">
        <f t="shared" ref="AL151:AL184" si="97">IF(AC151=0,"",AF151/AC151)</f>
        <v/>
      </c>
      <c r="AM151" s="228"/>
      <c r="AN151" s="228"/>
      <c r="AO151" s="228"/>
      <c r="AP151" s="228"/>
      <c r="AQ151" s="228"/>
      <c r="AR151" s="226"/>
      <c r="AS151" s="226">
        <f t="shared" si="96"/>
        <v>0</v>
      </c>
      <c r="AT151" s="226">
        <f>S151</f>
        <v>0</v>
      </c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35"/>
      <c r="BJ151" s="235"/>
      <c r="BK151" s="230"/>
      <c r="BL151" s="230"/>
      <c r="BM151" s="230"/>
      <c r="BN151" s="235"/>
      <c r="BO151" s="235"/>
      <c r="BP151" s="230"/>
      <c r="BS151" s="232"/>
      <c r="BT151" s="233"/>
      <c r="BU151" s="230"/>
    </row>
    <row r="152" spans="1:73" s="103" customFormat="1" ht="13" hidden="1" customHeight="1" x14ac:dyDescent="0.35">
      <c r="A152" s="785"/>
      <c r="B152" s="880"/>
      <c r="C152" s="122" t="s">
        <v>75</v>
      </c>
      <c r="D152" s="122" t="s">
        <v>76</v>
      </c>
      <c r="E152" s="189"/>
      <c r="F152" s="189"/>
      <c r="G152" s="853"/>
      <c r="H152" s="839"/>
      <c r="I152" s="193"/>
      <c r="J152" s="193"/>
      <c r="K152" s="869"/>
      <c r="L152" s="771"/>
      <c r="M152" s="800"/>
      <c r="N152" s="125">
        <f t="shared" si="93"/>
        <v>0</v>
      </c>
      <c r="O152" s="125">
        <f t="shared" si="93"/>
        <v>0</v>
      </c>
      <c r="P152" s="125">
        <f t="shared" si="94"/>
        <v>0</v>
      </c>
      <c r="Q152" s="125">
        <f>Q151</f>
        <v>0</v>
      </c>
      <c r="R152" s="771"/>
      <c r="S152" s="780"/>
      <c r="T152" s="124"/>
      <c r="U152" s="124"/>
      <c r="V152" s="124"/>
      <c r="W152" s="124">
        <f>29157.35653/1.12+9629.5325/1.12+35297.06985/1.12+32727.74494/1.12+15930.32969/1.12+10464.83498/1.12</f>
        <v>118934.70400892856</v>
      </c>
      <c r="X152" s="123">
        <f>W152*1.12</f>
        <v>133206.86848999999</v>
      </c>
      <c r="Y152" s="124"/>
      <c r="Z152" s="124">
        <f t="shared" si="95"/>
        <v>118934.70400892856</v>
      </c>
      <c r="AA152" s="124">
        <f t="shared" si="95"/>
        <v>133206.86848999999</v>
      </c>
      <c r="AB152" s="124"/>
      <c r="AC152" s="124"/>
      <c r="AD152" s="124">
        <f>AC152*1.12</f>
        <v>0</v>
      </c>
      <c r="AE152" s="124"/>
      <c r="AF152" s="124"/>
      <c r="AG152" s="123">
        <f>AF152*1.12</f>
        <v>0</v>
      </c>
      <c r="AH152" s="124"/>
      <c r="AI152" s="123"/>
      <c r="AJ152" s="123">
        <f>AI152*1.12</f>
        <v>0</v>
      </c>
      <c r="AK152" s="123"/>
      <c r="AL152" s="126" t="str">
        <f t="shared" si="97"/>
        <v/>
      </c>
      <c r="AM152" s="127">
        <f>AF152</f>
        <v>0</v>
      </c>
      <c r="AN152" s="127"/>
      <c r="AO152" s="127"/>
      <c r="AP152" s="127"/>
      <c r="AQ152" s="127"/>
      <c r="AR152" s="123"/>
      <c r="AS152" s="123">
        <f t="shared" si="96"/>
        <v>0</v>
      </c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236"/>
      <c r="BJ152" s="236"/>
      <c r="BK152" s="106"/>
      <c r="BL152" s="106"/>
      <c r="BM152" s="106"/>
      <c r="BN152" s="236"/>
      <c r="BO152" s="236"/>
      <c r="BP152" s="106"/>
      <c r="BS152" s="30"/>
      <c r="BT152" s="107"/>
      <c r="BU152" s="106"/>
    </row>
    <row r="153" spans="1:73" ht="13" hidden="1" customHeight="1" x14ac:dyDescent="0.35">
      <c r="A153" s="785"/>
      <c r="B153" s="880"/>
      <c r="C153" s="129" t="s">
        <v>75</v>
      </c>
      <c r="D153" s="129" t="s">
        <v>77</v>
      </c>
      <c r="E153" s="191"/>
      <c r="F153" s="191"/>
      <c r="G153" s="853"/>
      <c r="H153" s="839"/>
      <c r="I153" s="195"/>
      <c r="J153" s="195"/>
      <c r="K153" s="870"/>
      <c r="L153" s="772"/>
      <c r="M153" s="801"/>
      <c r="N153" s="132">
        <f t="shared" si="93"/>
        <v>0</v>
      </c>
      <c r="O153" s="132">
        <f t="shared" si="93"/>
        <v>0</v>
      </c>
      <c r="P153" s="132">
        <f t="shared" si="94"/>
        <v>0</v>
      </c>
      <c r="Q153" s="132">
        <f>Q152</f>
        <v>0</v>
      </c>
      <c r="R153" s="772"/>
      <c r="S153" s="781"/>
      <c r="T153" s="131"/>
      <c r="U153" s="131"/>
      <c r="V153" s="131"/>
      <c r="W153" s="131">
        <f>W152</f>
        <v>118934.70400892856</v>
      </c>
      <c r="X153" s="130">
        <f>X152</f>
        <v>133206.86848999999</v>
      </c>
      <c r="Y153" s="131"/>
      <c r="Z153" s="131">
        <f t="shared" si="95"/>
        <v>118934.70400892856</v>
      </c>
      <c r="AA153" s="131">
        <f t="shared" si="95"/>
        <v>133206.86848999999</v>
      </c>
      <c r="AB153" s="131"/>
      <c r="AC153" s="131">
        <f>AC152</f>
        <v>0</v>
      </c>
      <c r="AD153" s="131">
        <f>AD152</f>
        <v>0</v>
      </c>
      <c r="AE153" s="131"/>
      <c r="AF153" s="131">
        <f>AF152</f>
        <v>0</v>
      </c>
      <c r="AG153" s="130">
        <f>AG152</f>
        <v>0</v>
      </c>
      <c r="AH153" s="131"/>
      <c r="AI153" s="130">
        <f>AI152</f>
        <v>0</v>
      </c>
      <c r="AJ153" s="130">
        <f>AJ152</f>
        <v>0</v>
      </c>
      <c r="AK153" s="130"/>
      <c r="AL153" s="133" t="str">
        <f t="shared" si="97"/>
        <v/>
      </c>
      <c r="AM153" s="134">
        <f>AF153</f>
        <v>0</v>
      </c>
      <c r="AN153" s="134"/>
      <c r="AO153" s="134"/>
      <c r="AP153" s="134"/>
      <c r="AQ153" s="134"/>
      <c r="AR153" s="130">
        <f>AR152</f>
        <v>0</v>
      </c>
      <c r="AS153" s="130">
        <f t="shared" si="96"/>
        <v>0</v>
      </c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237"/>
      <c r="BJ153" s="237"/>
      <c r="BK153" s="31"/>
      <c r="BL153" s="31"/>
      <c r="BM153" s="31"/>
      <c r="BN153" s="237"/>
      <c r="BO153" s="237"/>
      <c r="BP153" s="31"/>
      <c r="BS153" s="28"/>
      <c r="BT153" s="29"/>
      <c r="BU153" s="31"/>
    </row>
    <row r="154" spans="1:73" s="231" customFormat="1" ht="13" hidden="1" customHeight="1" x14ac:dyDescent="0.35">
      <c r="A154" s="785"/>
      <c r="B154" s="880"/>
      <c r="C154" s="221" t="s">
        <v>73</v>
      </c>
      <c r="D154" s="221" t="s">
        <v>74</v>
      </c>
      <c r="E154" s="222"/>
      <c r="F154" s="222"/>
      <c r="G154" s="853"/>
      <c r="H154" s="839"/>
      <c r="I154" s="223"/>
      <c r="J154" s="223"/>
      <c r="K154" s="868"/>
      <c r="L154" s="770"/>
      <c r="M154" s="799" t="s">
        <v>98</v>
      </c>
      <c r="N154" s="224">
        <f t="shared" si="93"/>
        <v>0</v>
      </c>
      <c r="O154" s="224">
        <f t="shared" si="93"/>
        <v>0</v>
      </c>
      <c r="P154" s="224">
        <f t="shared" si="94"/>
        <v>0</v>
      </c>
      <c r="Q154" s="224"/>
      <c r="R154" s="770"/>
      <c r="S154" s="779"/>
      <c r="T154" s="225"/>
      <c r="U154" s="225"/>
      <c r="V154" s="225"/>
      <c r="W154" s="225">
        <f>9937+2500+7688+485</f>
        <v>20610</v>
      </c>
      <c r="X154" s="226">
        <f>W154*1.12</f>
        <v>23083.200000000001</v>
      </c>
      <c r="Y154" s="225">
        <f>5+2+3</f>
        <v>10</v>
      </c>
      <c r="Z154" s="225">
        <f t="shared" si="95"/>
        <v>20610</v>
      </c>
      <c r="AA154" s="225">
        <f t="shared" si="95"/>
        <v>23083.200000000001</v>
      </c>
      <c r="AB154" s="225">
        <f t="shared" si="95"/>
        <v>10</v>
      </c>
      <c r="AC154" s="225"/>
      <c r="AD154" s="225"/>
      <c r="AE154" s="225"/>
      <c r="AF154" s="225"/>
      <c r="AG154" s="226">
        <f>AF154*1.12</f>
        <v>0</v>
      </c>
      <c r="AH154" s="225"/>
      <c r="AI154" s="226"/>
      <c r="AJ154" s="226">
        <f>AI154*1.12</f>
        <v>0</v>
      </c>
      <c r="AK154" s="226">
        <f>AH154-AE154</f>
        <v>0</v>
      </c>
      <c r="AL154" s="227" t="str">
        <f t="shared" si="97"/>
        <v/>
      </c>
      <c r="AM154" s="228"/>
      <c r="AN154" s="228"/>
      <c r="AO154" s="228"/>
      <c r="AP154" s="228"/>
      <c r="AQ154" s="228"/>
      <c r="AR154" s="226"/>
      <c r="AS154" s="226">
        <f t="shared" si="96"/>
        <v>0</v>
      </c>
      <c r="AT154" s="226">
        <f>S154</f>
        <v>0</v>
      </c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35"/>
      <c r="BJ154" s="235"/>
      <c r="BK154" s="230"/>
      <c r="BL154" s="230"/>
      <c r="BM154" s="230"/>
      <c r="BN154" s="235"/>
      <c r="BO154" s="235"/>
      <c r="BP154" s="230"/>
      <c r="BS154" s="232"/>
      <c r="BT154" s="233"/>
      <c r="BU154" s="230"/>
    </row>
    <row r="155" spans="1:73" s="103" customFormat="1" ht="13" hidden="1" customHeight="1" x14ac:dyDescent="0.35">
      <c r="A155" s="785"/>
      <c r="B155" s="880"/>
      <c r="C155" s="122" t="s">
        <v>75</v>
      </c>
      <c r="D155" s="122" t="s">
        <v>76</v>
      </c>
      <c r="E155" s="189"/>
      <c r="F155" s="189"/>
      <c r="G155" s="853"/>
      <c r="H155" s="839"/>
      <c r="I155" s="193"/>
      <c r="J155" s="193"/>
      <c r="K155" s="869"/>
      <c r="L155" s="771"/>
      <c r="M155" s="800"/>
      <c r="N155" s="125">
        <f t="shared" si="93"/>
        <v>0</v>
      </c>
      <c r="O155" s="125">
        <f t="shared" si="93"/>
        <v>0</v>
      </c>
      <c r="P155" s="125">
        <f t="shared" si="94"/>
        <v>0</v>
      </c>
      <c r="Q155" s="125">
        <f>Q154</f>
        <v>0</v>
      </c>
      <c r="R155" s="771"/>
      <c r="S155" s="780"/>
      <c r="T155" s="124"/>
      <c r="U155" s="124"/>
      <c r="V155" s="124"/>
      <c r="W155" s="124">
        <f>10871.7336/1.12+1677.62448/1.12+7236.25056/1.12</f>
        <v>17665.722000000002</v>
      </c>
      <c r="X155" s="123">
        <f>W155*1.12</f>
        <v>19785.608640000002</v>
      </c>
      <c r="Y155" s="124"/>
      <c r="Z155" s="124">
        <f t="shared" si="95"/>
        <v>17665.722000000002</v>
      </c>
      <c r="AA155" s="124">
        <f t="shared" si="95"/>
        <v>19785.608640000002</v>
      </c>
      <c r="AB155" s="124"/>
      <c r="AC155" s="124"/>
      <c r="AD155" s="124">
        <f>AC155*1.12</f>
        <v>0</v>
      </c>
      <c r="AE155" s="124"/>
      <c r="AF155" s="124"/>
      <c r="AG155" s="123">
        <f>AF155*1.12</f>
        <v>0</v>
      </c>
      <c r="AH155" s="124"/>
      <c r="AI155" s="123"/>
      <c r="AJ155" s="123">
        <f>AI155*1.12</f>
        <v>0</v>
      </c>
      <c r="AK155" s="123"/>
      <c r="AL155" s="126" t="str">
        <f t="shared" si="97"/>
        <v/>
      </c>
      <c r="AM155" s="127">
        <f>AF155</f>
        <v>0</v>
      </c>
      <c r="AN155" s="127"/>
      <c r="AO155" s="127"/>
      <c r="AP155" s="127"/>
      <c r="AQ155" s="127"/>
      <c r="AR155" s="123"/>
      <c r="AS155" s="123">
        <f t="shared" si="96"/>
        <v>0</v>
      </c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236"/>
      <c r="BJ155" s="236"/>
      <c r="BK155" s="106"/>
      <c r="BL155" s="106"/>
      <c r="BM155" s="106"/>
      <c r="BN155" s="236"/>
      <c r="BO155" s="236"/>
      <c r="BP155" s="106"/>
      <c r="BS155" s="30"/>
      <c r="BT155" s="107"/>
      <c r="BU155" s="106"/>
    </row>
    <row r="156" spans="1:73" ht="13" hidden="1" customHeight="1" x14ac:dyDescent="0.35">
      <c r="A156" s="785"/>
      <c r="B156" s="880"/>
      <c r="C156" s="129" t="s">
        <v>75</v>
      </c>
      <c r="D156" s="129" t="s">
        <v>77</v>
      </c>
      <c r="E156" s="191"/>
      <c r="F156" s="191"/>
      <c r="G156" s="853"/>
      <c r="H156" s="839"/>
      <c r="I156" s="195"/>
      <c r="J156" s="195"/>
      <c r="K156" s="870"/>
      <c r="L156" s="772"/>
      <c r="M156" s="801"/>
      <c r="N156" s="132">
        <f t="shared" si="93"/>
        <v>0</v>
      </c>
      <c r="O156" s="132">
        <f t="shared" si="93"/>
        <v>0</v>
      </c>
      <c r="P156" s="132">
        <f t="shared" si="94"/>
        <v>0</v>
      </c>
      <c r="Q156" s="132">
        <f>Q155</f>
        <v>0</v>
      </c>
      <c r="R156" s="772"/>
      <c r="S156" s="781"/>
      <c r="T156" s="131"/>
      <c r="U156" s="131"/>
      <c r="V156" s="131"/>
      <c r="W156" s="131">
        <f>W155</f>
        <v>17665.722000000002</v>
      </c>
      <c r="X156" s="130">
        <f>X155</f>
        <v>19785.608640000002</v>
      </c>
      <c r="Y156" s="131"/>
      <c r="Z156" s="131">
        <f t="shared" si="95"/>
        <v>17665.722000000002</v>
      </c>
      <c r="AA156" s="131">
        <f t="shared" si="95"/>
        <v>19785.608640000002</v>
      </c>
      <c r="AB156" s="131"/>
      <c r="AC156" s="131">
        <f>AC155</f>
        <v>0</v>
      </c>
      <c r="AD156" s="131">
        <f>AD155</f>
        <v>0</v>
      </c>
      <c r="AE156" s="131"/>
      <c r="AF156" s="131">
        <f>AF155</f>
        <v>0</v>
      </c>
      <c r="AG156" s="130">
        <f>AG155</f>
        <v>0</v>
      </c>
      <c r="AH156" s="131"/>
      <c r="AI156" s="130">
        <f>AI155</f>
        <v>0</v>
      </c>
      <c r="AJ156" s="130">
        <f>AJ155</f>
        <v>0</v>
      </c>
      <c r="AK156" s="130"/>
      <c r="AL156" s="133" t="str">
        <f t="shared" si="97"/>
        <v/>
      </c>
      <c r="AM156" s="134">
        <f>AF156</f>
        <v>0</v>
      </c>
      <c r="AN156" s="134"/>
      <c r="AO156" s="134"/>
      <c r="AP156" s="134"/>
      <c r="AQ156" s="134"/>
      <c r="AR156" s="130">
        <f>AR155</f>
        <v>0</v>
      </c>
      <c r="AS156" s="130">
        <f t="shared" si="96"/>
        <v>0</v>
      </c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237"/>
      <c r="BJ156" s="237"/>
      <c r="BK156" s="31"/>
      <c r="BL156" s="31"/>
      <c r="BM156" s="31"/>
      <c r="BN156" s="237"/>
      <c r="BO156" s="237"/>
      <c r="BP156" s="31"/>
      <c r="BS156" s="28"/>
      <c r="BT156" s="29"/>
      <c r="BU156" s="31"/>
    </row>
    <row r="157" spans="1:73" s="231" customFormat="1" ht="13" hidden="1" customHeight="1" x14ac:dyDescent="0.35">
      <c r="A157" s="785"/>
      <c r="B157" s="880"/>
      <c r="C157" s="221" t="s">
        <v>73</v>
      </c>
      <c r="D157" s="221" t="s">
        <v>74</v>
      </c>
      <c r="E157" s="222"/>
      <c r="F157" s="222"/>
      <c r="G157" s="853"/>
      <c r="H157" s="839"/>
      <c r="I157" s="223"/>
      <c r="J157" s="223"/>
      <c r="K157" s="868"/>
      <c r="L157" s="770"/>
      <c r="M157" s="799" t="s">
        <v>98</v>
      </c>
      <c r="N157" s="224">
        <f t="shared" si="93"/>
        <v>0</v>
      </c>
      <c r="O157" s="224">
        <f t="shared" si="93"/>
        <v>0</v>
      </c>
      <c r="P157" s="224">
        <f t="shared" si="94"/>
        <v>0</v>
      </c>
      <c r="Q157" s="224"/>
      <c r="R157" s="770"/>
      <c r="S157" s="779"/>
      <c r="T157" s="225"/>
      <c r="U157" s="225"/>
      <c r="V157" s="225"/>
      <c r="W157" s="225">
        <f>15832+53287</f>
        <v>69119</v>
      </c>
      <c r="X157" s="226">
        <f>W157*1.12</f>
        <v>77413.280000000013</v>
      </c>
      <c r="Y157" s="223">
        <f>9+4+3+5+2+3+3+12</f>
        <v>41</v>
      </c>
      <c r="Z157" s="225">
        <f t="shared" si="95"/>
        <v>69119</v>
      </c>
      <c r="AA157" s="225">
        <f t="shared" si="95"/>
        <v>77413.280000000013</v>
      </c>
      <c r="AB157" s="225">
        <f t="shared" si="95"/>
        <v>41</v>
      </c>
      <c r="AC157" s="225"/>
      <c r="AD157" s="225"/>
      <c r="AE157" s="225"/>
      <c r="AF157" s="225"/>
      <c r="AG157" s="226">
        <f>AF157*1.12</f>
        <v>0</v>
      </c>
      <c r="AH157" s="223"/>
      <c r="AI157" s="226"/>
      <c r="AJ157" s="226">
        <f>AI157*1.12</f>
        <v>0</v>
      </c>
      <c r="AK157" s="226">
        <f>AH157-AE157</f>
        <v>0</v>
      </c>
      <c r="AL157" s="227" t="str">
        <f t="shared" si="97"/>
        <v/>
      </c>
      <c r="AM157" s="228"/>
      <c r="AN157" s="228"/>
      <c r="AO157" s="228"/>
      <c r="AP157" s="228"/>
      <c r="AQ157" s="228"/>
      <c r="AR157" s="226"/>
      <c r="AS157" s="226">
        <f t="shared" si="96"/>
        <v>0</v>
      </c>
      <c r="AT157" s="226">
        <f>H148-AT148-AT151-AT154</f>
        <v>0</v>
      </c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9"/>
      <c r="BH157" s="229"/>
      <c r="BI157" s="235"/>
      <c r="BJ157" s="235"/>
      <c r="BK157" s="230"/>
      <c r="BL157" s="230"/>
      <c r="BM157" s="230"/>
      <c r="BN157" s="235"/>
      <c r="BO157" s="235"/>
      <c r="BP157" s="230"/>
      <c r="BS157" s="232"/>
      <c r="BT157" s="233"/>
      <c r="BU157" s="230"/>
    </row>
    <row r="158" spans="1:73" s="103" customFormat="1" ht="13" hidden="1" customHeight="1" x14ac:dyDescent="0.35">
      <c r="A158" s="785"/>
      <c r="B158" s="880"/>
      <c r="C158" s="122" t="s">
        <v>75</v>
      </c>
      <c r="D158" s="122" t="s">
        <v>76</v>
      </c>
      <c r="E158" s="189"/>
      <c r="F158" s="189"/>
      <c r="G158" s="853"/>
      <c r="H158" s="839"/>
      <c r="I158" s="193"/>
      <c r="J158" s="193"/>
      <c r="K158" s="869"/>
      <c r="L158" s="771"/>
      <c r="M158" s="800"/>
      <c r="N158" s="125">
        <f t="shared" si="93"/>
        <v>0</v>
      </c>
      <c r="O158" s="125">
        <f t="shared" si="93"/>
        <v>0</v>
      </c>
      <c r="P158" s="125">
        <f t="shared" si="94"/>
        <v>0</v>
      </c>
      <c r="Q158" s="125">
        <f>Q157</f>
        <v>0</v>
      </c>
      <c r="R158" s="771"/>
      <c r="S158" s="780"/>
      <c r="T158" s="124"/>
      <c r="U158" s="124"/>
      <c r="V158" s="124"/>
      <c r="W158" s="124">
        <f>20774.61728/1.12+3770.84484/1.12+4864.01989/1.12+2055.66932/1.12+3691.17998/1.12</f>
        <v>31389.581526785711</v>
      </c>
      <c r="X158" s="123">
        <f>W158*1.12</f>
        <v>35156.331310000001</v>
      </c>
      <c r="Y158" s="124"/>
      <c r="Z158" s="124">
        <f t="shared" si="95"/>
        <v>31389.581526785711</v>
      </c>
      <c r="AA158" s="124">
        <f t="shared" si="95"/>
        <v>35156.331310000001</v>
      </c>
      <c r="AB158" s="124"/>
      <c r="AC158" s="124"/>
      <c r="AD158" s="124">
        <f>AC158*1.12</f>
        <v>0</v>
      </c>
      <c r="AE158" s="124"/>
      <c r="AF158" s="124"/>
      <c r="AG158" s="123">
        <f>AF158*1.12</f>
        <v>0</v>
      </c>
      <c r="AH158" s="124"/>
      <c r="AI158" s="186">
        <f>AF158-AC149</f>
        <v>0</v>
      </c>
      <c r="AJ158" s="123">
        <f>AI158*1.12</f>
        <v>0</v>
      </c>
      <c r="AK158" s="123"/>
      <c r="AL158" s="126" t="str">
        <f t="shared" si="97"/>
        <v/>
      </c>
      <c r="AM158" s="127">
        <f>AF158</f>
        <v>0</v>
      </c>
      <c r="AN158" s="127"/>
      <c r="AO158" s="127"/>
      <c r="AP158" s="127"/>
      <c r="AQ158" s="127"/>
      <c r="AR158" s="123"/>
      <c r="AS158" s="123">
        <f t="shared" si="96"/>
        <v>0</v>
      </c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236"/>
      <c r="BJ158" s="236"/>
      <c r="BK158" s="106"/>
      <c r="BL158" s="106"/>
      <c r="BM158" s="106"/>
      <c r="BN158" s="236"/>
      <c r="BO158" s="236"/>
      <c r="BP158" s="106"/>
      <c r="BS158" s="30"/>
      <c r="BT158" s="107"/>
      <c r="BU158" s="106"/>
    </row>
    <row r="159" spans="1:73" ht="13" hidden="1" customHeight="1" x14ac:dyDescent="0.35">
      <c r="A159" s="785"/>
      <c r="B159" s="880"/>
      <c r="C159" s="129" t="s">
        <v>75</v>
      </c>
      <c r="D159" s="129" t="s">
        <v>77</v>
      </c>
      <c r="E159" s="191"/>
      <c r="F159" s="191"/>
      <c r="G159" s="853"/>
      <c r="H159" s="839"/>
      <c r="I159" s="195"/>
      <c r="J159" s="195"/>
      <c r="K159" s="870"/>
      <c r="L159" s="772"/>
      <c r="M159" s="801"/>
      <c r="N159" s="132">
        <f t="shared" si="93"/>
        <v>0</v>
      </c>
      <c r="O159" s="132">
        <f t="shared" si="93"/>
        <v>0</v>
      </c>
      <c r="P159" s="132">
        <f t="shared" si="94"/>
        <v>0</v>
      </c>
      <c r="Q159" s="132">
        <f>Q158</f>
        <v>0</v>
      </c>
      <c r="R159" s="772"/>
      <c r="S159" s="781"/>
      <c r="T159" s="131"/>
      <c r="U159" s="131"/>
      <c r="V159" s="131"/>
      <c r="W159" s="131">
        <f>W158</f>
        <v>31389.581526785711</v>
      </c>
      <c r="X159" s="130">
        <f>W159*1.12</f>
        <v>35156.331310000001</v>
      </c>
      <c r="Y159" s="131"/>
      <c r="Z159" s="131">
        <f t="shared" si="95"/>
        <v>31389.581526785711</v>
      </c>
      <c r="AA159" s="131">
        <f t="shared" si="95"/>
        <v>35156.331310000001</v>
      </c>
      <c r="AB159" s="131"/>
      <c r="AC159" s="131">
        <f>AC158</f>
        <v>0</v>
      </c>
      <c r="AD159" s="131">
        <f>AD158</f>
        <v>0</v>
      </c>
      <c r="AE159" s="131"/>
      <c r="AF159" s="131">
        <f>AF158</f>
        <v>0</v>
      </c>
      <c r="AG159" s="130">
        <f>AF159*1.12</f>
        <v>0</v>
      </c>
      <c r="AH159" s="131"/>
      <c r="AI159" s="130">
        <f>AI158</f>
        <v>0</v>
      </c>
      <c r="AJ159" s="130">
        <f>AJ158</f>
        <v>0</v>
      </c>
      <c r="AK159" s="130"/>
      <c r="AL159" s="133" t="str">
        <f t="shared" si="97"/>
        <v/>
      </c>
      <c r="AM159" s="134">
        <f>AF159</f>
        <v>0</v>
      </c>
      <c r="AN159" s="134"/>
      <c r="AO159" s="134"/>
      <c r="AP159" s="134"/>
      <c r="AQ159" s="134"/>
      <c r="AR159" s="130">
        <f>AR158</f>
        <v>0</v>
      </c>
      <c r="AS159" s="130">
        <f t="shared" si="96"/>
        <v>0</v>
      </c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237"/>
      <c r="BJ159" s="237"/>
      <c r="BK159" s="31"/>
      <c r="BL159" s="31"/>
      <c r="BM159" s="31"/>
      <c r="BN159" s="237"/>
      <c r="BO159" s="237"/>
      <c r="BP159" s="31"/>
      <c r="BS159" s="28"/>
      <c r="BT159" s="29"/>
      <c r="BU159" s="31"/>
    </row>
    <row r="160" spans="1:73" s="231" customFormat="1" ht="13" hidden="1" customHeight="1" x14ac:dyDescent="0.35">
      <c r="A160" s="785"/>
      <c r="B160" s="880"/>
      <c r="C160" s="221" t="s">
        <v>73</v>
      </c>
      <c r="D160" s="221" t="s">
        <v>74</v>
      </c>
      <c r="E160" s="222"/>
      <c r="F160" s="222"/>
      <c r="G160" s="853"/>
      <c r="H160" s="839"/>
      <c r="I160" s="223"/>
      <c r="J160" s="238"/>
      <c r="K160" s="868"/>
      <c r="L160" s="770"/>
      <c r="M160" s="799" t="s">
        <v>98</v>
      </c>
      <c r="N160" s="224">
        <f t="shared" si="93"/>
        <v>0</v>
      </c>
      <c r="O160" s="224">
        <f t="shared" si="93"/>
        <v>0</v>
      </c>
      <c r="P160" s="239">
        <f t="shared" si="94"/>
        <v>0</v>
      </c>
      <c r="Q160" s="224"/>
      <c r="R160" s="770"/>
      <c r="S160" s="779"/>
      <c r="T160" s="225"/>
      <c r="U160" s="225"/>
      <c r="V160" s="225"/>
      <c r="W160" s="225">
        <f>5617+4844+3994+8975-5205+1</f>
        <v>18226</v>
      </c>
      <c r="X160" s="226">
        <f>W160*1.12</f>
        <v>20413.120000000003</v>
      </c>
      <c r="Y160" s="225">
        <f>5+2+2+1</f>
        <v>10</v>
      </c>
      <c r="Z160" s="225">
        <f t="shared" si="95"/>
        <v>18226</v>
      </c>
      <c r="AA160" s="225">
        <f t="shared" si="95"/>
        <v>20413.120000000003</v>
      </c>
      <c r="AB160" s="225">
        <f t="shared" si="95"/>
        <v>10</v>
      </c>
      <c r="AC160" s="225"/>
      <c r="AD160" s="225"/>
      <c r="AE160" s="225"/>
      <c r="AF160" s="225"/>
      <c r="AG160" s="226">
        <f>AF160*1.12</f>
        <v>0</v>
      </c>
      <c r="AH160" s="225"/>
      <c r="AI160" s="226"/>
      <c r="AJ160" s="226">
        <f>AI160*1.12</f>
        <v>0</v>
      </c>
      <c r="AK160" s="226">
        <f>AH160-AE160</f>
        <v>0</v>
      </c>
      <c r="AL160" s="227" t="str">
        <f t="shared" si="97"/>
        <v/>
      </c>
      <c r="AM160" s="228"/>
      <c r="AN160" s="228"/>
      <c r="AO160" s="228"/>
      <c r="AP160" s="228"/>
      <c r="AQ160" s="228"/>
      <c r="AR160" s="226"/>
      <c r="AS160" s="226">
        <f t="shared" si="96"/>
        <v>0</v>
      </c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35"/>
      <c r="BJ160" s="235"/>
      <c r="BK160" s="230"/>
      <c r="BL160" s="230"/>
      <c r="BM160" s="230"/>
      <c r="BN160" s="235"/>
      <c r="BO160" s="235"/>
      <c r="BP160" s="230"/>
      <c r="BS160" s="232"/>
      <c r="BT160" s="233"/>
      <c r="BU160" s="230"/>
    </row>
    <row r="161" spans="1:73" s="103" customFormat="1" ht="13" hidden="1" customHeight="1" x14ac:dyDescent="0.35">
      <c r="A161" s="785"/>
      <c r="B161" s="880"/>
      <c r="C161" s="122" t="s">
        <v>75</v>
      </c>
      <c r="D161" s="122" t="s">
        <v>76</v>
      </c>
      <c r="E161" s="189"/>
      <c r="F161" s="189"/>
      <c r="G161" s="853"/>
      <c r="H161" s="839"/>
      <c r="I161" s="193"/>
      <c r="J161" s="240"/>
      <c r="K161" s="869"/>
      <c r="L161" s="771"/>
      <c r="M161" s="800"/>
      <c r="N161" s="125">
        <f t="shared" si="93"/>
        <v>0</v>
      </c>
      <c r="O161" s="125">
        <f t="shared" si="93"/>
        <v>0</v>
      </c>
      <c r="P161" s="241">
        <f t="shared" si="94"/>
        <v>0</v>
      </c>
      <c r="Q161" s="125">
        <f>Q160</f>
        <v>0</v>
      </c>
      <c r="R161" s="771"/>
      <c r="S161" s="780"/>
      <c r="T161" s="124"/>
      <c r="U161" s="124"/>
      <c r="V161" s="124"/>
      <c r="W161" s="124">
        <f>6095.87031/1.12+5301.85824/1.12+5389.70018/1.12+2700.33249/1.12</f>
        <v>17399.786803571427</v>
      </c>
      <c r="X161" s="123">
        <f>W161*1.12</f>
        <v>19487.76122</v>
      </c>
      <c r="Y161" s="124"/>
      <c r="Z161" s="124">
        <f t="shared" si="95"/>
        <v>17399.786803571427</v>
      </c>
      <c r="AA161" s="124">
        <f t="shared" si="95"/>
        <v>19487.76122</v>
      </c>
      <c r="AB161" s="124"/>
      <c r="AC161" s="124"/>
      <c r="AD161" s="124">
        <f>AC161*1.12</f>
        <v>0</v>
      </c>
      <c r="AE161" s="124"/>
      <c r="AF161" s="124"/>
      <c r="AG161" s="123">
        <f>AF161*1.12</f>
        <v>0</v>
      </c>
      <c r="AH161" s="124"/>
      <c r="AI161" s="123"/>
      <c r="AJ161" s="123">
        <f>AI161*1.12</f>
        <v>0</v>
      </c>
      <c r="AK161" s="123"/>
      <c r="AL161" s="126" t="str">
        <f t="shared" si="97"/>
        <v/>
      </c>
      <c r="AM161" s="127">
        <f>AF161</f>
        <v>0</v>
      </c>
      <c r="AN161" s="127"/>
      <c r="AO161" s="127"/>
      <c r="AP161" s="127"/>
      <c r="AQ161" s="127"/>
      <c r="AR161" s="123">
        <f>AF161</f>
        <v>0</v>
      </c>
      <c r="AS161" s="123">
        <f t="shared" si="96"/>
        <v>0</v>
      </c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236"/>
      <c r="BJ161" s="236"/>
      <c r="BK161" s="106"/>
      <c r="BL161" s="106"/>
      <c r="BM161" s="106"/>
      <c r="BN161" s="236"/>
      <c r="BO161" s="236"/>
      <c r="BP161" s="106"/>
      <c r="BS161" s="30"/>
      <c r="BT161" s="107"/>
      <c r="BU161" s="106"/>
    </row>
    <row r="162" spans="1:73" ht="13" hidden="1" customHeight="1" x14ac:dyDescent="0.35">
      <c r="A162" s="785"/>
      <c r="B162" s="880"/>
      <c r="C162" s="129" t="s">
        <v>75</v>
      </c>
      <c r="D162" s="129" t="s">
        <v>77</v>
      </c>
      <c r="E162" s="191"/>
      <c r="F162" s="191"/>
      <c r="G162" s="853"/>
      <c r="H162" s="839"/>
      <c r="I162" s="195"/>
      <c r="J162" s="242"/>
      <c r="K162" s="870"/>
      <c r="L162" s="772"/>
      <c r="M162" s="801"/>
      <c r="N162" s="132">
        <f t="shared" si="93"/>
        <v>0</v>
      </c>
      <c r="O162" s="132">
        <f t="shared" si="93"/>
        <v>0</v>
      </c>
      <c r="P162" s="243">
        <f t="shared" si="94"/>
        <v>0</v>
      </c>
      <c r="Q162" s="132">
        <f>Q161</f>
        <v>0</v>
      </c>
      <c r="R162" s="772"/>
      <c r="S162" s="781"/>
      <c r="T162" s="131"/>
      <c r="U162" s="131"/>
      <c r="V162" s="131"/>
      <c r="W162" s="131">
        <f>W161</f>
        <v>17399.786803571427</v>
      </c>
      <c r="X162" s="130">
        <f>X161</f>
        <v>19487.76122</v>
      </c>
      <c r="Y162" s="131"/>
      <c r="Z162" s="131">
        <f t="shared" si="95"/>
        <v>17399.786803571427</v>
      </c>
      <c r="AA162" s="131">
        <f t="shared" si="95"/>
        <v>19487.76122</v>
      </c>
      <c r="AB162" s="131"/>
      <c r="AC162" s="131">
        <f>AC161</f>
        <v>0</v>
      </c>
      <c r="AD162" s="131">
        <f>AD161</f>
        <v>0</v>
      </c>
      <c r="AE162" s="131"/>
      <c r="AF162" s="131">
        <f>AF161</f>
        <v>0</v>
      </c>
      <c r="AG162" s="130">
        <f>AG161</f>
        <v>0</v>
      </c>
      <c r="AH162" s="131"/>
      <c r="AI162" s="130">
        <f>AI161</f>
        <v>0</v>
      </c>
      <c r="AJ162" s="130">
        <f>AJ161</f>
        <v>0</v>
      </c>
      <c r="AK162" s="130"/>
      <c r="AL162" s="133" t="str">
        <f t="shared" si="97"/>
        <v/>
      </c>
      <c r="AM162" s="134">
        <f>AF162</f>
        <v>0</v>
      </c>
      <c r="AN162" s="134"/>
      <c r="AO162" s="134"/>
      <c r="AP162" s="134"/>
      <c r="AQ162" s="134"/>
      <c r="AR162" s="130">
        <f>AF162</f>
        <v>0</v>
      </c>
      <c r="AS162" s="130">
        <f t="shared" si="96"/>
        <v>0</v>
      </c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237"/>
      <c r="BJ162" s="237"/>
      <c r="BK162" s="31"/>
      <c r="BL162" s="31"/>
      <c r="BM162" s="31"/>
      <c r="BN162" s="237"/>
      <c r="BO162" s="237"/>
      <c r="BP162" s="31"/>
      <c r="BS162" s="28"/>
      <c r="BT162" s="29"/>
      <c r="BU162" s="31"/>
    </row>
    <row r="163" spans="1:73" s="231" customFormat="1" ht="13" hidden="1" customHeight="1" x14ac:dyDescent="0.35">
      <c r="A163" s="785"/>
      <c r="B163" s="880"/>
      <c r="C163" s="221" t="s">
        <v>73</v>
      </c>
      <c r="D163" s="221" t="s">
        <v>74</v>
      </c>
      <c r="E163" s="222"/>
      <c r="F163" s="222"/>
      <c r="G163" s="853"/>
      <c r="H163" s="839"/>
      <c r="I163" s="223"/>
      <c r="J163" s="238"/>
      <c r="K163" s="868"/>
      <c r="L163" s="770"/>
      <c r="M163" s="799" t="s">
        <v>98</v>
      </c>
      <c r="N163" s="224">
        <f t="shared" si="93"/>
        <v>0</v>
      </c>
      <c r="O163" s="224">
        <f t="shared" si="93"/>
        <v>0</v>
      </c>
      <c r="P163" s="239">
        <f t="shared" si="94"/>
        <v>0</v>
      </c>
      <c r="Q163" s="224"/>
      <c r="R163" s="770"/>
      <c r="S163" s="779"/>
      <c r="T163" s="225"/>
      <c r="U163" s="225"/>
      <c r="V163" s="225"/>
      <c r="W163" s="225">
        <f>5294+3920+6724+3667+1314+8+1+6980+3478+547</f>
        <v>31933</v>
      </c>
      <c r="X163" s="226">
        <f>W163*1.12</f>
        <v>35764.960000000006</v>
      </c>
      <c r="Y163" s="225">
        <f>4+3+3+4+1+5</f>
        <v>20</v>
      </c>
      <c r="Z163" s="225">
        <f t="shared" si="95"/>
        <v>31933</v>
      </c>
      <c r="AA163" s="225">
        <f t="shared" si="95"/>
        <v>35764.960000000006</v>
      </c>
      <c r="AB163" s="225">
        <f t="shared" si="95"/>
        <v>20</v>
      </c>
      <c r="AC163" s="225"/>
      <c r="AD163" s="225"/>
      <c r="AE163" s="225"/>
      <c r="AF163" s="225"/>
      <c r="AG163" s="226">
        <f t="shared" ref="AG163:AG174" si="98">AF163*1.12</f>
        <v>0</v>
      </c>
      <c r="AH163" s="225"/>
      <c r="AI163" s="226"/>
      <c r="AJ163" s="226">
        <f>AI163*1.12</f>
        <v>0</v>
      </c>
      <c r="AK163" s="226">
        <f>AH163-AE163</f>
        <v>0</v>
      </c>
      <c r="AL163" s="227" t="str">
        <f t="shared" si="97"/>
        <v/>
      </c>
      <c r="AM163" s="228"/>
      <c r="AN163" s="228"/>
      <c r="AO163" s="228"/>
      <c r="AP163" s="228"/>
      <c r="AQ163" s="228"/>
      <c r="AR163" s="226"/>
      <c r="AS163" s="226">
        <f t="shared" si="96"/>
        <v>0</v>
      </c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35"/>
      <c r="BJ163" s="235"/>
      <c r="BK163" s="230"/>
      <c r="BL163" s="230"/>
      <c r="BM163" s="230"/>
      <c r="BN163" s="235"/>
      <c r="BO163" s="235"/>
      <c r="BP163" s="230"/>
      <c r="BS163" s="232"/>
      <c r="BT163" s="233"/>
      <c r="BU163" s="230"/>
    </row>
    <row r="164" spans="1:73" s="103" customFormat="1" ht="13" hidden="1" customHeight="1" x14ac:dyDescent="0.35">
      <c r="A164" s="785"/>
      <c r="B164" s="880"/>
      <c r="C164" s="122" t="s">
        <v>75</v>
      </c>
      <c r="D164" s="122" t="s">
        <v>76</v>
      </c>
      <c r="E164" s="189"/>
      <c r="F164" s="189"/>
      <c r="G164" s="853"/>
      <c r="H164" s="839"/>
      <c r="I164" s="193"/>
      <c r="J164" s="240"/>
      <c r="K164" s="869"/>
      <c r="L164" s="771"/>
      <c r="M164" s="800"/>
      <c r="N164" s="125">
        <f t="shared" si="93"/>
        <v>0</v>
      </c>
      <c r="O164" s="125">
        <f t="shared" si="93"/>
        <v>0</v>
      </c>
      <c r="P164" s="241">
        <f t="shared" si="94"/>
        <v>0</v>
      </c>
      <c r="Q164" s="125">
        <f>Q163</f>
        <v>0</v>
      </c>
      <c r="R164" s="771"/>
      <c r="S164" s="780"/>
      <c r="T164" s="124"/>
      <c r="U164" s="124"/>
      <c r="V164" s="124"/>
      <c r="W164" s="124">
        <f>4590.59328/1.12+3493.33152/1.12+4023.40176/1.12+5842.18432/1.12+1341.10108/1.12+5722.6624/1.12</f>
        <v>22333.280678571427</v>
      </c>
      <c r="X164" s="123">
        <f>W164*1.12</f>
        <v>25013.274359999999</v>
      </c>
      <c r="Y164" s="124"/>
      <c r="Z164" s="124">
        <f t="shared" si="95"/>
        <v>22333.280678571427</v>
      </c>
      <c r="AA164" s="124">
        <f t="shared" si="95"/>
        <v>25013.274359999999</v>
      </c>
      <c r="AB164" s="124"/>
      <c r="AC164" s="124"/>
      <c r="AD164" s="124">
        <f>AC164*1.12</f>
        <v>0</v>
      </c>
      <c r="AE164" s="124"/>
      <c r="AF164" s="124"/>
      <c r="AG164" s="123">
        <f t="shared" si="98"/>
        <v>0</v>
      </c>
      <c r="AH164" s="124"/>
      <c r="AI164" s="123"/>
      <c r="AJ164" s="123">
        <f>AI164*1.12</f>
        <v>0</v>
      </c>
      <c r="AK164" s="123"/>
      <c r="AL164" s="126" t="str">
        <f t="shared" si="97"/>
        <v/>
      </c>
      <c r="AM164" s="127">
        <f>AF164</f>
        <v>0</v>
      </c>
      <c r="AN164" s="127"/>
      <c r="AO164" s="127"/>
      <c r="AP164" s="127"/>
      <c r="AQ164" s="127"/>
      <c r="AR164" s="123">
        <f>AF164</f>
        <v>0</v>
      </c>
      <c r="AS164" s="123">
        <f t="shared" si="96"/>
        <v>0</v>
      </c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236"/>
      <c r="BJ164" s="236"/>
      <c r="BK164" s="106"/>
      <c r="BL164" s="106"/>
      <c r="BM164" s="106"/>
      <c r="BN164" s="236"/>
      <c r="BO164" s="236"/>
      <c r="BP164" s="106"/>
      <c r="BR164" s="103">
        <v>32524934.399999999</v>
      </c>
      <c r="BS164" s="30"/>
      <c r="BT164" s="107"/>
      <c r="BU164" s="106"/>
    </row>
    <row r="165" spans="1:73" ht="13" hidden="1" customHeight="1" x14ac:dyDescent="0.35">
      <c r="A165" s="785"/>
      <c r="B165" s="880"/>
      <c r="C165" s="129" t="s">
        <v>75</v>
      </c>
      <c r="D165" s="129" t="s">
        <v>77</v>
      </c>
      <c r="E165" s="191"/>
      <c r="F165" s="191"/>
      <c r="G165" s="853"/>
      <c r="H165" s="839"/>
      <c r="I165" s="195"/>
      <c r="J165" s="242"/>
      <c r="K165" s="870"/>
      <c r="L165" s="772"/>
      <c r="M165" s="801"/>
      <c r="N165" s="132">
        <f t="shared" si="93"/>
        <v>0</v>
      </c>
      <c r="O165" s="132">
        <f t="shared" si="93"/>
        <v>0</v>
      </c>
      <c r="P165" s="243">
        <f t="shared" si="94"/>
        <v>0</v>
      </c>
      <c r="Q165" s="132">
        <f>Q164</f>
        <v>0</v>
      </c>
      <c r="R165" s="772"/>
      <c r="S165" s="781"/>
      <c r="T165" s="131"/>
      <c r="U165" s="131"/>
      <c r="V165" s="131"/>
      <c r="W165" s="131">
        <f>W164</f>
        <v>22333.280678571427</v>
      </c>
      <c r="X165" s="130">
        <f>W165*1.12</f>
        <v>25013.274359999999</v>
      </c>
      <c r="Y165" s="131"/>
      <c r="Z165" s="131">
        <f t="shared" si="95"/>
        <v>22333.280678571427</v>
      </c>
      <c r="AA165" s="131">
        <f t="shared" si="95"/>
        <v>25013.274359999999</v>
      </c>
      <c r="AB165" s="131"/>
      <c r="AC165" s="131">
        <f>AC164</f>
        <v>0</v>
      </c>
      <c r="AD165" s="131">
        <f>AD164</f>
        <v>0</v>
      </c>
      <c r="AE165" s="131"/>
      <c r="AF165" s="131">
        <f>AF164</f>
        <v>0</v>
      </c>
      <c r="AG165" s="130">
        <f t="shared" si="98"/>
        <v>0</v>
      </c>
      <c r="AH165" s="131"/>
      <c r="AI165" s="130">
        <f>AI164</f>
        <v>0</v>
      </c>
      <c r="AJ165" s="130">
        <f>AJ164</f>
        <v>0</v>
      </c>
      <c r="AK165" s="130"/>
      <c r="AL165" s="133" t="str">
        <f t="shared" si="97"/>
        <v/>
      </c>
      <c r="AM165" s="134">
        <f>AF165</f>
        <v>0</v>
      </c>
      <c r="AN165" s="134"/>
      <c r="AO165" s="134"/>
      <c r="AP165" s="134"/>
      <c r="AQ165" s="134"/>
      <c r="AR165" s="130">
        <f>AF165</f>
        <v>0</v>
      </c>
      <c r="AS165" s="130">
        <f t="shared" si="96"/>
        <v>0</v>
      </c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237"/>
      <c r="BJ165" s="237"/>
      <c r="BK165" s="31"/>
      <c r="BL165" s="31"/>
      <c r="BM165" s="31"/>
      <c r="BN165" s="237"/>
      <c r="BO165" s="237"/>
      <c r="BP165" s="31"/>
      <c r="BS165" s="28"/>
      <c r="BT165" s="29"/>
      <c r="BU165" s="31"/>
    </row>
    <row r="166" spans="1:73" s="231" customFormat="1" ht="16.5" hidden="1" customHeight="1" outlineLevel="1" x14ac:dyDescent="0.35">
      <c r="A166" s="785"/>
      <c r="B166" s="880"/>
      <c r="C166" s="221" t="s">
        <v>73</v>
      </c>
      <c r="D166" s="221" t="s">
        <v>74</v>
      </c>
      <c r="E166" s="222"/>
      <c r="F166" s="222"/>
      <c r="G166" s="853"/>
      <c r="H166" s="839"/>
      <c r="I166" s="223"/>
      <c r="J166" s="238"/>
      <c r="K166" s="868"/>
      <c r="L166" s="770"/>
      <c r="M166" s="799" t="s">
        <v>98</v>
      </c>
      <c r="N166" s="224">
        <f t="shared" si="93"/>
        <v>0</v>
      </c>
      <c r="O166" s="224">
        <f t="shared" si="93"/>
        <v>0</v>
      </c>
      <c r="P166" s="224">
        <f t="shared" si="94"/>
        <v>0</v>
      </c>
      <c r="Q166" s="224"/>
      <c r="R166" s="770"/>
      <c r="S166" s="779"/>
      <c r="T166" s="225"/>
      <c r="U166" s="225"/>
      <c r="V166" s="225"/>
      <c r="W166" s="225"/>
      <c r="X166" s="226">
        <f>W166*1.12</f>
        <v>0</v>
      </c>
      <c r="Y166" s="225"/>
      <c r="Z166" s="225">
        <f t="shared" si="95"/>
        <v>0</v>
      </c>
      <c r="AA166" s="225">
        <f t="shared" si="95"/>
        <v>0</v>
      </c>
      <c r="AB166" s="225">
        <f t="shared" si="95"/>
        <v>0</v>
      </c>
      <c r="AC166" s="225"/>
      <c r="AD166" s="225"/>
      <c r="AE166" s="225"/>
      <c r="AF166" s="225"/>
      <c r="AG166" s="226">
        <f t="shared" si="98"/>
        <v>0</v>
      </c>
      <c r="AH166" s="225"/>
      <c r="AI166" s="226">
        <f>AF166-AC166</f>
        <v>0</v>
      </c>
      <c r="AJ166" s="226">
        <f>AI166*1.12</f>
        <v>0</v>
      </c>
      <c r="AK166" s="226">
        <f>AH166-AE166</f>
        <v>0</v>
      </c>
      <c r="AL166" s="227" t="str">
        <f t="shared" si="97"/>
        <v/>
      </c>
      <c r="AM166" s="228"/>
      <c r="AN166" s="228"/>
      <c r="AO166" s="228"/>
      <c r="AP166" s="228"/>
      <c r="AQ166" s="228"/>
      <c r="AR166" s="226"/>
      <c r="AS166" s="226">
        <f t="shared" si="96"/>
        <v>0</v>
      </c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35"/>
      <c r="BJ166" s="235"/>
      <c r="BK166" s="230"/>
      <c r="BL166" s="230"/>
      <c r="BM166" s="230"/>
      <c r="BN166" s="235"/>
      <c r="BO166" s="235"/>
      <c r="BP166" s="230"/>
      <c r="BS166" s="232"/>
      <c r="BT166" s="233"/>
      <c r="BU166" s="230"/>
    </row>
    <row r="167" spans="1:73" s="103" customFormat="1" ht="16.5" hidden="1" customHeight="1" outlineLevel="1" x14ac:dyDescent="0.35">
      <c r="A167" s="785"/>
      <c r="B167" s="880"/>
      <c r="C167" s="122" t="s">
        <v>75</v>
      </c>
      <c r="D167" s="122" t="s">
        <v>76</v>
      </c>
      <c r="E167" s="189"/>
      <c r="F167" s="189"/>
      <c r="G167" s="853"/>
      <c r="H167" s="839"/>
      <c r="I167" s="193"/>
      <c r="J167" s="240"/>
      <c r="K167" s="869"/>
      <c r="L167" s="771"/>
      <c r="M167" s="800"/>
      <c r="N167" s="125">
        <f t="shared" si="93"/>
        <v>0</v>
      </c>
      <c r="O167" s="125">
        <f t="shared" si="93"/>
        <v>0</v>
      </c>
      <c r="P167" s="125">
        <f t="shared" si="94"/>
        <v>0</v>
      </c>
      <c r="Q167" s="125">
        <f>Q166</f>
        <v>0</v>
      </c>
      <c r="R167" s="771"/>
      <c r="S167" s="780"/>
      <c r="T167" s="124"/>
      <c r="U167" s="124"/>
      <c r="V167" s="124"/>
      <c r="W167" s="124">
        <f>W168</f>
        <v>0</v>
      </c>
      <c r="X167" s="123">
        <f>X168</f>
        <v>0</v>
      </c>
      <c r="Y167" s="124"/>
      <c r="Z167" s="124">
        <f t="shared" si="95"/>
        <v>0</v>
      </c>
      <c r="AA167" s="124">
        <f t="shared" si="95"/>
        <v>0</v>
      </c>
      <c r="AB167" s="124"/>
      <c r="AC167" s="124"/>
      <c r="AD167" s="124"/>
      <c r="AE167" s="124"/>
      <c r="AF167" s="124"/>
      <c r="AG167" s="123">
        <f t="shared" si="98"/>
        <v>0</v>
      </c>
      <c r="AH167" s="124"/>
      <c r="AI167" s="123">
        <f>AF167-AC167</f>
        <v>0</v>
      </c>
      <c r="AJ167" s="123">
        <f>AI167*1.12</f>
        <v>0</v>
      </c>
      <c r="AK167" s="123"/>
      <c r="AL167" s="126" t="str">
        <f t="shared" si="97"/>
        <v/>
      </c>
      <c r="AM167" s="127"/>
      <c r="AN167" s="127">
        <f>AF167</f>
        <v>0</v>
      </c>
      <c r="AO167" s="127"/>
      <c r="AP167" s="127"/>
      <c r="AQ167" s="127"/>
      <c r="AR167" s="123"/>
      <c r="AS167" s="123">
        <f t="shared" si="96"/>
        <v>0</v>
      </c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236"/>
      <c r="BJ167" s="236"/>
      <c r="BK167" s="106"/>
      <c r="BL167" s="106"/>
      <c r="BM167" s="106"/>
      <c r="BN167" s="236"/>
      <c r="BO167" s="236"/>
      <c r="BP167" s="106"/>
      <c r="BS167" s="30"/>
      <c r="BT167" s="107"/>
      <c r="BU167" s="106"/>
    </row>
    <row r="168" spans="1:73" ht="16.5" hidden="1" customHeight="1" outlineLevel="1" x14ac:dyDescent="0.35">
      <c r="A168" s="785"/>
      <c r="B168" s="880"/>
      <c r="C168" s="129" t="s">
        <v>75</v>
      </c>
      <c r="D168" s="129" t="s">
        <v>77</v>
      </c>
      <c r="E168" s="191"/>
      <c r="F168" s="191"/>
      <c r="G168" s="853"/>
      <c r="H168" s="839"/>
      <c r="I168" s="195"/>
      <c r="J168" s="242"/>
      <c r="K168" s="870"/>
      <c r="L168" s="772"/>
      <c r="M168" s="801"/>
      <c r="N168" s="132">
        <f t="shared" si="93"/>
        <v>0</v>
      </c>
      <c r="O168" s="132">
        <f t="shared" si="93"/>
        <v>0</v>
      </c>
      <c r="P168" s="132">
        <f t="shared" si="94"/>
        <v>0</v>
      </c>
      <c r="Q168" s="132">
        <f>Q167</f>
        <v>0</v>
      </c>
      <c r="R168" s="772"/>
      <c r="S168" s="781"/>
      <c r="T168" s="131"/>
      <c r="U168" s="131"/>
      <c r="V168" s="131"/>
      <c r="W168" s="131"/>
      <c r="X168" s="191">
        <f>W168*1.12</f>
        <v>0</v>
      </c>
      <c r="Y168" s="131"/>
      <c r="Z168" s="131">
        <f t="shared" si="95"/>
        <v>0</v>
      </c>
      <c r="AA168" s="131">
        <f t="shared" si="95"/>
        <v>0</v>
      </c>
      <c r="AB168" s="131"/>
      <c r="AC168" s="131"/>
      <c r="AD168" s="131"/>
      <c r="AE168" s="131"/>
      <c r="AF168" s="131">
        <f>AF167</f>
        <v>0</v>
      </c>
      <c r="AG168" s="130">
        <f t="shared" si="98"/>
        <v>0</v>
      </c>
      <c r="AH168" s="131"/>
      <c r="AI168" s="130">
        <f>AI167</f>
        <v>0</v>
      </c>
      <c r="AJ168" s="130">
        <f>AJ167</f>
        <v>0</v>
      </c>
      <c r="AK168" s="130"/>
      <c r="AL168" s="133" t="str">
        <f t="shared" si="97"/>
        <v/>
      </c>
      <c r="AM168" s="134"/>
      <c r="AN168" s="134">
        <f>AF168</f>
        <v>0</v>
      </c>
      <c r="AO168" s="134"/>
      <c r="AP168" s="134"/>
      <c r="AQ168" s="134"/>
      <c r="AR168" s="130">
        <f>AR167</f>
        <v>0</v>
      </c>
      <c r="AS168" s="130">
        <f t="shared" si="96"/>
        <v>0</v>
      </c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237"/>
      <c r="BJ168" s="237"/>
      <c r="BK168" s="31"/>
      <c r="BL168" s="31"/>
      <c r="BM168" s="31"/>
      <c r="BN168" s="237"/>
      <c r="BO168" s="237"/>
      <c r="BP168" s="31"/>
      <c r="BS168" s="28"/>
      <c r="BT168" s="29"/>
      <c r="BU168" s="31"/>
    </row>
    <row r="169" spans="1:73" s="231" customFormat="1" ht="16.5" hidden="1" customHeight="1" outlineLevel="1" x14ac:dyDescent="0.35">
      <c r="A169" s="785"/>
      <c r="B169" s="880"/>
      <c r="C169" s="221" t="s">
        <v>73</v>
      </c>
      <c r="D169" s="221" t="s">
        <v>74</v>
      </c>
      <c r="E169" s="222"/>
      <c r="F169" s="222"/>
      <c r="G169" s="853"/>
      <c r="H169" s="839"/>
      <c r="I169" s="223"/>
      <c r="J169" s="238"/>
      <c r="K169" s="868"/>
      <c r="L169" s="770"/>
      <c r="M169" s="799" t="s">
        <v>98</v>
      </c>
      <c r="N169" s="224">
        <f t="shared" si="93"/>
        <v>0</v>
      </c>
      <c r="O169" s="224">
        <f t="shared" si="93"/>
        <v>0</v>
      </c>
      <c r="P169" s="224">
        <f t="shared" si="94"/>
        <v>0</v>
      </c>
      <c r="Q169" s="224"/>
      <c r="R169" s="770"/>
      <c r="S169" s="779"/>
      <c r="T169" s="225"/>
      <c r="U169" s="225"/>
      <c r="V169" s="225"/>
      <c r="W169" s="223"/>
      <c r="X169" s="226">
        <f t="shared" ref="X169:X174" si="99">W169*1.12</f>
        <v>0</v>
      </c>
      <c r="Y169" s="225"/>
      <c r="Z169" s="225">
        <f t="shared" si="95"/>
        <v>0</v>
      </c>
      <c r="AA169" s="225">
        <f t="shared" si="95"/>
        <v>0</v>
      </c>
      <c r="AB169" s="225">
        <f t="shared" si="95"/>
        <v>0</v>
      </c>
      <c r="AC169" s="225"/>
      <c r="AD169" s="225"/>
      <c r="AE169" s="225"/>
      <c r="AF169" s="223"/>
      <c r="AG169" s="226">
        <f t="shared" si="98"/>
        <v>0</v>
      </c>
      <c r="AH169" s="225"/>
      <c r="AI169" s="226">
        <f>AF169-AC169</f>
        <v>0</v>
      </c>
      <c r="AJ169" s="226">
        <f>AI169*1.12</f>
        <v>0</v>
      </c>
      <c r="AK169" s="226">
        <f>AH169-AE169</f>
        <v>0</v>
      </c>
      <c r="AL169" s="227" t="str">
        <f t="shared" si="97"/>
        <v/>
      </c>
      <c r="AM169" s="228"/>
      <c r="AN169" s="228"/>
      <c r="AO169" s="228"/>
      <c r="AP169" s="228"/>
      <c r="AQ169" s="228"/>
      <c r="AR169" s="226"/>
      <c r="AS169" s="226">
        <f t="shared" si="96"/>
        <v>0</v>
      </c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35"/>
      <c r="BJ169" s="235"/>
      <c r="BK169" s="230"/>
      <c r="BL169" s="230"/>
      <c r="BM169" s="230"/>
      <c r="BN169" s="235"/>
      <c r="BO169" s="235"/>
      <c r="BP169" s="230"/>
      <c r="BS169" s="232"/>
      <c r="BT169" s="233"/>
      <c r="BU169" s="230"/>
    </row>
    <row r="170" spans="1:73" s="103" customFormat="1" ht="16.5" hidden="1" customHeight="1" outlineLevel="1" x14ac:dyDescent="0.35">
      <c r="A170" s="785"/>
      <c r="B170" s="880"/>
      <c r="C170" s="122" t="s">
        <v>75</v>
      </c>
      <c r="D170" s="122" t="s">
        <v>76</v>
      </c>
      <c r="E170" s="189"/>
      <c r="F170" s="189"/>
      <c r="G170" s="853"/>
      <c r="H170" s="839"/>
      <c r="I170" s="193"/>
      <c r="J170" s="240"/>
      <c r="K170" s="869"/>
      <c r="L170" s="771"/>
      <c r="M170" s="800"/>
      <c r="N170" s="125">
        <f t="shared" si="93"/>
        <v>0</v>
      </c>
      <c r="O170" s="125">
        <f t="shared" si="93"/>
        <v>0</v>
      </c>
      <c r="P170" s="125">
        <f t="shared" si="94"/>
        <v>0</v>
      </c>
      <c r="Q170" s="125">
        <f>Q169</f>
        <v>0</v>
      </c>
      <c r="R170" s="771"/>
      <c r="S170" s="780"/>
      <c r="T170" s="124"/>
      <c r="U170" s="124"/>
      <c r="V170" s="124"/>
      <c r="W170" s="124"/>
      <c r="X170" s="123">
        <f t="shared" si="99"/>
        <v>0</v>
      </c>
      <c r="Y170" s="124"/>
      <c r="Z170" s="124">
        <f t="shared" si="95"/>
        <v>0</v>
      </c>
      <c r="AA170" s="124">
        <f t="shared" si="95"/>
        <v>0</v>
      </c>
      <c r="AB170" s="124">
        <f t="shared" si="95"/>
        <v>0</v>
      </c>
      <c r="AC170" s="124"/>
      <c r="AD170" s="124"/>
      <c r="AE170" s="124"/>
      <c r="AF170" s="124"/>
      <c r="AG170" s="123">
        <f t="shared" si="98"/>
        <v>0</v>
      </c>
      <c r="AH170" s="124"/>
      <c r="AI170" s="123">
        <f>AF170-AC170</f>
        <v>0</v>
      </c>
      <c r="AJ170" s="123">
        <f>AI170*1.12</f>
        <v>0</v>
      </c>
      <c r="AK170" s="123"/>
      <c r="AL170" s="126" t="str">
        <f t="shared" si="97"/>
        <v/>
      </c>
      <c r="AM170" s="127"/>
      <c r="AN170" s="127">
        <f>AF170</f>
        <v>0</v>
      </c>
      <c r="AO170" s="127"/>
      <c r="AP170" s="127"/>
      <c r="AQ170" s="127"/>
      <c r="AR170" s="123"/>
      <c r="AS170" s="123">
        <f t="shared" si="96"/>
        <v>0</v>
      </c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236"/>
      <c r="BJ170" s="236"/>
      <c r="BK170" s="106"/>
      <c r="BL170" s="106"/>
      <c r="BM170" s="106"/>
      <c r="BN170" s="236"/>
      <c r="BO170" s="236"/>
      <c r="BP170" s="106"/>
      <c r="BS170" s="30"/>
      <c r="BT170" s="107"/>
      <c r="BU170" s="106"/>
    </row>
    <row r="171" spans="1:73" ht="16.5" hidden="1" customHeight="1" outlineLevel="1" x14ac:dyDescent="0.35">
      <c r="A171" s="785"/>
      <c r="B171" s="880"/>
      <c r="C171" s="129" t="s">
        <v>75</v>
      </c>
      <c r="D171" s="129" t="s">
        <v>77</v>
      </c>
      <c r="E171" s="191"/>
      <c r="F171" s="188"/>
      <c r="G171" s="853"/>
      <c r="H171" s="839"/>
      <c r="I171" s="195"/>
      <c r="J171" s="242"/>
      <c r="K171" s="870"/>
      <c r="L171" s="772"/>
      <c r="M171" s="801"/>
      <c r="N171" s="132">
        <f t="shared" si="93"/>
        <v>0</v>
      </c>
      <c r="O171" s="132">
        <f t="shared" si="93"/>
        <v>0</v>
      </c>
      <c r="P171" s="132">
        <f t="shared" si="94"/>
        <v>0</v>
      </c>
      <c r="Q171" s="132">
        <f>Q170</f>
        <v>0</v>
      </c>
      <c r="R171" s="772"/>
      <c r="S171" s="781"/>
      <c r="T171" s="131"/>
      <c r="U171" s="131"/>
      <c r="V171" s="131"/>
      <c r="W171" s="131">
        <f>W170</f>
        <v>0</v>
      </c>
      <c r="X171" s="130">
        <f t="shared" si="99"/>
        <v>0</v>
      </c>
      <c r="Y171" s="131"/>
      <c r="Z171" s="131">
        <f t="shared" si="95"/>
        <v>0</v>
      </c>
      <c r="AA171" s="131">
        <f t="shared" si="95"/>
        <v>0</v>
      </c>
      <c r="AB171" s="131">
        <f t="shared" si="95"/>
        <v>0</v>
      </c>
      <c r="AC171" s="131"/>
      <c r="AD171" s="131"/>
      <c r="AE171" s="131"/>
      <c r="AF171" s="131">
        <f>AF170</f>
        <v>0</v>
      </c>
      <c r="AG171" s="130">
        <f t="shared" si="98"/>
        <v>0</v>
      </c>
      <c r="AH171" s="131"/>
      <c r="AI171" s="130">
        <f>AI170</f>
        <v>0</v>
      </c>
      <c r="AJ171" s="130">
        <f>AJ170</f>
        <v>0</v>
      </c>
      <c r="AK171" s="130"/>
      <c r="AL171" s="133" t="str">
        <f t="shared" si="97"/>
        <v/>
      </c>
      <c r="AM171" s="134"/>
      <c r="AN171" s="134">
        <f>AF171</f>
        <v>0</v>
      </c>
      <c r="AO171" s="134"/>
      <c r="AP171" s="134"/>
      <c r="AQ171" s="134"/>
      <c r="AR171" s="130">
        <f>AR170</f>
        <v>0</v>
      </c>
      <c r="AS171" s="130">
        <f t="shared" si="96"/>
        <v>0</v>
      </c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237"/>
      <c r="BJ171" s="237"/>
      <c r="BK171" s="31"/>
      <c r="BL171" s="31"/>
      <c r="BM171" s="31"/>
      <c r="BN171" s="237"/>
      <c r="BO171" s="237"/>
      <c r="BP171" s="31"/>
      <c r="BS171" s="28"/>
      <c r="BT171" s="29"/>
      <c r="BU171" s="31"/>
    </row>
    <row r="172" spans="1:73" s="231" customFormat="1" ht="16.5" hidden="1" customHeight="1" outlineLevel="1" x14ac:dyDescent="0.35">
      <c r="A172" s="785"/>
      <c r="B172" s="880"/>
      <c r="C172" s="221" t="s">
        <v>73</v>
      </c>
      <c r="D172" s="221" t="s">
        <v>74</v>
      </c>
      <c r="E172" s="222"/>
      <c r="F172" s="222"/>
      <c r="G172" s="853"/>
      <c r="H172" s="839"/>
      <c r="I172" s="223"/>
      <c r="J172" s="238"/>
      <c r="K172" s="868"/>
      <c r="L172" s="770"/>
      <c r="M172" s="799" t="s">
        <v>98</v>
      </c>
      <c r="N172" s="224">
        <f t="shared" ref="N172:O174" si="100">P172</f>
        <v>0</v>
      </c>
      <c r="O172" s="224">
        <f t="shared" si="100"/>
        <v>0</v>
      </c>
      <c r="P172" s="224">
        <f t="shared" si="94"/>
        <v>0</v>
      </c>
      <c r="Q172" s="224"/>
      <c r="R172" s="770"/>
      <c r="S172" s="779"/>
      <c r="T172" s="225"/>
      <c r="U172" s="225"/>
      <c r="V172" s="225"/>
      <c r="W172" s="223"/>
      <c r="X172" s="226">
        <f t="shared" si="99"/>
        <v>0</v>
      </c>
      <c r="Y172" s="225"/>
      <c r="Z172" s="225">
        <f t="shared" ref="Z172:AB174" si="101">T172+W172</f>
        <v>0</v>
      </c>
      <c r="AA172" s="225">
        <f t="shared" si="101"/>
        <v>0</v>
      </c>
      <c r="AB172" s="225">
        <f t="shared" si="101"/>
        <v>0</v>
      </c>
      <c r="AC172" s="225"/>
      <c r="AD172" s="225"/>
      <c r="AE172" s="225"/>
      <c r="AF172" s="223"/>
      <c r="AG172" s="226">
        <f t="shared" si="98"/>
        <v>0</v>
      </c>
      <c r="AH172" s="225"/>
      <c r="AI172" s="226">
        <f>AF172-AC172</f>
        <v>0</v>
      </c>
      <c r="AJ172" s="226">
        <f>AI172*1.12</f>
        <v>0</v>
      </c>
      <c r="AK172" s="226">
        <f>AH172-AE172</f>
        <v>0</v>
      </c>
      <c r="AL172" s="227" t="str">
        <f t="shared" si="97"/>
        <v/>
      </c>
      <c r="AM172" s="228"/>
      <c r="AN172" s="228"/>
      <c r="AO172" s="228"/>
      <c r="AP172" s="228"/>
      <c r="AQ172" s="228"/>
      <c r="AR172" s="226"/>
      <c r="AS172" s="226">
        <f t="shared" si="96"/>
        <v>0</v>
      </c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35"/>
      <c r="BJ172" s="235"/>
      <c r="BK172" s="230"/>
      <c r="BL172" s="230"/>
      <c r="BM172" s="230"/>
      <c r="BN172" s="235"/>
      <c r="BO172" s="235"/>
      <c r="BP172" s="230"/>
      <c r="BS172" s="232"/>
      <c r="BT172" s="233"/>
      <c r="BU172" s="230"/>
    </row>
    <row r="173" spans="1:73" s="103" customFormat="1" ht="16.5" hidden="1" customHeight="1" outlineLevel="1" x14ac:dyDescent="0.35">
      <c r="A173" s="785"/>
      <c r="B173" s="880"/>
      <c r="C173" s="122" t="s">
        <v>75</v>
      </c>
      <c r="D173" s="122" t="s">
        <v>76</v>
      </c>
      <c r="E173" s="189"/>
      <c r="F173" s="189"/>
      <c r="G173" s="853"/>
      <c r="H173" s="839"/>
      <c r="I173" s="193"/>
      <c r="J173" s="240"/>
      <c r="K173" s="869"/>
      <c r="L173" s="771"/>
      <c r="M173" s="800"/>
      <c r="N173" s="125">
        <f t="shared" si="100"/>
        <v>0</v>
      </c>
      <c r="O173" s="125">
        <f t="shared" si="100"/>
        <v>0</v>
      </c>
      <c r="P173" s="125">
        <f t="shared" si="94"/>
        <v>0</v>
      </c>
      <c r="Q173" s="125">
        <f>Q172</f>
        <v>0</v>
      </c>
      <c r="R173" s="771"/>
      <c r="S173" s="780"/>
      <c r="T173" s="124"/>
      <c r="U173" s="124"/>
      <c r="V173" s="124"/>
      <c r="W173" s="124"/>
      <c r="X173" s="123">
        <f t="shared" si="99"/>
        <v>0</v>
      </c>
      <c r="Y173" s="124"/>
      <c r="Z173" s="124">
        <f t="shared" si="101"/>
        <v>0</v>
      </c>
      <c r="AA173" s="124">
        <f t="shared" si="101"/>
        <v>0</v>
      </c>
      <c r="AB173" s="124">
        <f t="shared" si="101"/>
        <v>0</v>
      </c>
      <c r="AC173" s="124"/>
      <c r="AD173" s="124"/>
      <c r="AE173" s="124"/>
      <c r="AF173" s="124"/>
      <c r="AG173" s="123">
        <f t="shared" si="98"/>
        <v>0</v>
      </c>
      <c r="AH173" s="124"/>
      <c r="AI173" s="123">
        <f>AF173-AC173</f>
        <v>0</v>
      </c>
      <c r="AJ173" s="123">
        <f>AI173*1.12</f>
        <v>0</v>
      </c>
      <c r="AK173" s="123"/>
      <c r="AL173" s="126" t="str">
        <f t="shared" si="97"/>
        <v/>
      </c>
      <c r="AM173" s="127"/>
      <c r="AN173" s="127">
        <f>AF173</f>
        <v>0</v>
      </c>
      <c r="AO173" s="127"/>
      <c r="AP173" s="127"/>
      <c r="AQ173" s="127"/>
      <c r="AR173" s="123"/>
      <c r="AS173" s="123">
        <f t="shared" si="96"/>
        <v>0</v>
      </c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236"/>
      <c r="BJ173" s="236"/>
      <c r="BK173" s="106"/>
      <c r="BL173" s="106"/>
      <c r="BM173" s="106"/>
      <c r="BN173" s="236"/>
      <c r="BO173" s="236"/>
      <c r="BP173" s="106"/>
      <c r="BS173" s="30"/>
      <c r="BT173" s="107"/>
      <c r="BU173" s="106"/>
    </row>
    <row r="174" spans="1:73" ht="16.5" hidden="1" customHeight="1" outlineLevel="1" x14ac:dyDescent="0.35">
      <c r="A174" s="786"/>
      <c r="B174" s="881"/>
      <c r="C174" s="129" t="s">
        <v>75</v>
      </c>
      <c r="D174" s="129" t="s">
        <v>77</v>
      </c>
      <c r="E174" s="191"/>
      <c r="F174" s="188"/>
      <c r="G174" s="854"/>
      <c r="H174" s="840"/>
      <c r="I174" s="195"/>
      <c r="J174" s="242"/>
      <c r="K174" s="870"/>
      <c r="L174" s="772"/>
      <c r="M174" s="801"/>
      <c r="N174" s="132">
        <f t="shared" si="100"/>
        <v>0</v>
      </c>
      <c r="O174" s="132">
        <f t="shared" si="100"/>
        <v>0</v>
      </c>
      <c r="P174" s="132">
        <f t="shared" si="94"/>
        <v>0</v>
      </c>
      <c r="Q174" s="132">
        <f>Q173</f>
        <v>0</v>
      </c>
      <c r="R174" s="772"/>
      <c r="S174" s="781"/>
      <c r="T174" s="131"/>
      <c r="U174" s="131"/>
      <c r="V174" s="131"/>
      <c r="W174" s="131">
        <f>W173</f>
        <v>0</v>
      </c>
      <c r="X174" s="130">
        <f t="shared" si="99"/>
        <v>0</v>
      </c>
      <c r="Y174" s="131"/>
      <c r="Z174" s="131">
        <f t="shared" si="101"/>
        <v>0</v>
      </c>
      <c r="AA174" s="131">
        <f t="shared" si="101"/>
        <v>0</v>
      </c>
      <c r="AB174" s="131">
        <f t="shared" si="101"/>
        <v>0</v>
      </c>
      <c r="AC174" s="131"/>
      <c r="AD174" s="131"/>
      <c r="AE174" s="131"/>
      <c r="AF174" s="131">
        <f>AF173</f>
        <v>0</v>
      </c>
      <c r="AG174" s="130">
        <f t="shared" si="98"/>
        <v>0</v>
      </c>
      <c r="AH174" s="131"/>
      <c r="AI174" s="130">
        <f>AI173</f>
        <v>0</v>
      </c>
      <c r="AJ174" s="130">
        <f>AJ173</f>
        <v>0</v>
      </c>
      <c r="AK174" s="130"/>
      <c r="AL174" s="133" t="str">
        <f t="shared" si="97"/>
        <v/>
      </c>
      <c r="AM174" s="134"/>
      <c r="AN174" s="134">
        <f>AF174</f>
        <v>0</v>
      </c>
      <c r="AO174" s="134"/>
      <c r="AP174" s="134"/>
      <c r="AQ174" s="134"/>
      <c r="AR174" s="130">
        <f>AR173</f>
        <v>0</v>
      </c>
      <c r="AS174" s="130">
        <f t="shared" si="96"/>
        <v>0</v>
      </c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237"/>
      <c r="BJ174" s="237"/>
      <c r="BK174" s="31"/>
      <c r="BL174" s="31"/>
      <c r="BM174" s="31"/>
      <c r="BN174" s="237"/>
      <c r="BO174" s="237"/>
      <c r="BP174" s="31"/>
      <c r="BS174" s="28"/>
      <c r="BT174" s="29"/>
      <c r="BU174" s="31"/>
    </row>
    <row r="175" spans="1:73" s="216" customFormat="1" ht="16.5" hidden="1" customHeight="1" collapsed="1" x14ac:dyDescent="0.35">
      <c r="A175" s="784"/>
      <c r="B175" s="770" t="s">
        <v>105</v>
      </c>
      <c r="C175" s="206"/>
      <c r="D175" s="206"/>
      <c r="E175" s="207">
        <f>E177+E180</f>
        <v>0</v>
      </c>
      <c r="F175" s="207">
        <f>F177+F180</f>
        <v>0</v>
      </c>
      <c r="G175" s="208"/>
      <c r="H175" s="207">
        <f>H177+H180</f>
        <v>0</v>
      </c>
      <c r="I175" s="207">
        <f>I177+I180</f>
        <v>0</v>
      </c>
      <c r="J175" s="207">
        <f>J177+J180</f>
        <v>0</v>
      </c>
      <c r="K175" s="871" t="s">
        <v>106</v>
      </c>
      <c r="L175" s="872"/>
      <c r="M175" s="875" t="s">
        <v>98</v>
      </c>
      <c r="N175" s="209">
        <f t="shared" ref="N175:Q176" si="102">N177+N180</f>
        <v>0</v>
      </c>
      <c r="O175" s="209">
        <f t="shared" si="102"/>
        <v>0</v>
      </c>
      <c r="P175" s="209">
        <f t="shared" si="102"/>
        <v>0</v>
      </c>
      <c r="Q175" s="209">
        <f t="shared" si="102"/>
        <v>0</v>
      </c>
      <c r="R175" s="210"/>
      <c r="S175" s="877">
        <f>S177+S180</f>
        <v>0</v>
      </c>
      <c r="T175" s="207">
        <f t="shared" ref="T175:AK176" si="103">T177+T180</f>
        <v>0</v>
      </c>
      <c r="U175" s="207">
        <f t="shared" si="103"/>
        <v>0</v>
      </c>
      <c r="V175" s="207">
        <f t="shared" si="103"/>
        <v>0</v>
      </c>
      <c r="W175" s="207">
        <f t="shared" si="103"/>
        <v>32363</v>
      </c>
      <c r="X175" s="207">
        <f t="shared" si="103"/>
        <v>36246.560000000005</v>
      </c>
      <c r="Y175" s="207">
        <f t="shared" si="103"/>
        <v>22</v>
      </c>
      <c r="Z175" s="207">
        <f t="shared" si="103"/>
        <v>32363</v>
      </c>
      <c r="AA175" s="207">
        <f t="shared" si="103"/>
        <v>36246.560000000005</v>
      </c>
      <c r="AB175" s="207">
        <f t="shared" si="103"/>
        <v>22</v>
      </c>
      <c r="AC175" s="207">
        <f t="shared" si="103"/>
        <v>0</v>
      </c>
      <c r="AD175" s="207">
        <f t="shared" si="103"/>
        <v>0</v>
      </c>
      <c r="AE175" s="207">
        <f t="shared" si="103"/>
        <v>0</v>
      </c>
      <c r="AF175" s="207">
        <f t="shared" si="103"/>
        <v>0</v>
      </c>
      <c r="AG175" s="207">
        <f t="shared" si="103"/>
        <v>0</v>
      </c>
      <c r="AH175" s="207">
        <f t="shared" si="103"/>
        <v>0</v>
      </c>
      <c r="AI175" s="207">
        <f t="shared" si="103"/>
        <v>0</v>
      </c>
      <c r="AJ175" s="207">
        <f t="shared" si="103"/>
        <v>0</v>
      </c>
      <c r="AK175" s="207">
        <f t="shared" si="103"/>
        <v>0</v>
      </c>
      <c r="AL175" s="211" t="str">
        <f t="shared" si="97"/>
        <v/>
      </c>
      <c r="AM175" s="207">
        <f t="shared" ref="AM175:BH176" si="104">AM177+AM180</f>
        <v>0</v>
      </c>
      <c r="AN175" s="207">
        <f t="shared" si="104"/>
        <v>0</v>
      </c>
      <c r="AO175" s="207">
        <f t="shared" si="104"/>
        <v>0</v>
      </c>
      <c r="AP175" s="207"/>
      <c r="AQ175" s="207"/>
      <c r="AR175" s="207">
        <f t="shared" si="104"/>
        <v>0</v>
      </c>
      <c r="AS175" s="207">
        <f t="shared" si="104"/>
        <v>0</v>
      </c>
      <c r="AT175" s="207">
        <f t="shared" si="104"/>
        <v>0</v>
      </c>
      <c r="AU175" s="207">
        <f t="shared" si="104"/>
        <v>0</v>
      </c>
      <c r="AV175" s="207">
        <f t="shared" si="104"/>
        <v>0</v>
      </c>
      <c r="AW175" s="207">
        <f t="shared" si="104"/>
        <v>0</v>
      </c>
      <c r="AX175" s="207">
        <f t="shared" si="104"/>
        <v>0</v>
      </c>
      <c r="AY175" s="207">
        <f t="shared" si="104"/>
        <v>0</v>
      </c>
      <c r="AZ175" s="207">
        <f t="shared" si="104"/>
        <v>0</v>
      </c>
      <c r="BA175" s="207">
        <f t="shared" si="104"/>
        <v>0</v>
      </c>
      <c r="BB175" s="207">
        <f t="shared" si="104"/>
        <v>0</v>
      </c>
      <c r="BC175" s="207">
        <f t="shared" si="104"/>
        <v>0</v>
      </c>
      <c r="BD175" s="207">
        <f t="shared" si="104"/>
        <v>0</v>
      </c>
      <c r="BE175" s="207">
        <f t="shared" si="104"/>
        <v>0</v>
      </c>
      <c r="BF175" s="207">
        <f t="shared" si="104"/>
        <v>0</v>
      </c>
      <c r="BG175" s="207">
        <f t="shared" si="104"/>
        <v>0</v>
      </c>
      <c r="BH175" s="207">
        <f t="shared" si="104"/>
        <v>0</v>
      </c>
      <c r="BI175" s="212" t="s">
        <v>83</v>
      </c>
      <c r="BJ175" s="213"/>
      <c r="BK175" s="214">
        <f>BK177+BK180+BK434+BK437+BK440</f>
        <v>0</v>
      </c>
      <c r="BL175" s="214">
        <f>BL177+BL180+BL434+BL437+BL440</f>
        <v>0</v>
      </c>
      <c r="BM175" s="214">
        <f>BM177+BM180+BM434+BM437+BM440</f>
        <v>0</v>
      </c>
      <c r="BN175" s="215"/>
      <c r="BO175" s="215"/>
      <c r="BP175" s="213"/>
      <c r="BS175" s="217"/>
      <c r="BT175" s="218"/>
      <c r="BU175" s="213"/>
    </row>
    <row r="176" spans="1:73" s="216" customFormat="1" ht="16.5" hidden="1" customHeight="1" x14ac:dyDescent="0.35">
      <c r="A176" s="785"/>
      <c r="B176" s="771"/>
      <c r="C176" s="206"/>
      <c r="D176" s="206"/>
      <c r="E176" s="207">
        <f>E178+E181</f>
        <v>0</v>
      </c>
      <c r="F176" s="207">
        <f>F178+F181</f>
        <v>0</v>
      </c>
      <c r="G176" s="208"/>
      <c r="H176" s="219"/>
      <c r="I176" s="207">
        <f>I178+I181</f>
        <v>0</v>
      </c>
      <c r="J176" s="207">
        <f>J178+J181</f>
        <v>0</v>
      </c>
      <c r="K176" s="873"/>
      <c r="L176" s="874"/>
      <c r="M176" s="876"/>
      <c r="N176" s="209">
        <f t="shared" si="102"/>
        <v>0</v>
      </c>
      <c r="O176" s="209">
        <f t="shared" si="102"/>
        <v>0</v>
      </c>
      <c r="P176" s="209">
        <f t="shared" si="102"/>
        <v>0</v>
      </c>
      <c r="Q176" s="209">
        <f t="shared" si="102"/>
        <v>0</v>
      </c>
      <c r="R176" s="210"/>
      <c r="S176" s="878"/>
      <c r="T176" s="207">
        <f t="shared" si="103"/>
        <v>0</v>
      </c>
      <c r="U176" s="207">
        <f t="shared" si="103"/>
        <v>0</v>
      </c>
      <c r="V176" s="220"/>
      <c r="W176" s="207">
        <f t="shared" si="103"/>
        <v>29320.050973214289</v>
      </c>
      <c r="X176" s="207">
        <f t="shared" si="103"/>
        <v>32838.457090000004</v>
      </c>
      <c r="Y176" s="220"/>
      <c r="Z176" s="207">
        <f t="shared" si="103"/>
        <v>29320.050973214289</v>
      </c>
      <c r="AA176" s="207">
        <f t="shared" si="103"/>
        <v>32838.457090000004</v>
      </c>
      <c r="AB176" s="220"/>
      <c r="AC176" s="207">
        <f t="shared" si="103"/>
        <v>0</v>
      </c>
      <c r="AD176" s="207">
        <f t="shared" si="103"/>
        <v>0</v>
      </c>
      <c r="AE176" s="220"/>
      <c r="AF176" s="207">
        <f t="shared" si="103"/>
        <v>0</v>
      </c>
      <c r="AG176" s="207">
        <f t="shared" si="103"/>
        <v>0</v>
      </c>
      <c r="AH176" s="220"/>
      <c r="AI176" s="207">
        <f t="shared" si="103"/>
        <v>0</v>
      </c>
      <c r="AJ176" s="207">
        <f t="shared" si="103"/>
        <v>0</v>
      </c>
      <c r="AK176" s="220"/>
      <c r="AL176" s="211" t="str">
        <f t="shared" si="97"/>
        <v/>
      </c>
      <c r="AM176" s="207">
        <f t="shared" si="104"/>
        <v>0</v>
      </c>
      <c r="AN176" s="207">
        <f t="shared" si="104"/>
        <v>0</v>
      </c>
      <c r="AO176" s="207">
        <f t="shared" si="104"/>
        <v>0</v>
      </c>
      <c r="AP176" s="207"/>
      <c r="AQ176" s="207"/>
      <c r="AR176" s="207">
        <f t="shared" si="104"/>
        <v>0</v>
      </c>
      <c r="AS176" s="207">
        <f t="shared" si="104"/>
        <v>0</v>
      </c>
      <c r="AT176" s="207">
        <f t="shared" si="104"/>
        <v>0</v>
      </c>
      <c r="AU176" s="207">
        <f t="shared" si="104"/>
        <v>0</v>
      </c>
      <c r="AV176" s="207">
        <f t="shared" si="104"/>
        <v>0</v>
      </c>
      <c r="AW176" s="207">
        <f t="shared" si="104"/>
        <v>0</v>
      </c>
      <c r="AX176" s="207">
        <f t="shared" si="104"/>
        <v>0</v>
      </c>
      <c r="AY176" s="207">
        <f t="shared" si="104"/>
        <v>0</v>
      </c>
      <c r="AZ176" s="207">
        <f t="shared" si="104"/>
        <v>0</v>
      </c>
      <c r="BA176" s="207">
        <f t="shared" si="104"/>
        <v>0</v>
      </c>
      <c r="BB176" s="207">
        <f t="shared" si="104"/>
        <v>0</v>
      </c>
      <c r="BC176" s="207">
        <f t="shared" si="104"/>
        <v>0</v>
      </c>
      <c r="BD176" s="207">
        <f t="shared" si="104"/>
        <v>0</v>
      </c>
      <c r="BE176" s="207">
        <f t="shared" si="104"/>
        <v>0</v>
      </c>
      <c r="BF176" s="207">
        <f t="shared" si="104"/>
        <v>0</v>
      </c>
      <c r="BG176" s="207">
        <f t="shared" si="104"/>
        <v>0</v>
      </c>
      <c r="BH176" s="207">
        <f t="shared" si="104"/>
        <v>0</v>
      </c>
      <c r="BI176" s="213"/>
      <c r="BJ176" s="213"/>
      <c r="BK176" s="214">
        <f>BK178+BK181+BK432+BK435+BK438+BK441</f>
        <v>0</v>
      </c>
      <c r="BL176" s="214">
        <f>BL178+BL181+BL432+BL435+BL438+BL441</f>
        <v>0</v>
      </c>
      <c r="BM176" s="214">
        <f>BM178+BM181+BM432+BM435+BM438+BM441</f>
        <v>0</v>
      </c>
      <c r="BN176" s="215"/>
      <c r="BO176" s="215"/>
      <c r="BP176" s="213"/>
      <c r="BS176" s="217"/>
      <c r="BT176" s="218"/>
      <c r="BU176" s="213"/>
    </row>
    <row r="177" spans="1:73" s="231" customFormat="1" ht="13" hidden="1" customHeight="1" x14ac:dyDescent="0.35">
      <c r="A177" s="785"/>
      <c r="B177" s="771"/>
      <c r="C177" s="221" t="s">
        <v>73</v>
      </c>
      <c r="D177" s="221" t="s">
        <v>74</v>
      </c>
      <c r="E177" s="222">
        <f>I177</f>
        <v>0</v>
      </c>
      <c r="F177" s="222">
        <f>E177*1.12</f>
        <v>0</v>
      </c>
      <c r="G177" s="852"/>
      <c r="H177" s="838"/>
      <c r="I177" s="223"/>
      <c r="J177" s="223">
        <f>I177*1.12</f>
        <v>0</v>
      </c>
      <c r="K177" s="868"/>
      <c r="L177" s="770"/>
      <c r="M177" s="799" t="s">
        <v>98</v>
      </c>
      <c r="N177" s="224">
        <f t="shared" ref="N177:O182" si="105">P177</f>
        <v>0</v>
      </c>
      <c r="O177" s="224">
        <f t="shared" si="105"/>
        <v>0</v>
      </c>
      <c r="P177" s="224">
        <f t="shared" ref="P177:P182" si="106">Q177/1.12</f>
        <v>0</v>
      </c>
      <c r="Q177" s="224"/>
      <c r="R177" s="770"/>
      <c r="S177" s="779"/>
      <c r="T177" s="225"/>
      <c r="U177" s="225"/>
      <c r="V177" s="225"/>
      <c r="W177" s="225">
        <f>9912+13358+5505-1-631</f>
        <v>28143</v>
      </c>
      <c r="X177" s="226">
        <f t="shared" ref="X177:X182" si="107">W177*1.12</f>
        <v>31520.160000000003</v>
      </c>
      <c r="Y177" s="225">
        <f>6+7+3</f>
        <v>16</v>
      </c>
      <c r="Z177" s="225">
        <f t="shared" ref="Z177:AB182" si="108">T177+W177</f>
        <v>28143</v>
      </c>
      <c r="AA177" s="225">
        <f t="shared" si="108"/>
        <v>31520.160000000003</v>
      </c>
      <c r="AB177" s="225">
        <f t="shared" si="108"/>
        <v>16</v>
      </c>
      <c r="AC177" s="225"/>
      <c r="AD177" s="225">
        <f>AC177*1.12</f>
        <v>0</v>
      </c>
      <c r="AE177" s="225"/>
      <c r="AF177" s="225"/>
      <c r="AG177" s="226">
        <f t="shared" ref="AG177:AG182" si="109">AF177*1.12</f>
        <v>0</v>
      </c>
      <c r="AH177" s="225"/>
      <c r="AI177" s="226"/>
      <c r="AJ177" s="226">
        <f>AI177*1.12</f>
        <v>0</v>
      </c>
      <c r="AK177" s="222">
        <f>AH177-AE177</f>
        <v>0</v>
      </c>
      <c r="AL177" s="227" t="str">
        <f t="shared" si="97"/>
        <v/>
      </c>
      <c r="AM177" s="228"/>
      <c r="AN177" s="228"/>
      <c r="AO177" s="228"/>
      <c r="AP177" s="228"/>
      <c r="AQ177" s="228"/>
      <c r="AR177" s="226"/>
      <c r="AS177" s="226">
        <f t="shared" ref="AS177:AS182" si="110">AR177*1.12</f>
        <v>0</v>
      </c>
      <c r="AT177" s="226"/>
      <c r="AU177" s="226"/>
      <c r="AV177" s="226"/>
      <c r="AW177" s="226"/>
      <c r="AX177" s="226"/>
      <c r="AY177" s="226"/>
      <c r="AZ177" s="226"/>
      <c r="BA177" s="226"/>
      <c r="BB177" s="229"/>
      <c r="BC177" s="226"/>
      <c r="BD177" s="226"/>
      <c r="BE177" s="226"/>
      <c r="BF177" s="226"/>
      <c r="BG177" s="226"/>
      <c r="BH177" s="226"/>
      <c r="BI177" s="230"/>
      <c r="BJ177" s="230"/>
      <c r="BK177" s="230"/>
      <c r="BL177" s="230"/>
      <c r="BM177" s="230"/>
      <c r="BN177" s="230"/>
      <c r="BO177" s="230"/>
      <c r="BP177" s="230"/>
      <c r="BS177" s="232"/>
      <c r="BT177" s="233"/>
      <c r="BU177" s="230"/>
    </row>
    <row r="178" spans="1:73" s="103" customFormat="1" ht="13" hidden="1" customHeight="1" x14ac:dyDescent="0.35">
      <c r="A178" s="785"/>
      <c r="B178" s="771"/>
      <c r="C178" s="122" t="s">
        <v>75</v>
      </c>
      <c r="D178" s="122" t="s">
        <v>76</v>
      </c>
      <c r="E178" s="189">
        <f>E177</f>
        <v>0</v>
      </c>
      <c r="F178" s="189">
        <f>E178*1.12</f>
        <v>0</v>
      </c>
      <c r="G178" s="853"/>
      <c r="H178" s="839"/>
      <c r="I178" s="193">
        <f>I177</f>
        <v>0</v>
      </c>
      <c r="J178" s="193">
        <f>I178*1.12</f>
        <v>0</v>
      </c>
      <c r="K178" s="869"/>
      <c r="L178" s="771"/>
      <c r="M178" s="800"/>
      <c r="N178" s="125">
        <f t="shared" si="105"/>
        <v>0</v>
      </c>
      <c r="O178" s="125">
        <f t="shared" si="105"/>
        <v>0</v>
      </c>
      <c r="P178" s="125">
        <f t="shared" si="106"/>
        <v>0</v>
      </c>
      <c r="Q178" s="125">
        <f>Q177</f>
        <v>0</v>
      </c>
      <c r="R178" s="771"/>
      <c r="S178" s="780"/>
      <c r="T178" s="124"/>
      <c r="U178" s="124"/>
      <c r="V178" s="124"/>
      <c r="W178" s="124">
        <f>10704.88124/1.12+13135.26058/1.12+5109.78996/1.12</f>
        <v>25848.153375000002</v>
      </c>
      <c r="X178" s="123">
        <f t="shared" si="107"/>
        <v>28949.931780000006</v>
      </c>
      <c r="Y178" s="124"/>
      <c r="Z178" s="124">
        <f t="shared" si="108"/>
        <v>25848.153375000002</v>
      </c>
      <c r="AA178" s="124">
        <f t="shared" si="108"/>
        <v>28949.931780000006</v>
      </c>
      <c r="AB178" s="124"/>
      <c r="AC178" s="124"/>
      <c r="AD178" s="124">
        <f>AC178*1.12</f>
        <v>0</v>
      </c>
      <c r="AE178" s="124"/>
      <c r="AF178" s="124"/>
      <c r="AG178" s="123">
        <f t="shared" si="109"/>
        <v>0</v>
      </c>
      <c r="AH178" s="124"/>
      <c r="AI178" s="123"/>
      <c r="AJ178" s="123">
        <f>AI178*1.12</f>
        <v>0</v>
      </c>
      <c r="AK178" s="123"/>
      <c r="AL178" s="126" t="str">
        <f t="shared" si="97"/>
        <v/>
      </c>
      <c r="AM178" s="127">
        <f>AF178</f>
        <v>0</v>
      </c>
      <c r="AN178" s="127"/>
      <c r="AO178" s="127"/>
      <c r="AP178" s="127"/>
      <c r="AQ178" s="127"/>
      <c r="AR178" s="123">
        <f>AF178</f>
        <v>0</v>
      </c>
      <c r="AS178" s="123">
        <f t="shared" si="110"/>
        <v>0</v>
      </c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06"/>
      <c r="BJ178" s="106"/>
      <c r="BK178" s="106"/>
      <c r="BL178" s="106"/>
      <c r="BM178" s="106"/>
      <c r="BN178" s="106"/>
      <c r="BO178" s="106"/>
      <c r="BP178" s="106"/>
      <c r="BS178" s="30"/>
      <c r="BT178" s="107"/>
      <c r="BU178" s="106"/>
    </row>
    <row r="179" spans="1:73" ht="13" hidden="1" customHeight="1" x14ac:dyDescent="0.35">
      <c r="A179" s="785"/>
      <c r="B179" s="771"/>
      <c r="C179" s="129" t="s">
        <v>75</v>
      </c>
      <c r="D179" s="129" t="s">
        <v>77</v>
      </c>
      <c r="E179" s="191">
        <f>E178</f>
        <v>0</v>
      </c>
      <c r="F179" s="191">
        <f>F178</f>
        <v>0</v>
      </c>
      <c r="G179" s="853"/>
      <c r="H179" s="839"/>
      <c r="I179" s="195">
        <f>I178</f>
        <v>0</v>
      </c>
      <c r="J179" s="195">
        <f>J178</f>
        <v>0</v>
      </c>
      <c r="K179" s="870"/>
      <c r="L179" s="772"/>
      <c r="M179" s="801"/>
      <c r="N179" s="132">
        <f t="shared" si="105"/>
        <v>0</v>
      </c>
      <c r="O179" s="132">
        <f t="shared" si="105"/>
        <v>0</v>
      </c>
      <c r="P179" s="132">
        <f t="shared" si="106"/>
        <v>0</v>
      </c>
      <c r="Q179" s="132">
        <f>Q178</f>
        <v>0</v>
      </c>
      <c r="R179" s="772"/>
      <c r="S179" s="781"/>
      <c r="T179" s="131"/>
      <c r="U179" s="131"/>
      <c r="V179" s="131"/>
      <c r="W179" s="131">
        <f>W178</f>
        <v>25848.153375000002</v>
      </c>
      <c r="X179" s="130">
        <f t="shared" si="107"/>
        <v>28949.931780000006</v>
      </c>
      <c r="Y179" s="131"/>
      <c r="Z179" s="131">
        <f t="shared" si="108"/>
        <v>25848.153375000002</v>
      </c>
      <c r="AA179" s="131">
        <f t="shared" si="108"/>
        <v>28949.931780000006</v>
      </c>
      <c r="AB179" s="131"/>
      <c r="AC179" s="131">
        <f>AC178</f>
        <v>0</v>
      </c>
      <c r="AD179" s="131">
        <f>AD178</f>
        <v>0</v>
      </c>
      <c r="AE179" s="131"/>
      <c r="AF179" s="131">
        <f>AF178</f>
        <v>0</v>
      </c>
      <c r="AG179" s="130">
        <f t="shared" si="109"/>
        <v>0</v>
      </c>
      <c r="AH179" s="131"/>
      <c r="AI179" s="130">
        <f>AI178</f>
        <v>0</v>
      </c>
      <c r="AJ179" s="130">
        <f>AJ178</f>
        <v>0</v>
      </c>
      <c r="AK179" s="130"/>
      <c r="AL179" s="133" t="str">
        <f t="shared" si="97"/>
        <v/>
      </c>
      <c r="AM179" s="134">
        <f>AF179</f>
        <v>0</v>
      </c>
      <c r="AN179" s="134"/>
      <c r="AO179" s="134"/>
      <c r="AP179" s="134"/>
      <c r="AQ179" s="134"/>
      <c r="AR179" s="130">
        <f>AF179</f>
        <v>0</v>
      </c>
      <c r="AS179" s="130">
        <f t="shared" si="110"/>
        <v>0</v>
      </c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31"/>
      <c r="BJ179" s="31"/>
      <c r="BK179" s="31"/>
      <c r="BL179" s="31"/>
      <c r="BM179" s="31"/>
      <c r="BN179" s="31"/>
      <c r="BO179" s="31"/>
      <c r="BP179" s="31"/>
      <c r="BS179" s="28"/>
      <c r="BT179" s="29"/>
      <c r="BU179" s="31"/>
    </row>
    <row r="180" spans="1:73" s="231" customFormat="1" ht="13" hidden="1" customHeight="1" x14ac:dyDescent="0.35">
      <c r="A180" s="785"/>
      <c r="B180" s="771"/>
      <c r="C180" s="221" t="s">
        <v>73</v>
      </c>
      <c r="D180" s="221" t="s">
        <v>74</v>
      </c>
      <c r="E180" s="222"/>
      <c r="F180" s="222"/>
      <c r="G180" s="853"/>
      <c r="H180" s="839"/>
      <c r="I180" s="223"/>
      <c r="J180" s="223"/>
      <c r="K180" s="868"/>
      <c r="L180" s="770"/>
      <c r="M180" s="799" t="s">
        <v>98</v>
      </c>
      <c r="N180" s="224">
        <f t="shared" si="105"/>
        <v>0</v>
      </c>
      <c r="O180" s="224">
        <f t="shared" si="105"/>
        <v>0</v>
      </c>
      <c r="P180" s="224">
        <f t="shared" si="106"/>
        <v>0</v>
      </c>
      <c r="Q180" s="224"/>
      <c r="R180" s="770"/>
      <c r="S180" s="779"/>
      <c r="T180" s="225"/>
      <c r="U180" s="225"/>
      <c r="V180" s="225"/>
      <c r="W180" s="225">
        <f>2537+1684-1</f>
        <v>4220</v>
      </c>
      <c r="X180" s="226">
        <f t="shared" si="107"/>
        <v>4726.4000000000005</v>
      </c>
      <c r="Y180" s="225">
        <f>4+2</f>
        <v>6</v>
      </c>
      <c r="Z180" s="225">
        <f t="shared" si="108"/>
        <v>4220</v>
      </c>
      <c r="AA180" s="225">
        <f t="shared" si="108"/>
        <v>4726.4000000000005</v>
      </c>
      <c r="AB180" s="225">
        <f t="shared" si="108"/>
        <v>6</v>
      </c>
      <c r="AC180" s="225"/>
      <c r="AD180" s="225"/>
      <c r="AE180" s="225"/>
      <c r="AF180" s="225"/>
      <c r="AG180" s="226">
        <f t="shared" si="109"/>
        <v>0</v>
      </c>
      <c r="AH180" s="225"/>
      <c r="AI180" s="226"/>
      <c r="AJ180" s="226">
        <f>AI180*1.12</f>
        <v>0</v>
      </c>
      <c r="AK180" s="222">
        <f>AH180-AE180</f>
        <v>0</v>
      </c>
      <c r="AL180" s="227" t="str">
        <f t="shared" si="97"/>
        <v/>
      </c>
      <c r="AM180" s="228"/>
      <c r="AN180" s="228"/>
      <c r="AO180" s="228"/>
      <c r="AP180" s="228"/>
      <c r="AQ180" s="228"/>
      <c r="AR180" s="226"/>
      <c r="AS180" s="226">
        <f t="shared" si="110"/>
        <v>0</v>
      </c>
      <c r="AT180" s="226"/>
      <c r="AU180" s="226"/>
      <c r="AV180" s="226"/>
      <c r="AW180" s="226"/>
      <c r="AX180" s="226"/>
      <c r="AY180" s="226"/>
      <c r="AZ180" s="226"/>
      <c r="BA180" s="226"/>
      <c r="BB180" s="229"/>
      <c r="BC180" s="226"/>
      <c r="BD180" s="226"/>
      <c r="BE180" s="226"/>
      <c r="BF180" s="226"/>
      <c r="BG180" s="226"/>
      <c r="BH180" s="226"/>
      <c r="BI180" s="230"/>
      <c r="BJ180" s="230"/>
      <c r="BK180" s="230"/>
      <c r="BL180" s="230"/>
      <c r="BM180" s="230"/>
      <c r="BN180" s="230"/>
      <c r="BO180" s="230"/>
      <c r="BP180" s="230"/>
      <c r="BS180" s="232"/>
      <c r="BT180" s="233"/>
      <c r="BU180" s="230"/>
    </row>
    <row r="181" spans="1:73" s="103" customFormat="1" ht="13" hidden="1" customHeight="1" x14ac:dyDescent="0.35">
      <c r="A181" s="785"/>
      <c r="B181" s="771"/>
      <c r="C181" s="122" t="s">
        <v>75</v>
      </c>
      <c r="D181" s="122" t="s">
        <v>76</v>
      </c>
      <c r="E181" s="189"/>
      <c r="F181" s="189"/>
      <c r="G181" s="853"/>
      <c r="H181" s="839"/>
      <c r="I181" s="193"/>
      <c r="J181" s="193"/>
      <c r="K181" s="869"/>
      <c r="L181" s="771"/>
      <c r="M181" s="800"/>
      <c r="N181" s="125">
        <f t="shared" si="105"/>
        <v>0</v>
      </c>
      <c r="O181" s="125">
        <f t="shared" si="105"/>
        <v>0</v>
      </c>
      <c r="P181" s="125">
        <f t="shared" si="106"/>
        <v>0</v>
      </c>
      <c r="Q181" s="125">
        <f>Q180</f>
        <v>0</v>
      </c>
      <c r="R181" s="771"/>
      <c r="S181" s="780"/>
      <c r="T181" s="124"/>
      <c r="U181" s="124"/>
      <c r="V181" s="124"/>
      <c r="W181" s="124">
        <f>2810.62118/1.12+1077.90413/1.12</f>
        <v>3471.8975982142856</v>
      </c>
      <c r="X181" s="123">
        <f t="shared" si="107"/>
        <v>3888.5253100000004</v>
      </c>
      <c r="Y181" s="124"/>
      <c r="Z181" s="124">
        <f t="shared" si="108"/>
        <v>3471.8975982142856</v>
      </c>
      <c r="AA181" s="124">
        <f t="shared" si="108"/>
        <v>3888.5253100000004</v>
      </c>
      <c r="AB181" s="124"/>
      <c r="AC181" s="124"/>
      <c r="AD181" s="124">
        <f>AC181*1.12</f>
        <v>0</v>
      </c>
      <c r="AE181" s="124"/>
      <c r="AF181" s="124"/>
      <c r="AG181" s="123">
        <f t="shared" si="109"/>
        <v>0</v>
      </c>
      <c r="AH181" s="124"/>
      <c r="AI181" s="123"/>
      <c r="AJ181" s="123">
        <f>AI181*1.12</f>
        <v>0</v>
      </c>
      <c r="AK181" s="123"/>
      <c r="AL181" s="126" t="str">
        <f t="shared" si="97"/>
        <v/>
      </c>
      <c r="AM181" s="127">
        <f>AF181</f>
        <v>0</v>
      </c>
      <c r="AN181" s="127"/>
      <c r="AO181" s="127"/>
      <c r="AP181" s="127"/>
      <c r="AQ181" s="127"/>
      <c r="AR181" s="123">
        <f>AF181</f>
        <v>0</v>
      </c>
      <c r="AS181" s="123">
        <f t="shared" si="110"/>
        <v>0</v>
      </c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06"/>
      <c r="BJ181" s="106"/>
      <c r="BK181" s="106"/>
      <c r="BL181" s="106"/>
      <c r="BM181" s="106"/>
      <c r="BN181" s="106"/>
      <c r="BO181" s="106"/>
      <c r="BP181" s="106"/>
      <c r="BS181" s="30"/>
      <c r="BT181" s="107"/>
      <c r="BU181" s="106"/>
    </row>
    <row r="182" spans="1:73" ht="13" hidden="1" customHeight="1" x14ac:dyDescent="0.35">
      <c r="A182" s="786"/>
      <c r="B182" s="772"/>
      <c r="C182" s="129" t="s">
        <v>75</v>
      </c>
      <c r="D182" s="129" t="s">
        <v>77</v>
      </c>
      <c r="E182" s="191"/>
      <c r="F182" s="191"/>
      <c r="G182" s="854"/>
      <c r="H182" s="840"/>
      <c r="I182" s="195"/>
      <c r="J182" s="195"/>
      <c r="K182" s="870"/>
      <c r="L182" s="772"/>
      <c r="M182" s="801"/>
      <c r="N182" s="132">
        <f t="shared" si="105"/>
        <v>0</v>
      </c>
      <c r="O182" s="132">
        <f t="shared" si="105"/>
        <v>0</v>
      </c>
      <c r="P182" s="132">
        <f t="shared" si="106"/>
        <v>0</v>
      </c>
      <c r="Q182" s="132">
        <f>Q181</f>
        <v>0</v>
      </c>
      <c r="R182" s="772"/>
      <c r="S182" s="781"/>
      <c r="T182" s="131"/>
      <c r="U182" s="131"/>
      <c r="V182" s="131"/>
      <c r="W182" s="131">
        <f>W181</f>
        <v>3471.8975982142856</v>
      </c>
      <c r="X182" s="130">
        <f t="shared" si="107"/>
        <v>3888.5253100000004</v>
      </c>
      <c r="Y182" s="131"/>
      <c r="Z182" s="131">
        <f t="shared" si="108"/>
        <v>3471.8975982142856</v>
      </c>
      <c r="AA182" s="131">
        <f t="shared" si="108"/>
        <v>3888.5253100000004</v>
      </c>
      <c r="AB182" s="131"/>
      <c r="AC182" s="131">
        <f>AC181</f>
        <v>0</v>
      </c>
      <c r="AD182" s="131">
        <f>AD181</f>
        <v>0</v>
      </c>
      <c r="AE182" s="131"/>
      <c r="AF182" s="131">
        <f>AF181</f>
        <v>0</v>
      </c>
      <c r="AG182" s="130">
        <f t="shared" si="109"/>
        <v>0</v>
      </c>
      <c r="AH182" s="131"/>
      <c r="AI182" s="130">
        <f>AI181</f>
        <v>0</v>
      </c>
      <c r="AJ182" s="130">
        <f>AJ181</f>
        <v>0</v>
      </c>
      <c r="AK182" s="130"/>
      <c r="AL182" s="133" t="str">
        <f t="shared" si="97"/>
        <v/>
      </c>
      <c r="AM182" s="134">
        <f>AF182</f>
        <v>0</v>
      </c>
      <c r="AN182" s="134"/>
      <c r="AO182" s="134"/>
      <c r="AP182" s="134"/>
      <c r="AQ182" s="134"/>
      <c r="AR182" s="130">
        <f>AF182</f>
        <v>0</v>
      </c>
      <c r="AS182" s="130">
        <f t="shared" si="110"/>
        <v>0</v>
      </c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31"/>
      <c r="BJ182" s="31"/>
      <c r="BK182" s="31"/>
      <c r="BL182" s="31"/>
      <c r="BM182" s="31"/>
      <c r="BN182" s="31"/>
      <c r="BO182" s="31"/>
      <c r="BP182" s="31"/>
      <c r="BS182" s="28"/>
      <c r="BT182" s="29"/>
      <c r="BU182" s="31"/>
    </row>
    <row r="183" spans="1:73" s="216" customFormat="1" ht="13" hidden="1" customHeight="1" x14ac:dyDescent="0.35">
      <c r="A183" s="784">
        <v>4</v>
      </c>
      <c r="B183" s="770" t="s">
        <v>107</v>
      </c>
      <c r="C183" s="206"/>
      <c r="D183" s="206"/>
      <c r="E183" s="207">
        <f>E185+E188+E191+E194+E197+E200</f>
        <v>0</v>
      </c>
      <c r="F183" s="207">
        <f>F185+F188+F191+F194+F197+F200</f>
        <v>0</v>
      </c>
      <c r="G183" s="208"/>
      <c r="H183" s="219">
        <f>H185</f>
        <v>0</v>
      </c>
      <c r="I183" s="207">
        <f>I185+I188+I191+I194+I197+I200</f>
        <v>0</v>
      </c>
      <c r="J183" s="207">
        <f>J185+J188+J191+J194+J197+J200</f>
        <v>0</v>
      </c>
      <c r="K183" s="871" t="s">
        <v>108</v>
      </c>
      <c r="L183" s="872"/>
      <c r="M183" s="875" t="s">
        <v>98</v>
      </c>
      <c r="N183" s="244">
        <f t="shared" ref="N183:Q184" si="111">N185+N188+N191+N194+N197+N200</f>
        <v>0</v>
      </c>
      <c r="O183" s="245">
        <f t="shared" si="111"/>
        <v>0</v>
      </c>
      <c r="P183" s="244">
        <f t="shared" si="111"/>
        <v>0</v>
      </c>
      <c r="Q183" s="246">
        <f t="shared" si="111"/>
        <v>0</v>
      </c>
      <c r="R183" s="210"/>
      <c r="S183" s="877">
        <f>S185+S188+S191+S194+S197+S200</f>
        <v>0</v>
      </c>
      <c r="T183" s="220">
        <f t="shared" ref="T183:AB184" si="112">T185+T188+T191+T194+T197+T200</f>
        <v>0</v>
      </c>
      <c r="U183" s="220">
        <f t="shared" si="112"/>
        <v>0</v>
      </c>
      <c r="V183" s="220">
        <f t="shared" si="112"/>
        <v>0</v>
      </c>
      <c r="W183" s="220">
        <f t="shared" si="112"/>
        <v>75582</v>
      </c>
      <c r="X183" s="220">
        <f t="shared" si="112"/>
        <v>84651.840000000011</v>
      </c>
      <c r="Y183" s="220">
        <f t="shared" si="112"/>
        <v>66</v>
      </c>
      <c r="Z183" s="220">
        <f t="shared" si="112"/>
        <v>75582</v>
      </c>
      <c r="AA183" s="220">
        <f t="shared" si="112"/>
        <v>84651.840000000011</v>
      </c>
      <c r="AB183" s="220">
        <f t="shared" si="112"/>
        <v>66</v>
      </c>
      <c r="AC183" s="220">
        <f>AC185+AC188+AC191+AC194+AC197+AC200</f>
        <v>0</v>
      </c>
      <c r="AD183" s="220">
        <f t="shared" ref="AD183:AG184" si="113">AD185+AD188+AD191+AD194+AD197+AD200</f>
        <v>0</v>
      </c>
      <c r="AE183" s="220">
        <f t="shared" si="113"/>
        <v>0</v>
      </c>
      <c r="AF183" s="220">
        <f t="shared" si="113"/>
        <v>0</v>
      </c>
      <c r="AG183" s="214">
        <f t="shared" si="113"/>
        <v>0</v>
      </c>
      <c r="AH183" s="220">
        <f>AH185+AH188+AH191+AH194+AH197+AH200</f>
        <v>0</v>
      </c>
      <c r="AI183" s="214">
        <f>AF183-AC183</f>
        <v>0</v>
      </c>
      <c r="AJ183" s="214">
        <f>AG183-AD183</f>
        <v>0</v>
      </c>
      <c r="AK183" s="214">
        <f>AK185+AK188+AK191+AK194+AK197+AK200</f>
        <v>0</v>
      </c>
      <c r="AL183" s="211" t="str">
        <f t="shared" si="97"/>
        <v/>
      </c>
      <c r="AM183" s="247">
        <f t="shared" ref="AM183:BH184" si="114">AM185+AM188+AM191+AM194+AM197+AM200</f>
        <v>0</v>
      </c>
      <c r="AN183" s="247">
        <f t="shared" si="114"/>
        <v>0</v>
      </c>
      <c r="AO183" s="247">
        <f t="shared" si="114"/>
        <v>0</v>
      </c>
      <c r="AP183" s="247"/>
      <c r="AQ183" s="247"/>
      <c r="AR183" s="214">
        <f t="shared" si="114"/>
        <v>0</v>
      </c>
      <c r="AS183" s="214">
        <f t="shared" si="114"/>
        <v>0</v>
      </c>
      <c r="AT183" s="214">
        <f t="shared" si="114"/>
        <v>0</v>
      </c>
      <c r="AU183" s="214">
        <f t="shared" si="114"/>
        <v>0</v>
      </c>
      <c r="AV183" s="214">
        <f t="shared" si="114"/>
        <v>0</v>
      </c>
      <c r="AW183" s="214">
        <f t="shared" si="114"/>
        <v>0</v>
      </c>
      <c r="AX183" s="214">
        <f t="shared" si="114"/>
        <v>0</v>
      </c>
      <c r="AY183" s="214">
        <f t="shared" si="114"/>
        <v>0</v>
      </c>
      <c r="AZ183" s="214">
        <f t="shared" si="114"/>
        <v>0</v>
      </c>
      <c r="BA183" s="214">
        <f t="shared" si="114"/>
        <v>0</v>
      </c>
      <c r="BB183" s="214">
        <f t="shared" si="114"/>
        <v>0</v>
      </c>
      <c r="BC183" s="214">
        <f t="shared" si="114"/>
        <v>0</v>
      </c>
      <c r="BD183" s="214">
        <f t="shared" si="114"/>
        <v>0</v>
      </c>
      <c r="BE183" s="214">
        <f t="shared" si="114"/>
        <v>0</v>
      </c>
      <c r="BF183" s="214">
        <f t="shared" si="114"/>
        <v>0</v>
      </c>
      <c r="BG183" s="214">
        <f t="shared" si="114"/>
        <v>0</v>
      </c>
      <c r="BH183" s="214">
        <f t="shared" si="114"/>
        <v>0</v>
      </c>
      <c r="BI183" s="212" t="s">
        <v>83</v>
      </c>
      <c r="BJ183" s="213"/>
      <c r="BK183" s="214">
        <f t="shared" ref="BK183:BM184" si="115">BK185+BK188+BK191+BK194+BK197+BK200</f>
        <v>0</v>
      </c>
      <c r="BL183" s="214">
        <f t="shared" si="115"/>
        <v>0</v>
      </c>
      <c r="BM183" s="214">
        <f t="shared" si="115"/>
        <v>0</v>
      </c>
      <c r="BN183" s="215"/>
      <c r="BO183" s="215"/>
      <c r="BP183" s="213"/>
      <c r="BS183" s="217"/>
      <c r="BT183" s="218"/>
      <c r="BU183" s="213"/>
    </row>
    <row r="184" spans="1:73" s="216" customFormat="1" ht="13" hidden="1" customHeight="1" x14ac:dyDescent="0.35">
      <c r="A184" s="785"/>
      <c r="B184" s="771"/>
      <c r="C184" s="206"/>
      <c r="D184" s="206"/>
      <c r="E184" s="207">
        <f>E186+E189+E192+E195+E198+E201</f>
        <v>0</v>
      </c>
      <c r="F184" s="207">
        <f>F186+F189+F192+F195+F198+F201</f>
        <v>0</v>
      </c>
      <c r="G184" s="208"/>
      <c r="H184" s="219"/>
      <c r="I184" s="207">
        <f>I186+I189+I192+I195+I198+I201</f>
        <v>0</v>
      </c>
      <c r="J184" s="207">
        <f>J186+J189+J192+J195+J198+J201</f>
        <v>0</v>
      </c>
      <c r="K184" s="873"/>
      <c r="L184" s="874"/>
      <c r="M184" s="876"/>
      <c r="N184" s="244">
        <f t="shared" si="111"/>
        <v>0</v>
      </c>
      <c r="O184" s="245">
        <f t="shared" si="111"/>
        <v>0</v>
      </c>
      <c r="P184" s="244">
        <f t="shared" si="111"/>
        <v>0</v>
      </c>
      <c r="Q184" s="246">
        <f t="shared" si="111"/>
        <v>0</v>
      </c>
      <c r="R184" s="210"/>
      <c r="S184" s="878"/>
      <c r="T184" s="220">
        <f t="shared" si="112"/>
        <v>0</v>
      </c>
      <c r="U184" s="220">
        <f t="shared" si="112"/>
        <v>0</v>
      </c>
      <c r="V184" s="220"/>
      <c r="W184" s="220">
        <f t="shared" si="112"/>
        <v>62991.619071428562</v>
      </c>
      <c r="X184" s="220">
        <f t="shared" si="112"/>
        <v>70550.613359999988</v>
      </c>
      <c r="Y184" s="220"/>
      <c r="Z184" s="220">
        <f t="shared" si="112"/>
        <v>62991.619071428562</v>
      </c>
      <c r="AA184" s="220">
        <f t="shared" si="112"/>
        <v>70550.613359999988</v>
      </c>
      <c r="AB184" s="220"/>
      <c r="AC184" s="220">
        <f>AC186+AC189+AC192+AC195+AC198+AC201</f>
        <v>0</v>
      </c>
      <c r="AD184" s="220">
        <f t="shared" si="113"/>
        <v>0</v>
      </c>
      <c r="AE184" s="220"/>
      <c r="AF184" s="220">
        <f t="shared" si="113"/>
        <v>0</v>
      </c>
      <c r="AG184" s="220">
        <f t="shared" si="113"/>
        <v>0</v>
      </c>
      <c r="AH184" s="220"/>
      <c r="AI184" s="214">
        <f>AF184-AC184</f>
        <v>0</v>
      </c>
      <c r="AJ184" s="214">
        <f>AG184-AD184</f>
        <v>0</v>
      </c>
      <c r="AK184" s="214"/>
      <c r="AL184" s="211" t="str">
        <f t="shared" si="97"/>
        <v/>
      </c>
      <c r="AM184" s="247">
        <f t="shared" si="114"/>
        <v>0</v>
      </c>
      <c r="AN184" s="247">
        <f t="shared" si="114"/>
        <v>0</v>
      </c>
      <c r="AO184" s="247">
        <f t="shared" si="114"/>
        <v>0</v>
      </c>
      <c r="AP184" s="247"/>
      <c r="AQ184" s="247"/>
      <c r="AR184" s="214">
        <f t="shared" si="114"/>
        <v>0</v>
      </c>
      <c r="AS184" s="214">
        <f t="shared" si="114"/>
        <v>0</v>
      </c>
      <c r="AT184" s="214">
        <f t="shared" si="114"/>
        <v>0</v>
      </c>
      <c r="AU184" s="214">
        <f t="shared" si="114"/>
        <v>0</v>
      </c>
      <c r="AV184" s="214">
        <f t="shared" si="114"/>
        <v>0</v>
      </c>
      <c r="AW184" s="214">
        <f t="shared" si="114"/>
        <v>0</v>
      </c>
      <c r="AX184" s="214">
        <f t="shared" si="114"/>
        <v>0</v>
      </c>
      <c r="AY184" s="214">
        <f t="shared" si="114"/>
        <v>0</v>
      </c>
      <c r="AZ184" s="214">
        <f t="shared" si="114"/>
        <v>0</v>
      </c>
      <c r="BA184" s="214">
        <f t="shared" si="114"/>
        <v>0</v>
      </c>
      <c r="BB184" s="214">
        <f t="shared" si="114"/>
        <v>0</v>
      </c>
      <c r="BC184" s="214">
        <f t="shared" si="114"/>
        <v>0</v>
      </c>
      <c r="BD184" s="214">
        <f t="shared" si="114"/>
        <v>0</v>
      </c>
      <c r="BE184" s="214">
        <f t="shared" si="114"/>
        <v>0</v>
      </c>
      <c r="BF184" s="214">
        <f t="shared" si="114"/>
        <v>0</v>
      </c>
      <c r="BG184" s="214">
        <f t="shared" si="114"/>
        <v>0</v>
      </c>
      <c r="BH184" s="214">
        <f t="shared" si="114"/>
        <v>0</v>
      </c>
      <c r="BI184" s="213"/>
      <c r="BJ184" s="213"/>
      <c r="BK184" s="214">
        <f t="shared" si="115"/>
        <v>0</v>
      </c>
      <c r="BL184" s="214">
        <f t="shared" si="115"/>
        <v>0</v>
      </c>
      <c r="BM184" s="214">
        <f t="shared" si="115"/>
        <v>0</v>
      </c>
      <c r="BN184" s="215"/>
      <c r="BO184" s="215"/>
      <c r="BP184" s="213"/>
      <c r="BS184" s="217"/>
      <c r="BT184" s="218"/>
      <c r="BU184" s="213"/>
    </row>
    <row r="185" spans="1:73" s="231" customFormat="1" ht="13" hidden="1" customHeight="1" x14ac:dyDescent="0.35">
      <c r="A185" s="785"/>
      <c r="B185" s="771"/>
      <c r="C185" s="221" t="s">
        <v>73</v>
      </c>
      <c r="D185" s="221" t="s">
        <v>74</v>
      </c>
      <c r="E185" s="222"/>
      <c r="F185" s="222">
        <f>E185*1.12</f>
        <v>0</v>
      </c>
      <c r="G185" s="852"/>
      <c r="H185" s="838"/>
      <c r="I185" s="223"/>
      <c r="J185" s="223">
        <f>I185*1.12</f>
        <v>0</v>
      </c>
      <c r="K185" s="868"/>
      <c r="L185" s="770"/>
      <c r="M185" s="799" t="s">
        <v>98</v>
      </c>
      <c r="N185" s="224">
        <f t="shared" ref="N185:O202" si="116">P185</f>
        <v>0</v>
      </c>
      <c r="O185" s="224">
        <f t="shared" si="116"/>
        <v>0</v>
      </c>
      <c r="P185" s="224">
        <f>Q185/1.12</f>
        <v>0</v>
      </c>
      <c r="Q185" s="224"/>
      <c r="R185" s="770"/>
      <c r="S185" s="779"/>
      <c r="T185" s="225"/>
      <c r="U185" s="225"/>
      <c r="V185" s="225"/>
      <c r="W185" s="225">
        <f>3625+5841+12476-6494-11+813+611</f>
        <v>16861</v>
      </c>
      <c r="X185" s="226">
        <f>W185*1.12</f>
        <v>18884.320000000003</v>
      </c>
      <c r="Y185" s="225">
        <f>4+6+6+3+1</f>
        <v>20</v>
      </c>
      <c r="Z185" s="225">
        <f t="shared" ref="Z185:AB202" si="117">T185+W185</f>
        <v>16861</v>
      </c>
      <c r="AA185" s="225">
        <f t="shared" si="117"/>
        <v>18884.320000000003</v>
      </c>
      <c r="AB185" s="225">
        <f t="shared" si="117"/>
        <v>20</v>
      </c>
      <c r="AC185" s="225"/>
      <c r="AD185" s="225">
        <f>AC185*1.12</f>
        <v>0</v>
      </c>
      <c r="AE185" s="225"/>
      <c r="AF185" s="225"/>
      <c r="AG185" s="226">
        <f>AF185*1.12</f>
        <v>0</v>
      </c>
      <c r="AH185" s="225"/>
      <c r="AI185" s="226"/>
      <c r="AJ185" s="226">
        <f>AI185*1.12</f>
        <v>0</v>
      </c>
      <c r="AK185" s="226">
        <f>AH185-AE185</f>
        <v>0</v>
      </c>
      <c r="AL185" s="227"/>
      <c r="AM185" s="228"/>
      <c r="AN185" s="228"/>
      <c r="AO185" s="228"/>
      <c r="AP185" s="228"/>
      <c r="AQ185" s="228"/>
      <c r="AR185" s="226"/>
      <c r="AS185" s="226">
        <f t="shared" ref="AS185:AS202" si="118">AR185*1.12</f>
        <v>0</v>
      </c>
      <c r="AT185" s="226">
        <f>S185</f>
        <v>0</v>
      </c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30"/>
      <c r="BJ185" s="230"/>
      <c r="BK185" s="230"/>
      <c r="BL185" s="230"/>
      <c r="BM185" s="230"/>
      <c r="BN185" s="230"/>
      <c r="BO185" s="230"/>
      <c r="BP185" s="230"/>
      <c r="BS185" s="232"/>
      <c r="BT185" s="233"/>
      <c r="BU185" s="230"/>
    </row>
    <row r="186" spans="1:73" s="103" customFormat="1" ht="13" hidden="1" customHeight="1" x14ac:dyDescent="0.35">
      <c r="A186" s="785"/>
      <c r="B186" s="771"/>
      <c r="C186" s="122" t="s">
        <v>75</v>
      </c>
      <c r="D186" s="122" t="s">
        <v>76</v>
      </c>
      <c r="E186" s="189">
        <f>E187</f>
        <v>0</v>
      </c>
      <c r="F186" s="189">
        <f>E186*1.12</f>
        <v>0</v>
      </c>
      <c r="G186" s="853"/>
      <c r="H186" s="839"/>
      <c r="I186" s="193"/>
      <c r="J186" s="193">
        <f>I186*1.12</f>
        <v>0</v>
      </c>
      <c r="K186" s="869"/>
      <c r="L186" s="771"/>
      <c r="M186" s="800"/>
      <c r="N186" s="125">
        <f t="shared" si="116"/>
        <v>0</v>
      </c>
      <c r="O186" s="125">
        <f t="shared" si="116"/>
        <v>0</v>
      </c>
      <c r="P186" s="125">
        <f>Q186/1.12</f>
        <v>0</v>
      </c>
      <c r="Q186" s="125">
        <f>Q185</f>
        <v>0</v>
      </c>
      <c r="R186" s="771"/>
      <c r="S186" s="780"/>
      <c r="T186" s="124"/>
      <c r="U186" s="124"/>
      <c r="V186" s="124"/>
      <c r="W186" s="124">
        <f>2663.34195/1.12+4338.93694/1.12+4164.54777/1.12+1878.88636/1.12+1587.41848/1.12</f>
        <v>13065.295982142856</v>
      </c>
      <c r="X186" s="248">
        <f>W186*1.12</f>
        <v>14633.1315</v>
      </c>
      <c r="Y186" s="249"/>
      <c r="Z186" s="124">
        <f t="shared" si="117"/>
        <v>13065.295982142856</v>
      </c>
      <c r="AA186" s="124">
        <f t="shared" si="117"/>
        <v>14633.1315</v>
      </c>
      <c r="AB186" s="124"/>
      <c r="AC186" s="124"/>
      <c r="AD186" s="124">
        <f>AC186*1.12</f>
        <v>0</v>
      </c>
      <c r="AE186" s="124"/>
      <c r="AF186" s="124"/>
      <c r="AG186" s="248">
        <f>AF186*1.12</f>
        <v>0</v>
      </c>
      <c r="AH186" s="249"/>
      <c r="AI186" s="123"/>
      <c r="AJ186" s="123">
        <f>AI186*1.12</f>
        <v>0</v>
      </c>
      <c r="AK186" s="123"/>
      <c r="AL186" s="126"/>
      <c r="AM186" s="127">
        <f>AF186</f>
        <v>0</v>
      </c>
      <c r="AN186" s="127"/>
      <c r="AO186" s="127"/>
      <c r="AP186" s="127"/>
      <c r="AQ186" s="127"/>
      <c r="AR186" s="123"/>
      <c r="AS186" s="123">
        <f t="shared" si="118"/>
        <v>0</v>
      </c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06"/>
      <c r="BJ186" s="106"/>
      <c r="BK186" s="106"/>
      <c r="BL186" s="106"/>
      <c r="BM186" s="106"/>
      <c r="BN186" s="106"/>
      <c r="BO186" s="106"/>
      <c r="BP186" s="106"/>
      <c r="BS186" s="30"/>
      <c r="BT186" s="107"/>
      <c r="BU186" s="106"/>
    </row>
    <row r="187" spans="1:73" ht="13" hidden="1" customHeight="1" x14ac:dyDescent="0.35">
      <c r="A187" s="785"/>
      <c r="B187" s="771"/>
      <c r="C187" s="129" t="s">
        <v>75</v>
      </c>
      <c r="D187" s="129" t="s">
        <v>77</v>
      </c>
      <c r="E187" s="191">
        <f>E185</f>
        <v>0</v>
      </c>
      <c r="F187" s="191">
        <f>E187*1.12</f>
        <v>0</v>
      </c>
      <c r="G187" s="853"/>
      <c r="H187" s="839"/>
      <c r="I187" s="195">
        <f>I186</f>
        <v>0</v>
      </c>
      <c r="J187" s="195">
        <f>J186</f>
        <v>0</v>
      </c>
      <c r="K187" s="870"/>
      <c r="L187" s="772"/>
      <c r="M187" s="801"/>
      <c r="N187" s="132">
        <f t="shared" si="116"/>
        <v>0</v>
      </c>
      <c r="O187" s="132">
        <f t="shared" si="116"/>
        <v>0</v>
      </c>
      <c r="P187" s="132">
        <f>Q187/1.12</f>
        <v>0</v>
      </c>
      <c r="Q187" s="132">
        <f>Q186</f>
        <v>0</v>
      </c>
      <c r="R187" s="772"/>
      <c r="S187" s="781"/>
      <c r="T187" s="131"/>
      <c r="U187" s="131"/>
      <c r="V187" s="131"/>
      <c r="W187" s="131">
        <f>W186</f>
        <v>13065.295982142856</v>
      </c>
      <c r="X187" s="250">
        <f>W187*1.12</f>
        <v>14633.1315</v>
      </c>
      <c r="Y187" s="251"/>
      <c r="Z187" s="131">
        <f t="shared" si="117"/>
        <v>13065.295982142856</v>
      </c>
      <c r="AA187" s="131">
        <f t="shared" si="117"/>
        <v>14633.1315</v>
      </c>
      <c r="AB187" s="131"/>
      <c r="AC187" s="131">
        <f>AC186</f>
        <v>0</v>
      </c>
      <c r="AD187" s="131">
        <f>AD186</f>
        <v>0</v>
      </c>
      <c r="AE187" s="131"/>
      <c r="AF187" s="131">
        <f>AF186</f>
        <v>0</v>
      </c>
      <c r="AG187" s="250">
        <f>AF187*1.12</f>
        <v>0</v>
      </c>
      <c r="AH187" s="251"/>
      <c r="AI187" s="130">
        <f>AI186</f>
        <v>0</v>
      </c>
      <c r="AJ187" s="130">
        <f>AJ186</f>
        <v>0</v>
      </c>
      <c r="AK187" s="130"/>
      <c r="AL187" s="133"/>
      <c r="AM187" s="134">
        <f>AF187</f>
        <v>0</v>
      </c>
      <c r="AN187" s="134"/>
      <c r="AO187" s="134"/>
      <c r="AP187" s="134"/>
      <c r="AQ187" s="134"/>
      <c r="AR187" s="130">
        <f>AR186</f>
        <v>0</v>
      </c>
      <c r="AS187" s="130">
        <f t="shared" si="118"/>
        <v>0</v>
      </c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31"/>
      <c r="BJ187" s="31"/>
      <c r="BK187" s="31"/>
      <c r="BL187" s="31"/>
      <c r="BM187" s="31"/>
      <c r="BN187" s="31"/>
      <c r="BO187" s="31"/>
      <c r="BP187" s="31"/>
      <c r="BS187" s="28"/>
      <c r="BT187" s="29"/>
      <c r="BU187" s="31"/>
    </row>
    <row r="188" spans="1:73" s="231" customFormat="1" ht="13" hidden="1" customHeight="1" collapsed="1" x14ac:dyDescent="0.35">
      <c r="A188" s="785"/>
      <c r="B188" s="771"/>
      <c r="C188" s="221" t="s">
        <v>73</v>
      </c>
      <c r="D188" s="221" t="s">
        <v>74</v>
      </c>
      <c r="E188" s="222"/>
      <c r="F188" s="222"/>
      <c r="G188" s="853"/>
      <c r="H188" s="839"/>
      <c r="I188" s="223"/>
      <c r="J188" s="223"/>
      <c r="K188" s="868"/>
      <c r="L188" s="770"/>
      <c r="M188" s="799" t="s">
        <v>98</v>
      </c>
      <c r="N188" s="224">
        <f t="shared" si="116"/>
        <v>0</v>
      </c>
      <c r="O188" s="224">
        <f t="shared" si="116"/>
        <v>0</v>
      </c>
      <c r="P188" s="224">
        <f>Q188/1.12</f>
        <v>0</v>
      </c>
      <c r="Q188" s="224"/>
      <c r="R188" s="770"/>
      <c r="S188" s="779"/>
      <c r="T188" s="225"/>
      <c r="U188" s="225"/>
      <c r="V188" s="225"/>
      <c r="W188" s="225">
        <f>5255</f>
        <v>5255</v>
      </c>
      <c r="X188" s="226">
        <f>W188*1.12</f>
        <v>5885.6</v>
      </c>
      <c r="Y188" s="225">
        <f>3</f>
        <v>3</v>
      </c>
      <c r="Z188" s="225">
        <f t="shared" si="117"/>
        <v>5255</v>
      </c>
      <c r="AA188" s="225">
        <f t="shared" si="117"/>
        <v>5885.6</v>
      </c>
      <c r="AB188" s="225">
        <f t="shared" si="117"/>
        <v>3</v>
      </c>
      <c r="AC188" s="225"/>
      <c r="AD188" s="225"/>
      <c r="AE188" s="225"/>
      <c r="AF188" s="225"/>
      <c r="AG188" s="226">
        <f>AF188*1.12</f>
        <v>0</v>
      </c>
      <c r="AH188" s="225"/>
      <c r="AI188" s="226"/>
      <c r="AJ188" s="226">
        <f>AI188*1.12</f>
        <v>0</v>
      </c>
      <c r="AK188" s="226">
        <f>AH188-AE188</f>
        <v>0</v>
      </c>
      <c r="AL188" s="227" t="str">
        <f t="shared" ref="AL188:AL204" si="119">IF(AC188=0,"",AF188/AC188)</f>
        <v/>
      </c>
      <c r="AM188" s="228"/>
      <c r="AN188" s="228"/>
      <c r="AO188" s="228"/>
      <c r="AP188" s="228"/>
      <c r="AQ188" s="228"/>
      <c r="AR188" s="226"/>
      <c r="AS188" s="226">
        <f t="shared" si="118"/>
        <v>0</v>
      </c>
      <c r="AT188" s="226">
        <f>S188</f>
        <v>0</v>
      </c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52"/>
      <c r="BJ188" s="252"/>
      <c r="BK188" s="252"/>
      <c r="BL188" s="252"/>
      <c r="BM188" s="252"/>
      <c r="BN188" s="252"/>
      <c r="BO188" s="252"/>
      <c r="BP188" s="252"/>
      <c r="BS188" s="232"/>
      <c r="BT188" s="233"/>
      <c r="BU188" s="230"/>
    </row>
    <row r="189" spans="1:73" s="103" customFormat="1" ht="13" hidden="1" customHeight="1" x14ac:dyDescent="0.35">
      <c r="A189" s="785"/>
      <c r="B189" s="771"/>
      <c r="C189" s="122" t="s">
        <v>75</v>
      </c>
      <c r="D189" s="122" t="s">
        <v>76</v>
      </c>
      <c r="E189" s="189"/>
      <c r="F189" s="189"/>
      <c r="G189" s="853"/>
      <c r="H189" s="839"/>
      <c r="I189" s="193"/>
      <c r="J189" s="193"/>
      <c r="K189" s="869"/>
      <c r="L189" s="771"/>
      <c r="M189" s="800"/>
      <c r="N189" s="125">
        <f t="shared" si="116"/>
        <v>0</v>
      </c>
      <c r="O189" s="125">
        <f t="shared" si="116"/>
        <v>0</v>
      </c>
      <c r="P189" s="125">
        <f t="shared" ref="P189:P202" si="120">Q189/1.12</f>
        <v>0</v>
      </c>
      <c r="Q189" s="125">
        <f>Q188</f>
        <v>0</v>
      </c>
      <c r="R189" s="771"/>
      <c r="S189" s="780"/>
      <c r="T189" s="124"/>
      <c r="U189" s="124"/>
      <c r="V189" s="124"/>
      <c r="W189" s="193">
        <f>5771.78784/1.12</f>
        <v>5153.3819999999996</v>
      </c>
      <c r="X189" s="189">
        <f>W189*1.12</f>
        <v>5771.78784</v>
      </c>
      <c r="Y189" s="124"/>
      <c r="Z189" s="124">
        <f t="shared" si="117"/>
        <v>5153.3819999999996</v>
      </c>
      <c r="AA189" s="124">
        <f t="shared" si="117"/>
        <v>5771.78784</v>
      </c>
      <c r="AB189" s="124"/>
      <c r="AC189" s="124"/>
      <c r="AD189" s="124">
        <f>AC189*1.12</f>
        <v>0</v>
      </c>
      <c r="AE189" s="124"/>
      <c r="AF189" s="193"/>
      <c r="AG189" s="189">
        <f>AF189*1.12</f>
        <v>0</v>
      </c>
      <c r="AH189" s="124"/>
      <c r="AI189" s="123"/>
      <c r="AJ189" s="123">
        <f>AI189*1.12</f>
        <v>0</v>
      </c>
      <c r="AK189" s="123"/>
      <c r="AL189" s="126" t="str">
        <f t="shared" si="119"/>
        <v/>
      </c>
      <c r="AM189" s="127">
        <f>AF189</f>
        <v>0</v>
      </c>
      <c r="AN189" s="127"/>
      <c r="AO189" s="127"/>
      <c r="AP189" s="127"/>
      <c r="AQ189" s="127"/>
      <c r="AR189" s="123"/>
      <c r="AS189" s="123">
        <f t="shared" si="118"/>
        <v>0</v>
      </c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8"/>
      <c r="BJ189" s="128"/>
      <c r="BK189" s="128"/>
      <c r="BL189" s="128"/>
      <c r="BM189" s="128"/>
      <c r="BN189" s="128"/>
      <c r="BO189" s="128"/>
      <c r="BP189" s="128"/>
      <c r="BS189" s="30"/>
      <c r="BT189" s="107"/>
      <c r="BU189" s="106"/>
    </row>
    <row r="190" spans="1:73" ht="13" hidden="1" customHeight="1" x14ac:dyDescent="0.35">
      <c r="A190" s="785"/>
      <c r="B190" s="771"/>
      <c r="C190" s="129" t="s">
        <v>75</v>
      </c>
      <c r="D190" s="129" t="s">
        <v>77</v>
      </c>
      <c r="E190" s="191"/>
      <c r="F190" s="191"/>
      <c r="G190" s="853"/>
      <c r="H190" s="839"/>
      <c r="I190" s="195"/>
      <c r="J190" s="195"/>
      <c r="K190" s="870"/>
      <c r="L190" s="772"/>
      <c r="M190" s="801"/>
      <c r="N190" s="132">
        <f t="shared" si="116"/>
        <v>0</v>
      </c>
      <c r="O190" s="132">
        <f t="shared" si="116"/>
        <v>0</v>
      </c>
      <c r="P190" s="132">
        <f t="shared" si="120"/>
        <v>0</v>
      </c>
      <c r="Q190" s="132">
        <f>Q188</f>
        <v>0</v>
      </c>
      <c r="R190" s="772"/>
      <c r="S190" s="781"/>
      <c r="T190" s="131"/>
      <c r="U190" s="131"/>
      <c r="V190" s="131"/>
      <c r="W190" s="131">
        <f>W189</f>
        <v>5153.3819999999996</v>
      </c>
      <c r="X190" s="130">
        <f>X189</f>
        <v>5771.78784</v>
      </c>
      <c r="Y190" s="131"/>
      <c r="Z190" s="131">
        <f t="shared" si="117"/>
        <v>5153.3819999999996</v>
      </c>
      <c r="AA190" s="131">
        <f t="shared" si="117"/>
        <v>5771.78784</v>
      </c>
      <c r="AB190" s="131"/>
      <c r="AC190" s="131">
        <f>AC189</f>
        <v>0</v>
      </c>
      <c r="AD190" s="131">
        <f>AD189</f>
        <v>0</v>
      </c>
      <c r="AE190" s="131"/>
      <c r="AF190" s="131">
        <f>AF189</f>
        <v>0</v>
      </c>
      <c r="AG190" s="130">
        <f>AG189</f>
        <v>0</v>
      </c>
      <c r="AH190" s="131"/>
      <c r="AI190" s="130">
        <f>AI189</f>
        <v>0</v>
      </c>
      <c r="AJ190" s="130">
        <f>AJ189</f>
        <v>0</v>
      </c>
      <c r="AK190" s="130"/>
      <c r="AL190" s="133" t="str">
        <f t="shared" si="119"/>
        <v/>
      </c>
      <c r="AM190" s="134">
        <f>AF190</f>
        <v>0</v>
      </c>
      <c r="AN190" s="134"/>
      <c r="AO190" s="134"/>
      <c r="AP190" s="134"/>
      <c r="AQ190" s="134"/>
      <c r="AR190" s="130">
        <f>AR189</f>
        <v>0</v>
      </c>
      <c r="AS190" s="130">
        <f t="shared" si="118"/>
        <v>0</v>
      </c>
      <c r="AT190" s="130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8"/>
      <c r="BJ190" s="128"/>
      <c r="BK190" s="128"/>
      <c r="BL190" s="128"/>
      <c r="BM190" s="128"/>
      <c r="BN190" s="128"/>
      <c r="BO190" s="128"/>
      <c r="BP190" s="128"/>
      <c r="BS190" s="28"/>
      <c r="BT190" s="29"/>
      <c r="BU190" s="31"/>
    </row>
    <row r="191" spans="1:73" s="231" customFormat="1" ht="13" hidden="1" customHeight="1" x14ac:dyDescent="0.35">
      <c r="A191" s="785"/>
      <c r="B191" s="771"/>
      <c r="C191" s="221" t="s">
        <v>73</v>
      </c>
      <c r="D191" s="221" t="s">
        <v>74</v>
      </c>
      <c r="E191" s="222"/>
      <c r="F191" s="222">
        <f>E191*1.12</f>
        <v>0</v>
      </c>
      <c r="G191" s="853"/>
      <c r="H191" s="839"/>
      <c r="I191" s="223"/>
      <c r="J191" s="223"/>
      <c r="K191" s="868"/>
      <c r="L191" s="770"/>
      <c r="M191" s="799" t="s">
        <v>98</v>
      </c>
      <c r="N191" s="224">
        <f t="shared" si="116"/>
        <v>0</v>
      </c>
      <c r="O191" s="224">
        <f t="shared" si="116"/>
        <v>0</v>
      </c>
      <c r="P191" s="224">
        <f t="shared" si="120"/>
        <v>0</v>
      </c>
      <c r="Q191" s="224"/>
      <c r="R191" s="770"/>
      <c r="S191" s="779"/>
      <c r="T191" s="225"/>
      <c r="U191" s="225"/>
      <c r="V191" s="225"/>
      <c r="W191" s="225">
        <f>25189+11715</f>
        <v>36904</v>
      </c>
      <c r="X191" s="226">
        <f>W191*1.12</f>
        <v>41332.480000000003</v>
      </c>
      <c r="Y191" s="225">
        <f>3+9+6+3+6+1+1</f>
        <v>29</v>
      </c>
      <c r="Z191" s="225">
        <f t="shared" si="117"/>
        <v>36904</v>
      </c>
      <c r="AA191" s="225">
        <f t="shared" si="117"/>
        <v>41332.480000000003</v>
      </c>
      <c r="AB191" s="225">
        <f t="shared" si="117"/>
        <v>29</v>
      </c>
      <c r="AC191" s="225"/>
      <c r="AD191" s="225"/>
      <c r="AE191" s="225"/>
      <c r="AF191" s="225"/>
      <c r="AG191" s="226">
        <f>AF191*1.12</f>
        <v>0</v>
      </c>
      <c r="AH191" s="225"/>
      <c r="AI191" s="226"/>
      <c r="AJ191" s="226">
        <f>AI191*1.12</f>
        <v>0</v>
      </c>
      <c r="AK191" s="226">
        <f>AH191-AE191</f>
        <v>0</v>
      </c>
      <c r="AL191" s="227" t="str">
        <f t="shared" si="119"/>
        <v/>
      </c>
      <c r="AM191" s="228"/>
      <c r="AN191" s="228"/>
      <c r="AO191" s="228"/>
      <c r="AP191" s="228"/>
      <c r="AQ191" s="228"/>
      <c r="AR191" s="226">
        <f>E185-AR185-AR188</f>
        <v>0</v>
      </c>
      <c r="AS191" s="226">
        <f t="shared" si="118"/>
        <v>0</v>
      </c>
      <c r="AT191" s="226">
        <f>H185-AT185-AT188</f>
        <v>0</v>
      </c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9"/>
      <c r="BI191" s="235"/>
      <c r="BJ191" s="235"/>
      <c r="BK191" s="230"/>
      <c r="BL191" s="230"/>
      <c r="BM191" s="230"/>
      <c r="BN191" s="235"/>
      <c r="BO191" s="235"/>
      <c r="BP191" s="230"/>
      <c r="BS191" s="232"/>
      <c r="BT191" s="233"/>
      <c r="BU191" s="230"/>
    </row>
    <row r="192" spans="1:73" s="103" customFormat="1" ht="13" hidden="1" customHeight="1" x14ac:dyDescent="0.35">
      <c r="A192" s="785"/>
      <c r="B192" s="771"/>
      <c r="C192" s="122" t="s">
        <v>75</v>
      </c>
      <c r="D192" s="122" t="s">
        <v>76</v>
      </c>
      <c r="E192" s="189">
        <f>E193</f>
        <v>0</v>
      </c>
      <c r="F192" s="189">
        <f>E192*1.12</f>
        <v>0</v>
      </c>
      <c r="G192" s="853"/>
      <c r="H192" s="839"/>
      <c r="I192" s="193"/>
      <c r="J192" s="193">
        <f>I192*1.12</f>
        <v>0</v>
      </c>
      <c r="K192" s="869"/>
      <c r="L192" s="771"/>
      <c r="M192" s="800"/>
      <c r="N192" s="125">
        <f t="shared" si="116"/>
        <v>0</v>
      </c>
      <c r="O192" s="125">
        <f t="shared" si="116"/>
        <v>0</v>
      </c>
      <c r="P192" s="125">
        <f t="shared" si="120"/>
        <v>0</v>
      </c>
      <c r="Q192" s="125">
        <f>Q191</f>
        <v>0</v>
      </c>
      <c r="R192" s="771"/>
      <c r="S192" s="780"/>
      <c r="T192" s="124"/>
      <c r="U192" s="124"/>
      <c r="V192" s="124"/>
      <c r="W192" s="124">
        <f>16161.39491/1.12+7366.70021/1.12+3237.12984/1.12+6728.54811/1.12+1254.43392/1.12</f>
        <v>31025.184812499996</v>
      </c>
      <c r="X192" s="123">
        <f>W192*1.12</f>
        <v>34748.206989999999</v>
      </c>
      <c r="Y192" s="124"/>
      <c r="Z192" s="124">
        <f t="shared" si="117"/>
        <v>31025.184812499996</v>
      </c>
      <c r="AA192" s="124">
        <f t="shared" si="117"/>
        <v>34748.206989999999</v>
      </c>
      <c r="AB192" s="124"/>
      <c r="AC192" s="124"/>
      <c r="AD192" s="124">
        <f>AC192*1.12</f>
        <v>0</v>
      </c>
      <c r="AE192" s="124"/>
      <c r="AF192" s="124"/>
      <c r="AG192" s="123">
        <f>AF192*1.12</f>
        <v>0</v>
      </c>
      <c r="AH192" s="124"/>
      <c r="AI192" s="123"/>
      <c r="AJ192" s="123">
        <f>AI192*1.12</f>
        <v>0</v>
      </c>
      <c r="AK192" s="123"/>
      <c r="AL192" s="126" t="str">
        <f t="shared" si="119"/>
        <v/>
      </c>
      <c r="AM192" s="127">
        <f>AF192</f>
        <v>0</v>
      </c>
      <c r="AN192" s="127"/>
      <c r="AO192" s="127"/>
      <c r="AP192" s="127"/>
      <c r="AQ192" s="127"/>
      <c r="AR192" s="123">
        <f>I192</f>
        <v>0</v>
      </c>
      <c r="AS192" s="123">
        <f t="shared" si="118"/>
        <v>0</v>
      </c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236"/>
      <c r="BJ192" s="236"/>
      <c r="BK192" s="106"/>
      <c r="BL192" s="106"/>
      <c r="BM192" s="106"/>
      <c r="BN192" s="236"/>
      <c r="BO192" s="236"/>
      <c r="BP192" s="106"/>
      <c r="BS192" s="30"/>
      <c r="BT192" s="107"/>
      <c r="BU192" s="106"/>
    </row>
    <row r="193" spans="1:73" ht="13" hidden="1" customHeight="1" x14ac:dyDescent="0.35">
      <c r="A193" s="785"/>
      <c r="B193" s="771"/>
      <c r="C193" s="129" t="s">
        <v>75</v>
      </c>
      <c r="D193" s="129" t="s">
        <v>77</v>
      </c>
      <c r="E193" s="191">
        <f>E191</f>
        <v>0</v>
      </c>
      <c r="F193" s="191">
        <f>E193*1.12</f>
        <v>0</v>
      </c>
      <c r="G193" s="853"/>
      <c r="H193" s="839"/>
      <c r="I193" s="195">
        <f>I192</f>
        <v>0</v>
      </c>
      <c r="J193" s="195">
        <f>J192</f>
        <v>0</v>
      </c>
      <c r="K193" s="870"/>
      <c r="L193" s="772"/>
      <c r="M193" s="801"/>
      <c r="N193" s="132">
        <f t="shared" si="116"/>
        <v>0</v>
      </c>
      <c r="O193" s="132">
        <f t="shared" si="116"/>
        <v>0</v>
      </c>
      <c r="P193" s="132">
        <f t="shared" si="120"/>
        <v>0</v>
      </c>
      <c r="Q193" s="132">
        <f>Q192</f>
        <v>0</v>
      </c>
      <c r="R193" s="772"/>
      <c r="S193" s="781"/>
      <c r="T193" s="131"/>
      <c r="U193" s="131"/>
      <c r="V193" s="131"/>
      <c r="W193" s="131">
        <f>W192</f>
        <v>31025.184812499996</v>
      </c>
      <c r="X193" s="130">
        <f>X192</f>
        <v>34748.206989999999</v>
      </c>
      <c r="Y193" s="131"/>
      <c r="Z193" s="131">
        <f t="shared" si="117"/>
        <v>31025.184812499996</v>
      </c>
      <c r="AA193" s="131">
        <f t="shared" si="117"/>
        <v>34748.206989999999</v>
      </c>
      <c r="AB193" s="131"/>
      <c r="AC193" s="131">
        <f>AC192</f>
        <v>0</v>
      </c>
      <c r="AD193" s="131">
        <f>AD192</f>
        <v>0</v>
      </c>
      <c r="AE193" s="131"/>
      <c r="AF193" s="131">
        <f>AF192</f>
        <v>0</v>
      </c>
      <c r="AG193" s="130">
        <f>AG192</f>
        <v>0</v>
      </c>
      <c r="AH193" s="131"/>
      <c r="AI193" s="130">
        <f>AI192</f>
        <v>0</v>
      </c>
      <c r="AJ193" s="130">
        <f>AJ192</f>
        <v>0</v>
      </c>
      <c r="AK193" s="130"/>
      <c r="AL193" s="133" t="str">
        <f t="shared" si="119"/>
        <v/>
      </c>
      <c r="AM193" s="134">
        <f>AF193</f>
        <v>0</v>
      </c>
      <c r="AN193" s="134"/>
      <c r="AO193" s="134"/>
      <c r="AP193" s="134"/>
      <c r="AQ193" s="134"/>
      <c r="AR193" s="130">
        <f>AR192</f>
        <v>0</v>
      </c>
      <c r="AS193" s="130">
        <f t="shared" si="118"/>
        <v>0</v>
      </c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237"/>
      <c r="BJ193" s="237"/>
      <c r="BK193" s="31"/>
      <c r="BL193" s="31"/>
      <c r="BM193" s="31"/>
      <c r="BN193" s="237"/>
      <c r="BO193" s="237"/>
      <c r="BP193" s="31"/>
      <c r="BS193" s="28"/>
      <c r="BT193" s="29"/>
      <c r="BU193" s="31"/>
    </row>
    <row r="194" spans="1:73" s="231" customFormat="1" ht="13" hidden="1" customHeight="1" x14ac:dyDescent="0.35">
      <c r="A194" s="785"/>
      <c r="B194" s="771"/>
      <c r="C194" s="221" t="s">
        <v>73</v>
      </c>
      <c r="D194" s="221" t="s">
        <v>74</v>
      </c>
      <c r="E194" s="222"/>
      <c r="F194" s="222"/>
      <c r="G194" s="853"/>
      <c r="H194" s="839"/>
      <c r="I194" s="223"/>
      <c r="J194" s="223"/>
      <c r="K194" s="868"/>
      <c r="L194" s="770"/>
      <c r="M194" s="799" t="s">
        <v>98</v>
      </c>
      <c r="N194" s="224">
        <f t="shared" si="116"/>
        <v>0</v>
      </c>
      <c r="O194" s="224">
        <f t="shared" si="116"/>
        <v>0</v>
      </c>
      <c r="P194" s="224">
        <f t="shared" si="120"/>
        <v>0</v>
      </c>
      <c r="Q194" s="224"/>
      <c r="R194" s="770"/>
      <c r="S194" s="779"/>
      <c r="T194" s="225"/>
      <c r="U194" s="225"/>
      <c r="V194" s="225"/>
      <c r="W194" s="225">
        <f>4944-1</f>
        <v>4943</v>
      </c>
      <c r="X194" s="226">
        <f t="shared" ref="X194:X202" si="121">W194*1.12</f>
        <v>5536.1600000000008</v>
      </c>
      <c r="Y194" s="225">
        <f>3</f>
        <v>3</v>
      </c>
      <c r="Z194" s="225">
        <f t="shared" si="117"/>
        <v>4943</v>
      </c>
      <c r="AA194" s="225">
        <f t="shared" si="117"/>
        <v>5536.1600000000008</v>
      </c>
      <c r="AB194" s="225">
        <f t="shared" si="117"/>
        <v>3</v>
      </c>
      <c r="AC194" s="225"/>
      <c r="AD194" s="225"/>
      <c r="AE194" s="225"/>
      <c r="AF194" s="225"/>
      <c r="AG194" s="226">
        <f t="shared" ref="AG194:AG202" si="122">AF194*1.12</f>
        <v>0</v>
      </c>
      <c r="AH194" s="225"/>
      <c r="AI194" s="226"/>
      <c r="AJ194" s="226">
        <f>AI194*1.12</f>
        <v>0</v>
      </c>
      <c r="AK194" s="226">
        <f>AH194-AE194</f>
        <v>0</v>
      </c>
      <c r="AL194" s="227" t="str">
        <f t="shared" si="119"/>
        <v/>
      </c>
      <c r="AM194" s="228"/>
      <c r="AN194" s="228"/>
      <c r="AO194" s="228"/>
      <c r="AP194" s="228"/>
      <c r="AQ194" s="228"/>
      <c r="AR194" s="226"/>
      <c r="AS194" s="226">
        <f t="shared" si="118"/>
        <v>0</v>
      </c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30"/>
      <c r="BJ194" s="230"/>
      <c r="BK194" s="230"/>
      <c r="BL194" s="230"/>
      <c r="BM194" s="230"/>
      <c r="BN194" s="230"/>
      <c r="BO194" s="230"/>
      <c r="BP194" s="230"/>
      <c r="BS194" s="232"/>
      <c r="BT194" s="233"/>
      <c r="BU194" s="230"/>
    </row>
    <row r="195" spans="1:73" s="103" customFormat="1" ht="13" hidden="1" customHeight="1" x14ac:dyDescent="0.35">
      <c r="A195" s="785"/>
      <c r="B195" s="771"/>
      <c r="C195" s="122" t="s">
        <v>75</v>
      </c>
      <c r="D195" s="122" t="s">
        <v>76</v>
      </c>
      <c r="E195" s="189"/>
      <c r="F195" s="189"/>
      <c r="G195" s="853"/>
      <c r="H195" s="839"/>
      <c r="I195" s="193"/>
      <c r="J195" s="193"/>
      <c r="K195" s="869"/>
      <c r="L195" s="771"/>
      <c r="M195" s="800"/>
      <c r="N195" s="125">
        <f t="shared" si="116"/>
        <v>0</v>
      </c>
      <c r="O195" s="125">
        <f t="shared" si="116"/>
        <v>0</v>
      </c>
      <c r="P195" s="125">
        <f t="shared" si="120"/>
        <v>0</v>
      </c>
      <c r="Q195" s="125">
        <f>Q194</f>
        <v>0</v>
      </c>
      <c r="R195" s="771"/>
      <c r="S195" s="780"/>
      <c r="T195" s="124"/>
      <c r="U195" s="124"/>
      <c r="V195" s="124"/>
      <c r="W195" s="124">
        <f>4991.55471/1.12</f>
        <v>4456.7452767857139</v>
      </c>
      <c r="X195" s="123">
        <f t="shared" si="121"/>
        <v>4991.5547100000003</v>
      </c>
      <c r="Y195" s="124"/>
      <c r="Z195" s="124">
        <f t="shared" si="117"/>
        <v>4456.7452767857139</v>
      </c>
      <c r="AA195" s="124">
        <f t="shared" si="117"/>
        <v>4991.5547100000003</v>
      </c>
      <c r="AB195" s="124"/>
      <c r="AC195" s="124"/>
      <c r="AD195" s="124">
        <f>AC195*1.12</f>
        <v>0</v>
      </c>
      <c r="AE195" s="124"/>
      <c r="AF195" s="124"/>
      <c r="AG195" s="123">
        <f t="shared" si="122"/>
        <v>0</v>
      </c>
      <c r="AH195" s="124"/>
      <c r="AI195" s="123"/>
      <c r="AJ195" s="123">
        <f>AI195*1.12</f>
        <v>0</v>
      </c>
      <c r="AK195" s="123"/>
      <c r="AL195" s="126" t="str">
        <f t="shared" si="119"/>
        <v/>
      </c>
      <c r="AM195" s="127">
        <f>AF195</f>
        <v>0</v>
      </c>
      <c r="AN195" s="127"/>
      <c r="AO195" s="127"/>
      <c r="AP195" s="127"/>
      <c r="AQ195" s="127"/>
      <c r="AR195" s="123">
        <f>AF195</f>
        <v>0</v>
      </c>
      <c r="AS195" s="123">
        <f t="shared" si="118"/>
        <v>0</v>
      </c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06"/>
      <c r="BJ195" s="106"/>
      <c r="BK195" s="106"/>
      <c r="BL195" s="106"/>
      <c r="BM195" s="106"/>
      <c r="BN195" s="106"/>
      <c r="BO195" s="106"/>
      <c r="BP195" s="106"/>
      <c r="BS195" s="30"/>
      <c r="BT195" s="107"/>
      <c r="BU195" s="106"/>
    </row>
    <row r="196" spans="1:73" ht="13" hidden="1" customHeight="1" x14ac:dyDescent="0.35">
      <c r="A196" s="785"/>
      <c r="B196" s="771"/>
      <c r="C196" s="129" t="s">
        <v>75</v>
      </c>
      <c r="D196" s="129" t="s">
        <v>77</v>
      </c>
      <c r="E196" s="191"/>
      <c r="F196" s="191"/>
      <c r="G196" s="853"/>
      <c r="H196" s="839"/>
      <c r="I196" s="195"/>
      <c r="J196" s="195"/>
      <c r="K196" s="870"/>
      <c r="L196" s="772"/>
      <c r="M196" s="801"/>
      <c r="N196" s="132">
        <f t="shared" si="116"/>
        <v>0</v>
      </c>
      <c r="O196" s="132">
        <f t="shared" si="116"/>
        <v>0</v>
      </c>
      <c r="P196" s="132">
        <f t="shared" si="120"/>
        <v>0</v>
      </c>
      <c r="Q196" s="253">
        <f>Q195</f>
        <v>0</v>
      </c>
      <c r="R196" s="772"/>
      <c r="S196" s="781"/>
      <c r="T196" s="131"/>
      <c r="U196" s="131"/>
      <c r="V196" s="131"/>
      <c r="W196" s="131">
        <f>W195</f>
        <v>4456.7452767857139</v>
      </c>
      <c r="X196" s="130">
        <f t="shared" si="121"/>
        <v>4991.5547100000003</v>
      </c>
      <c r="Y196" s="131"/>
      <c r="Z196" s="131">
        <f t="shared" si="117"/>
        <v>4456.7452767857139</v>
      </c>
      <c r="AA196" s="131">
        <f t="shared" si="117"/>
        <v>4991.5547100000003</v>
      </c>
      <c r="AB196" s="131"/>
      <c r="AC196" s="131">
        <f>AC195</f>
        <v>0</v>
      </c>
      <c r="AD196" s="131">
        <f>AD195</f>
        <v>0</v>
      </c>
      <c r="AE196" s="131"/>
      <c r="AF196" s="131">
        <f>AF195</f>
        <v>0</v>
      </c>
      <c r="AG196" s="130">
        <f t="shared" si="122"/>
        <v>0</v>
      </c>
      <c r="AH196" s="131"/>
      <c r="AI196" s="130">
        <f>AI195</f>
        <v>0</v>
      </c>
      <c r="AJ196" s="130">
        <f>AJ195</f>
        <v>0</v>
      </c>
      <c r="AK196" s="130"/>
      <c r="AL196" s="133" t="str">
        <f t="shared" si="119"/>
        <v/>
      </c>
      <c r="AM196" s="134">
        <f>AF196</f>
        <v>0</v>
      </c>
      <c r="AN196" s="134"/>
      <c r="AO196" s="134"/>
      <c r="AP196" s="134"/>
      <c r="AQ196" s="134"/>
      <c r="AR196" s="130">
        <f>AF196</f>
        <v>0</v>
      </c>
      <c r="AS196" s="130">
        <f t="shared" si="118"/>
        <v>0</v>
      </c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31"/>
      <c r="BJ196" s="31"/>
      <c r="BK196" s="31"/>
      <c r="BL196" s="31"/>
      <c r="BM196" s="31"/>
      <c r="BN196" s="31"/>
      <c r="BO196" s="31"/>
      <c r="BP196" s="31"/>
      <c r="BS196" s="28"/>
      <c r="BT196" s="29"/>
      <c r="BU196" s="31"/>
    </row>
    <row r="197" spans="1:73" s="231" customFormat="1" ht="13" hidden="1" customHeight="1" x14ac:dyDescent="0.35">
      <c r="A197" s="785"/>
      <c r="B197" s="771"/>
      <c r="C197" s="221" t="s">
        <v>73</v>
      </c>
      <c r="D197" s="221" t="s">
        <v>74</v>
      </c>
      <c r="E197" s="222"/>
      <c r="F197" s="222"/>
      <c r="G197" s="853"/>
      <c r="H197" s="839"/>
      <c r="I197" s="223"/>
      <c r="J197" s="223"/>
      <c r="K197" s="868"/>
      <c r="L197" s="770"/>
      <c r="M197" s="799" t="s">
        <v>98</v>
      </c>
      <c r="N197" s="224">
        <f t="shared" si="116"/>
        <v>0</v>
      </c>
      <c r="O197" s="224">
        <f t="shared" si="116"/>
        <v>0</v>
      </c>
      <c r="P197" s="224">
        <f t="shared" si="120"/>
        <v>0</v>
      </c>
      <c r="Q197" s="224"/>
      <c r="R197" s="770"/>
      <c r="S197" s="779"/>
      <c r="T197" s="225"/>
      <c r="U197" s="225"/>
      <c r="V197" s="225"/>
      <c r="W197" s="225">
        <f>4245+3793+8037-1-4455</f>
        <v>11619</v>
      </c>
      <c r="X197" s="226">
        <f t="shared" si="121"/>
        <v>13013.28</v>
      </c>
      <c r="Y197" s="225">
        <f>3+4+4</f>
        <v>11</v>
      </c>
      <c r="Z197" s="225">
        <f t="shared" si="117"/>
        <v>11619</v>
      </c>
      <c r="AA197" s="225">
        <f t="shared" si="117"/>
        <v>13013.28</v>
      </c>
      <c r="AB197" s="225">
        <f t="shared" si="117"/>
        <v>11</v>
      </c>
      <c r="AC197" s="225"/>
      <c r="AD197" s="225"/>
      <c r="AE197" s="225"/>
      <c r="AF197" s="225"/>
      <c r="AG197" s="226">
        <f t="shared" si="122"/>
        <v>0</v>
      </c>
      <c r="AH197" s="225"/>
      <c r="AI197" s="226"/>
      <c r="AJ197" s="226">
        <f>AI197*1.12</f>
        <v>0</v>
      </c>
      <c r="AK197" s="226">
        <f>AH197-AE197</f>
        <v>0</v>
      </c>
      <c r="AL197" s="227" t="str">
        <f t="shared" si="119"/>
        <v/>
      </c>
      <c r="AM197" s="228"/>
      <c r="AN197" s="228"/>
      <c r="AO197" s="228"/>
      <c r="AP197" s="228"/>
      <c r="AQ197" s="228"/>
      <c r="AR197" s="226"/>
      <c r="AS197" s="226">
        <f t="shared" si="118"/>
        <v>0</v>
      </c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30"/>
      <c r="BJ197" s="230"/>
      <c r="BK197" s="230"/>
      <c r="BL197" s="230"/>
      <c r="BM197" s="230"/>
      <c r="BN197" s="230"/>
      <c r="BO197" s="230"/>
      <c r="BP197" s="230"/>
      <c r="BS197" s="232"/>
      <c r="BT197" s="233"/>
      <c r="BU197" s="230"/>
    </row>
    <row r="198" spans="1:73" s="103" customFormat="1" ht="13" hidden="1" customHeight="1" x14ac:dyDescent="0.35">
      <c r="A198" s="785"/>
      <c r="B198" s="771"/>
      <c r="C198" s="122" t="s">
        <v>75</v>
      </c>
      <c r="D198" s="122" t="s">
        <v>76</v>
      </c>
      <c r="E198" s="189"/>
      <c r="F198" s="189"/>
      <c r="G198" s="853"/>
      <c r="H198" s="839"/>
      <c r="I198" s="193"/>
      <c r="J198" s="193"/>
      <c r="K198" s="869"/>
      <c r="L198" s="771"/>
      <c r="M198" s="800"/>
      <c r="N198" s="125">
        <f t="shared" si="116"/>
        <v>0</v>
      </c>
      <c r="O198" s="125">
        <f t="shared" si="116"/>
        <v>0</v>
      </c>
      <c r="P198" s="125">
        <f t="shared" si="120"/>
        <v>0</v>
      </c>
      <c r="Q198" s="125">
        <f>Q197</f>
        <v>0</v>
      </c>
      <c r="R198" s="771"/>
      <c r="S198" s="780"/>
      <c r="T198" s="124"/>
      <c r="U198" s="124"/>
      <c r="V198" s="124"/>
      <c r="W198" s="124">
        <f>3586.99152/1.12+3446.28032/1.12+3372.66048/1.12</f>
        <v>9291.0109999999986</v>
      </c>
      <c r="X198" s="123">
        <f t="shared" si="121"/>
        <v>10405.93232</v>
      </c>
      <c r="Y198" s="124"/>
      <c r="Z198" s="124">
        <f t="shared" si="117"/>
        <v>9291.0109999999986</v>
      </c>
      <c r="AA198" s="124">
        <f t="shared" si="117"/>
        <v>10405.93232</v>
      </c>
      <c r="AB198" s="124"/>
      <c r="AC198" s="124"/>
      <c r="AD198" s="124">
        <f>AC198*1.12</f>
        <v>0</v>
      </c>
      <c r="AE198" s="124"/>
      <c r="AF198" s="124"/>
      <c r="AG198" s="123">
        <f t="shared" si="122"/>
        <v>0</v>
      </c>
      <c r="AH198" s="124"/>
      <c r="AI198" s="123"/>
      <c r="AJ198" s="123">
        <f>AI198*1.12</f>
        <v>0</v>
      </c>
      <c r="AK198" s="123"/>
      <c r="AL198" s="126" t="str">
        <f t="shared" si="119"/>
        <v/>
      </c>
      <c r="AM198" s="127">
        <f>AF198</f>
        <v>0</v>
      </c>
      <c r="AN198" s="127"/>
      <c r="AO198" s="127"/>
      <c r="AP198" s="127"/>
      <c r="AQ198" s="127"/>
      <c r="AR198" s="123">
        <f>AF198</f>
        <v>0</v>
      </c>
      <c r="AS198" s="123">
        <f t="shared" si="118"/>
        <v>0</v>
      </c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06"/>
      <c r="BJ198" s="106"/>
      <c r="BK198" s="106"/>
      <c r="BL198" s="106"/>
      <c r="BM198" s="106"/>
      <c r="BN198" s="106"/>
      <c r="BO198" s="106"/>
      <c r="BP198" s="106"/>
      <c r="BS198" s="30"/>
      <c r="BT198" s="107"/>
      <c r="BU198" s="106"/>
    </row>
    <row r="199" spans="1:73" ht="13" hidden="1" customHeight="1" x14ac:dyDescent="0.35">
      <c r="A199" s="785"/>
      <c r="B199" s="771"/>
      <c r="C199" s="129" t="s">
        <v>75</v>
      </c>
      <c r="D199" s="129" t="s">
        <v>77</v>
      </c>
      <c r="E199" s="191"/>
      <c r="F199" s="191"/>
      <c r="G199" s="853"/>
      <c r="H199" s="839"/>
      <c r="I199" s="195"/>
      <c r="J199" s="195"/>
      <c r="K199" s="870"/>
      <c r="L199" s="772"/>
      <c r="M199" s="801"/>
      <c r="N199" s="132">
        <f t="shared" si="116"/>
        <v>0</v>
      </c>
      <c r="O199" s="132">
        <f t="shared" si="116"/>
        <v>0</v>
      </c>
      <c r="P199" s="132">
        <f t="shared" si="120"/>
        <v>0</v>
      </c>
      <c r="Q199" s="132">
        <f>Q198</f>
        <v>0</v>
      </c>
      <c r="R199" s="772"/>
      <c r="S199" s="781"/>
      <c r="T199" s="131"/>
      <c r="U199" s="131"/>
      <c r="V199" s="131"/>
      <c r="W199" s="131">
        <f>W198</f>
        <v>9291.0109999999986</v>
      </c>
      <c r="X199" s="130">
        <f t="shared" si="121"/>
        <v>10405.93232</v>
      </c>
      <c r="Y199" s="131"/>
      <c r="Z199" s="131">
        <f t="shared" si="117"/>
        <v>9291.0109999999986</v>
      </c>
      <c r="AA199" s="131">
        <f t="shared" si="117"/>
        <v>10405.93232</v>
      </c>
      <c r="AB199" s="131"/>
      <c r="AC199" s="131">
        <f>AC198</f>
        <v>0</v>
      </c>
      <c r="AD199" s="131">
        <f>AD198</f>
        <v>0</v>
      </c>
      <c r="AE199" s="131"/>
      <c r="AF199" s="131">
        <f>AF198</f>
        <v>0</v>
      </c>
      <c r="AG199" s="130">
        <f t="shared" si="122"/>
        <v>0</v>
      </c>
      <c r="AH199" s="131"/>
      <c r="AI199" s="130">
        <f>AI198</f>
        <v>0</v>
      </c>
      <c r="AJ199" s="130">
        <f>AJ198</f>
        <v>0</v>
      </c>
      <c r="AK199" s="130"/>
      <c r="AL199" s="133" t="str">
        <f t="shared" si="119"/>
        <v/>
      </c>
      <c r="AM199" s="134">
        <f>AF199</f>
        <v>0</v>
      </c>
      <c r="AN199" s="134"/>
      <c r="AO199" s="134"/>
      <c r="AP199" s="134"/>
      <c r="AQ199" s="134"/>
      <c r="AR199" s="130">
        <f>AF199</f>
        <v>0</v>
      </c>
      <c r="AS199" s="130">
        <f t="shared" si="118"/>
        <v>0</v>
      </c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31"/>
      <c r="BJ199" s="31"/>
      <c r="BK199" s="31"/>
      <c r="BL199" s="31"/>
      <c r="BM199" s="31"/>
      <c r="BN199" s="31"/>
      <c r="BO199" s="31"/>
      <c r="BP199" s="31"/>
      <c r="BS199" s="28"/>
      <c r="BT199" s="29"/>
      <c r="BU199" s="31"/>
    </row>
    <row r="200" spans="1:73" s="231" customFormat="1" ht="17.25" hidden="1" customHeight="1" outlineLevel="1" x14ac:dyDescent="0.35">
      <c r="A200" s="785"/>
      <c r="B200" s="771"/>
      <c r="C200" s="221" t="s">
        <v>73</v>
      </c>
      <c r="D200" s="221" t="s">
        <v>74</v>
      </c>
      <c r="E200" s="222"/>
      <c r="F200" s="222"/>
      <c r="G200" s="853"/>
      <c r="H200" s="839"/>
      <c r="I200" s="223"/>
      <c r="J200" s="223"/>
      <c r="K200" s="868"/>
      <c r="L200" s="770"/>
      <c r="M200" s="799" t="s">
        <v>98</v>
      </c>
      <c r="N200" s="224">
        <f t="shared" si="116"/>
        <v>0</v>
      </c>
      <c r="O200" s="224">
        <f t="shared" si="116"/>
        <v>0</v>
      </c>
      <c r="P200" s="224">
        <f t="shared" si="120"/>
        <v>0</v>
      </c>
      <c r="Q200" s="224"/>
      <c r="R200" s="770"/>
      <c r="S200" s="779"/>
      <c r="T200" s="225"/>
      <c r="U200" s="225"/>
      <c r="V200" s="225"/>
      <c r="W200" s="225"/>
      <c r="X200" s="226">
        <f t="shared" si="121"/>
        <v>0</v>
      </c>
      <c r="Y200" s="225"/>
      <c r="Z200" s="225">
        <f t="shared" si="117"/>
        <v>0</v>
      </c>
      <c r="AA200" s="225">
        <f t="shared" si="117"/>
        <v>0</v>
      </c>
      <c r="AB200" s="225">
        <f t="shared" si="117"/>
        <v>0</v>
      </c>
      <c r="AC200" s="225"/>
      <c r="AD200" s="225"/>
      <c r="AE200" s="225"/>
      <c r="AF200" s="225"/>
      <c r="AG200" s="226">
        <f t="shared" si="122"/>
        <v>0</v>
      </c>
      <c r="AH200" s="225"/>
      <c r="AI200" s="226">
        <f>AF200-AC200</f>
        <v>0</v>
      </c>
      <c r="AJ200" s="226">
        <f>AI200*1.12</f>
        <v>0</v>
      </c>
      <c r="AK200" s="226">
        <f>AH200-AE200</f>
        <v>0</v>
      </c>
      <c r="AL200" s="227" t="str">
        <f t="shared" si="119"/>
        <v/>
      </c>
      <c r="AM200" s="228"/>
      <c r="AN200" s="228"/>
      <c r="AO200" s="228"/>
      <c r="AP200" s="228"/>
      <c r="AQ200" s="228"/>
      <c r="AR200" s="226"/>
      <c r="AS200" s="226">
        <f t="shared" si="118"/>
        <v>0</v>
      </c>
      <c r="AT200" s="226"/>
      <c r="AU200" s="226"/>
      <c r="AV200" s="226"/>
      <c r="AW200" s="226"/>
      <c r="AX200" s="226"/>
      <c r="AY200" s="226"/>
      <c r="AZ200" s="226"/>
      <c r="BA200" s="226"/>
      <c r="BB200" s="229"/>
      <c r="BC200" s="226"/>
      <c r="BD200" s="226"/>
      <c r="BE200" s="226"/>
      <c r="BF200" s="226"/>
      <c r="BG200" s="226"/>
      <c r="BH200" s="226"/>
      <c r="BI200" s="230"/>
      <c r="BJ200" s="230"/>
      <c r="BK200" s="230"/>
      <c r="BL200" s="230"/>
      <c r="BM200" s="230"/>
      <c r="BN200" s="230"/>
      <c r="BO200" s="230"/>
      <c r="BP200" s="230"/>
      <c r="BS200" s="232"/>
      <c r="BT200" s="233"/>
      <c r="BU200" s="230"/>
    </row>
    <row r="201" spans="1:73" s="103" customFormat="1" ht="17.25" hidden="1" customHeight="1" outlineLevel="1" x14ac:dyDescent="0.35">
      <c r="A201" s="785"/>
      <c r="B201" s="771"/>
      <c r="C201" s="122" t="s">
        <v>75</v>
      </c>
      <c r="D201" s="122" t="s">
        <v>76</v>
      </c>
      <c r="E201" s="189"/>
      <c r="F201" s="189"/>
      <c r="G201" s="853"/>
      <c r="H201" s="839"/>
      <c r="I201" s="193"/>
      <c r="J201" s="193"/>
      <c r="K201" s="869"/>
      <c r="L201" s="771"/>
      <c r="M201" s="800"/>
      <c r="N201" s="125">
        <f t="shared" si="116"/>
        <v>0</v>
      </c>
      <c r="O201" s="125">
        <f t="shared" si="116"/>
        <v>0</v>
      </c>
      <c r="P201" s="125">
        <f t="shared" si="120"/>
        <v>0</v>
      </c>
      <c r="Q201" s="125">
        <f>Q200</f>
        <v>0</v>
      </c>
      <c r="R201" s="771"/>
      <c r="S201" s="780"/>
      <c r="T201" s="124"/>
      <c r="U201" s="124"/>
      <c r="V201" s="124"/>
      <c r="W201" s="124"/>
      <c r="X201" s="123">
        <f t="shared" si="121"/>
        <v>0</v>
      </c>
      <c r="Y201" s="124"/>
      <c r="Z201" s="124">
        <f t="shared" si="117"/>
        <v>0</v>
      </c>
      <c r="AA201" s="124">
        <f t="shared" si="117"/>
        <v>0</v>
      </c>
      <c r="AB201" s="124"/>
      <c r="AC201" s="124"/>
      <c r="AD201" s="124"/>
      <c r="AE201" s="124"/>
      <c r="AF201" s="124"/>
      <c r="AG201" s="123">
        <f t="shared" si="122"/>
        <v>0</v>
      </c>
      <c r="AH201" s="124"/>
      <c r="AI201" s="123">
        <f>AF201-AC201</f>
        <v>0</v>
      </c>
      <c r="AJ201" s="123">
        <f>AI201*1.12</f>
        <v>0</v>
      </c>
      <c r="AK201" s="123"/>
      <c r="AL201" s="126" t="str">
        <f t="shared" si="119"/>
        <v/>
      </c>
      <c r="AM201" s="127"/>
      <c r="AN201" s="127">
        <f>AF201</f>
        <v>0</v>
      </c>
      <c r="AO201" s="127"/>
      <c r="AP201" s="127"/>
      <c r="AQ201" s="127"/>
      <c r="AR201" s="123">
        <f>AF201</f>
        <v>0</v>
      </c>
      <c r="AS201" s="123">
        <f t="shared" si="118"/>
        <v>0</v>
      </c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06"/>
      <c r="BJ201" s="106"/>
      <c r="BK201" s="106"/>
      <c r="BL201" s="106"/>
      <c r="BM201" s="106"/>
      <c r="BN201" s="106"/>
      <c r="BO201" s="106"/>
      <c r="BP201" s="106"/>
      <c r="BS201" s="30"/>
      <c r="BT201" s="107"/>
      <c r="BU201" s="106"/>
    </row>
    <row r="202" spans="1:73" ht="17.25" hidden="1" customHeight="1" outlineLevel="1" x14ac:dyDescent="0.35">
      <c r="A202" s="786"/>
      <c r="B202" s="772"/>
      <c r="C202" s="129" t="s">
        <v>75</v>
      </c>
      <c r="D202" s="129" t="s">
        <v>77</v>
      </c>
      <c r="E202" s="191"/>
      <c r="F202" s="191"/>
      <c r="G202" s="854"/>
      <c r="H202" s="840"/>
      <c r="I202" s="195"/>
      <c r="J202" s="195"/>
      <c r="K202" s="870"/>
      <c r="L202" s="772"/>
      <c r="M202" s="801"/>
      <c r="N202" s="132">
        <f t="shared" si="116"/>
        <v>0</v>
      </c>
      <c r="O202" s="132">
        <f t="shared" si="116"/>
        <v>0</v>
      </c>
      <c r="P202" s="132">
        <f t="shared" si="120"/>
        <v>0</v>
      </c>
      <c r="Q202" s="132">
        <f>Q201</f>
        <v>0</v>
      </c>
      <c r="R202" s="772"/>
      <c r="S202" s="781"/>
      <c r="T202" s="131"/>
      <c r="U202" s="131"/>
      <c r="V202" s="131"/>
      <c r="W202" s="131">
        <f>W201</f>
        <v>0</v>
      </c>
      <c r="X202" s="130">
        <f t="shared" si="121"/>
        <v>0</v>
      </c>
      <c r="Y202" s="131"/>
      <c r="Z202" s="131">
        <f t="shared" si="117"/>
        <v>0</v>
      </c>
      <c r="AA202" s="131">
        <f t="shared" si="117"/>
        <v>0</v>
      </c>
      <c r="AB202" s="131"/>
      <c r="AC202" s="131"/>
      <c r="AD202" s="131"/>
      <c r="AE202" s="131"/>
      <c r="AF202" s="131">
        <f>AF201</f>
        <v>0</v>
      </c>
      <c r="AG202" s="130">
        <f t="shared" si="122"/>
        <v>0</v>
      </c>
      <c r="AH202" s="131"/>
      <c r="AI202" s="130">
        <f>AI201</f>
        <v>0</v>
      </c>
      <c r="AJ202" s="130">
        <f>AJ201</f>
        <v>0</v>
      </c>
      <c r="AK202" s="130"/>
      <c r="AL202" s="133" t="str">
        <f t="shared" si="119"/>
        <v/>
      </c>
      <c r="AM202" s="134"/>
      <c r="AN202" s="134">
        <f>AF202</f>
        <v>0</v>
      </c>
      <c r="AO202" s="134"/>
      <c r="AP202" s="134"/>
      <c r="AQ202" s="134"/>
      <c r="AR202" s="130">
        <f>AF202</f>
        <v>0</v>
      </c>
      <c r="AS202" s="130">
        <f t="shared" si="118"/>
        <v>0</v>
      </c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31"/>
      <c r="BJ202" s="31"/>
      <c r="BK202" s="31"/>
      <c r="BL202" s="31"/>
      <c r="BM202" s="31"/>
      <c r="BN202" s="31"/>
      <c r="BO202" s="31"/>
      <c r="BP202" s="31"/>
      <c r="BS202" s="28"/>
      <c r="BT202" s="29"/>
      <c r="BU202" s="31"/>
    </row>
    <row r="203" spans="1:73" s="216" customFormat="1" ht="12.75" hidden="1" customHeight="1" collapsed="1" x14ac:dyDescent="0.35">
      <c r="A203" s="784">
        <v>5</v>
      </c>
      <c r="B203" s="770" t="s">
        <v>109</v>
      </c>
      <c r="C203" s="206"/>
      <c r="D203" s="206"/>
      <c r="E203" s="207">
        <f>E205+E208+E211+E214+E217+E220</f>
        <v>0</v>
      </c>
      <c r="F203" s="207">
        <f>F205+F208+F211+F214+F217+F220</f>
        <v>0</v>
      </c>
      <c r="G203" s="208"/>
      <c r="H203" s="219">
        <f>H205</f>
        <v>0</v>
      </c>
      <c r="I203" s="207">
        <f>I205+I208+I211+I214+I217+I220</f>
        <v>0</v>
      </c>
      <c r="J203" s="207">
        <f>J205+J208+J211+J214+J217+J220</f>
        <v>0</v>
      </c>
      <c r="K203" s="871" t="s">
        <v>110</v>
      </c>
      <c r="L203" s="872"/>
      <c r="M203" s="875" t="s">
        <v>98</v>
      </c>
      <c r="N203" s="244">
        <f t="shared" ref="N203:Q204" si="123">N205+N208+N211+N214+N217+N220</f>
        <v>0</v>
      </c>
      <c r="O203" s="246">
        <f t="shared" si="123"/>
        <v>0</v>
      </c>
      <c r="P203" s="244">
        <f t="shared" si="123"/>
        <v>0</v>
      </c>
      <c r="Q203" s="246">
        <f t="shared" si="123"/>
        <v>0</v>
      </c>
      <c r="R203" s="210"/>
      <c r="S203" s="877">
        <f>S205+S208+S211+S214+S217+S220</f>
        <v>0</v>
      </c>
      <c r="T203" s="220">
        <f t="shared" ref="T203:AB204" si="124">T205+T208+T211+T214+T217+T220</f>
        <v>0</v>
      </c>
      <c r="U203" s="220">
        <f t="shared" si="124"/>
        <v>0</v>
      </c>
      <c r="V203" s="220">
        <f t="shared" si="124"/>
        <v>0</v>
      </c>
      <c r="W203" s="220">
        <f t="shared" si="124"/>
        <v>136395</v>
      </c>
      <c r="X203" s="220">
        <f t="shared" si="124"/>
        <v>152762.40000000002</v>
      </c>
      <c r="Y203" s="220">
        <f t="shared" si="124"/>
        <v>99</v>
      </c>
      <c r="Z203" s="220">
        <f t="shared" si="124"/>
        <v>136395</v>
      </c>
      <c r="AA203" s="220">
        <f t="shared" si="124"/>
        <v>152762.40000000002</v>
      </c>
      <c r="AB203" s="220">
        <f t="shared" si="124"/>
        <v>99</v>
      </c>
      <c r="AC203" s="220">
        <f>AC205+AC208+AC211+AC214+AC217+AC220</f>
        <v>0</v>
      </c>
      <c r="AD203" s="220">
        <f t="shared" ref="AD203:AG204" si="125">AD205+AD208+AD211+AD214+AD217+AD220</f>
        <v>0</v>
      </c>
      <c r="AE203" s="220">
        <f t="shared" si="125"/>
        <v>0</v>
      </c>
      <c r="AF203" s="220">
        <f t="shared" si="125"/>
        <v>0</v>
      </c>
      <c r="AG203" s="220">
        <f t="shared" si="125"/>
        <v>0</v>
      </c>
      <c r="AH203" s="220">
        <f>AH205+AH208+AH211+AH214+AH217+AH220</f>
        <v>0</v>
      </c>
      <c r="AI203" s="214">
        <f>AF203-AC203</f>
        <v>0</v>
      </c>
      <c r="AJ203" s="214">
        <f>AG203-AD203</f>
        <v>0</v>
      </c>
      <c r="AK203" s="214">
        <f>AK205+AK208+AK211+AK214+AK217+AK220</f>
        <v>0</v>
      </c>
      <c r="AL203" s="211" t="str">
        <f t="shared" si="119"/>
        <v/>
      </c>
      <c r="AM203" s="247">
        <f t="shared" ref="AM203:BH204" si="126">AM205+AM208+AM211+AM214+AM217+AM220</f>
        <v>0</v>
      </c>
      <c r="AN203" s="247">
        <f t="shared" si="126"/>
        <v>0</v>
      </c>
      <c r="AO203" s="247">
        <f t="shared" si="126"/>
        <v>0</v>
      </c>
      <c r="AP203" s="247"/>
      <c r="AQ203" s="247"/>
      <c r="AR203" s="214">
        <f t="shared" si="126"/>
        <v>0</v>
      </c>
      <c r="AS203" s="214">
        <f t="shared" si="126"/>
        <v>0</v>
      </c>
      <c r="AT203" s="214">
        <f t="shared" si="126"/>
        <v>0</v>
      </c>
      <c r="AU203" s="214">
        <f t="shared" si="126"/>
        <v>0</v>
      </c>
      <c r="AV203" s="214">
        <f t="shared" si="126"/>
        <v>0</v>
      </c>
      <c r="AW203" s="214">
        <f t="shared" si="126"/>
        <v>0</v>
      </c>
      <c r="AX203" s="214">
        <f t="shared" si="126"/>
        <v>0</v>
      </c>
      <c r="AY203" s="214">
        <f t="shared" si="126"/>
        <v>0</v>
      </c>
      <c r="AZ203" s="214">
        <f t="shared" si="126"/>
        <v>0</v>
      </c>
      <c r="BA203" s="214">
        <f t="shared" si="126"/>
        <v>0</v>
      </c>
      <c r="BB203" s="214">
        <f t="shared" si="126"/>
        <v>0</v>
      </c>
      <c r="BC203" s="214">
        <f t="shared" si="126"/>
        <v>0</v>
      </c>
      <c r="BD203" s="214">
        <f t="shared" si="126"/>
        <v>0</v>
      </c>
      <c r="BE203" s="214">
        <f t="shared" si="126"/>
        <v>0</v>
      </c>
      <c r="BF203" s="214">
        <f t="shared" si="126"/>
        <v>0</v>
      </c>
      <c r="BG203" s="214">
        <f t="shared" si="126"/>
        <v>0</v>
      </c>
      <c r="BH203" s="214">
        <f t="shared" si="126"/>
        <v>0</v>
      </c>
      <c r="BI203" s="212" t="s">
        <v>83</v>
      </c>
      <c r="BJ203" s="213"/>
      <c r="BK203" s="214">
        <f t="shared" ref="BK203:BM204" si="127">BK205+BK208+BK211+BK214+BK217+BK220</f>
        <v>0</v>
      </c>
      <c r="BL203" s="214">
        <f t="shared" si="127"/>
        <v>0</v>
      </c>
      <c r="BM203" s="214">
        <f t="shared" si="127"/>
        <v>0</v>
      </c>
      <c r="BN203" s="215"/>
      <c r="BO203" s="215"/>
      <c r="BP203" s="213"/>
      <c r="BS203" s="217"/>
      <c r="BT203" s="218"/>
      <c r="BU203" s="213"/>
    </row>
    <row r="204" spans="1:73" s="216" customFormat="1" ht="13" hidden="1" customHeight="1" x14ac:dyDescent="0.35">
      <c r="A204" s="785"/>
      <c r="B204" s="771"/>
      <c r="C204" s="206"/>
      <c r="D204" s="206"/>
      <c r="E204" s="207">
        <f>E206+E209+E212+E215+E218+E221</f>
        <v>0</v>
      </c>
      <c r="F204" s="207">
        <f>F206+F209+F212+F215+F218+F221</f>
        <v>0</v>
      </c>
      <c r="G204" s="208"/>
      <c r="H204" s="219"/>
      <c r="I204" s="207">
        <f>I206+I209+I212+I215+I218+I221</f>
        <v>0</v>
      </c>
      <c r="J204" s="207">
        <f>J206+J209+J212+J215+J218+J221</f>
        <v>0</v>
      </c>
      <c r="K204" s="873"/>
      <c r="L204" s="874"/>
      <c r="M204" s="876"/>
      <c r="N204" s="244">
        <f t="shared" si="123"/>
        <v>0</v>
      </c>
      <c r="O204" s="246">
        <f t="shared" si="123"/>
        <v>0</v>
      </c>
      <c r="P204" s="244">
        <f t="shared" si="123"/>
        <v>0</v>
      </c>
      <c r="Q204" s="246">
        <f t="shared" si="123"/>
        <v>0</v>
      </c>
      <c r="R204" s="210"/>
      <c r="S204" s="878"/>
      <c r="T204" s="220">
        <f t="shared" si="124"/>
        <v>0</v>
      </c>
      <c r="U204" s="220">
        <f t="shared" si="124"/>
        <v>0</v>
      </c>
      <c r="V204" s="220"/>
      <c r="W204" s="220">
        <f t="shared" si="124"/>
        <v>95757.419232142842</v>
      </c>
      <c r="X204" s="220">
        <f t="shared" si="124"/>
        <v>107248.30953999999</v>
      </c>
      <c r="Y204" s="220"/>
      <c r="Z204" s="220">
        <f t="shared" si="124"/>
        <v>95757.419232142842</v>
      </c>
      <c r="AA204" s="220">
        <f t="shared" si="124"/>
        <v>107248.30953999999</v>
      </c>
      <c r="AB204" s="220"/>
      <c r="AC204" s="220">
        <f>AC206+AC209+AC212+AC215+AC218+AC221</f>
        <v>0</v>
      </c>
      <c r="AD204" s="220">
        <f t="shared" si="125"/>
        <v>0</v>
      </c>
      <c r="AE204" s="220"/>
      <c r="AF204" s="220">
        <f t="shared" si="125"/>
        <v>0</v>
      </c>
      <c r="AG204" s="220">
        <f t="shared" si="125"/>
        <v>0</v>
      </c>
      <c r="AH204" s="220"/>
      <c r="AI204" s="214">
        <f>AF204-AC204</f>
        <v>0</v>
      </c>
      <c r="AJ204" s="214">
        <f>AG204-AD204</f>
        <v>0</v>
      </c>
      <c r="AK204" s="214"/>
      <c r="AL204" s="211" t="str">
        <f t="shared" si="119"/>
        <v/>
      </c>
      <c r="AM204" s="247">
        <f t="shared" si="126"/>
        <v>0</v>
      </c>
      <c r="AN204" s="247">
        <f t="shared" si="126"/>
        <v>0</v>
      </c>
      <c r="AO204" s="247">
        <f t="shared" si="126"/>
        <v>0</v>
      </c>
      <c r="AP204" s="247"/>
      <c r="AQ204" s="247"/>
      <c r="AR204" s="214">
        <f t="shared" si="126"/>
        <v>0</v>
      </c>
      <c r="AS204" s="214">
        <f t="shared" si="126"/>
        <v>0</v>
      </c>
      <c r="AT204" s="214">
        <f t="shared" si="126"/>
        <v>0</v>
      </c>
      <c r="AU204" s="214">
        <f t="shared" si="126"/>
        <v>0</v>
      </c>
      <c r="AV204" s="214">
        <f t="shared" si="126"/>
        <v>0</v>
      </c>
      <c r="AW204" s="214">
        <f t="shared" si="126"/>
        <v>0</v>
      </c>
      <c r="AX204" s="214">
        <f t="shared" si="126"/>
        <v>0</v>
      </c>
      <c r="AY204" s="214">
        <f t="shared" si="126"/>
        <v>0</v>
      </c>
      <c r="AZ204" s="214">
        <f t="shared" si="126"/>
        <v>0</v>
      </c>
      <c r="BA204" s="214">
        <f t="shared" si="126"/>
        <v>0</v>
      </c>
      <c r="BB204" s="214">
        <f t="shared" si="126"/>
        <v>0</v>
      </c>
      <c r="BC204" s="214">
        <f t="shared" si="126"/>
        <v>0</v>
      </c>
      <c r="BD204" s="214">
        <f t="shared" si="126"/>
        <v>0</v>
      </c>
      <c r="BE204" s="214">
        <f t="shared" si="126"/>
        <v>0</v>
      </c>
      <c r="BF204" s="214">
        <f t="shared" si="126"/>
        <v>0</v>
      </c>
      <c r="BG204" s="214">
        <f t="shared" si="126"/>
        <v>0</v>
      </c>
      <c r="BH204" s="214">
        <f t="shared" si="126"/>
        <v>0</v>
      </c>
      <c r="BI204" s="213"/>
      <c r="BJ204" s="213"/>
      <c r="BK204" s="214">
        <f t="shared" si="127"/>
        <v>0</v>
      </c>
      <c r="BL204" s="214">
        <f t="shared" si="127"/>
        <v>0</v>
      </c>
      <c r="BM204" s="214">
        <f t="shared" si="127"/>
        <v>0</v>
      </c>
      <c r="BN204" s="215"/>
      <c r="BO204" s="215"/>
      <c r="BP204" s="213"/>
      <c r="BS204" s="217"/>
      <c r="BT204" s="218"/>
      <c r="BU204" s="213"/>
    </row>
    <row r="205" spans="1:73" s="231" customFormat="1" ht="13" hidden="1" customHeight="1" x14ac:dyDescent="0.35">
      <c r="A205" s="785"/>
      <c r="B205" s="771"/>
      <c r="C205" s="221" t="s">
        <v>73</v>
      </c>
      <c r="D205" s="221" t="s">
        <v>74</v>
      </c>
      <c r="E205" s="222">
        <f>I205</f>
        <v>0</v>
      </c>
      <c r="F205" s="222">
        <f>E205*1.12</f>
        <v>0</v>
      </c>
      <c r="G205" s="852"/>
      <c r="H205" s="838"/>
      <c r="I205" s="223"/>
      <c r="J205" s="223">
        <f>I205*1.12</f>
        <v>0</v>
      </c>
      <c r="K205" s="868"/>
      <c r="L205" s="770"/>
      <c r="M205" s="799" t="s">
        <v>98</v>
      </c>
      <c r="N205" s="224">
        <f t="shared" ref="N205:O222" si="128">P205</f>
        <v>0</v>
      </c>
      <c r="O205" s="224">
        <f t="shared" si="128"/>
        <v>0</v>
      </c>
      <c r="P205" s="224">
        <f>Q205/1.12</f>
        <v>0</v>
      </c>
      <c r="Q205" s="224"/>
      <c r="R205" s="770"/>
      <c r="S205" s="779"/>
      <c r="T205" s="225"/>
      <c r="U205" s="225"/>
      <c r="V205" s="225"/>
      <c r="W205" s="225">
        <f>6765+12013+3850-1434</f>
        <v>21194</v>
      </c>
      <c r="X205" s="226">
        <f>W205*1.12</f>
        <v>23737.280000000002</v>
      </c>
      <c r="Y205" s="225">
        <f>4+4+2</f>
        <v>10</v>
      </c>
      <c r="Z205" s="225">
        <f t="shared" ref="Z205:AB222" si="129">T205+W205</f>
        <v>21194</v>
      </c>
      <c r="AA205" s="225">
        <f t="shared" si="129"/>
        <v>23737.280000000002</v>
      </c>
      <c r="AB205" s="225">
        <f t="shared" si="129"/>
        <v>10</v>
      </c>
      <c r="AC205" s="225"/>
      <c r="AD205" s="225">
        <f>AC205*1.12</f>
        <v>0</v>
      </c>
      <c r="AE205" s="225"/>
      <c r="AF205" s="225"/>
      <c r="AG205" s="226">
        <f>AF205*1.12</f>
        <v>0</v>
      </c>
      <c r="AH205" s="225"/>
      <c r="AI205" s="226"/>
      <c r="AJ205" s="226">
        <f>AI205*1.12</f>
        <v>0</v>
      </c>
      <c r="AK205" s="226">
        <f>AH205-AE205</f>
        <v>0</v>
      </c>
      <c r="AL205" s="227"/>
      <c r="AM205" s="228"/>
      <c r="AN205" s="228"/>
      <c r="AO205" s="228"/>
      <c r="AP205" s="228"/>
      <c r="AQ205" s="228"/>
      <c r="AR205" s="226"/>
      <c r="AS205" s="226">
        <f t="shared" ref="AS205:AS222" si="130">AR205*1.12</f>
        <v>0</v>
      </c>
      <c r="AT205" s="226">
        <f>S205</f>
        <v>0</v>
      </c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30"/>
      <c r="BJ205" s="230"/>
      <c r="BK205" s="230"/>
      <c r="BL205" s="230"/>
      <c r="BM205" s="230"/>
      <c r="BN205" s="230"/>
      <c r="BO205" s="230"/>
      <c r="BP205" s="230"/>
      <c r="BS205" s="232"/>
      <c r="BT205" s="233"/>
      <c r="BU205" s="230"/>
    </row>
    <row r="206" spans="1:73" s="103" customFormat="1" ht="13" hidden="1" customHeight="1" x14ac:dyDescent="0.35">
      <c r="A206" s="785"/>
      <c r="B206" s="771"/>
      <c r="C206" s="122" t="s">
        <v>75</v>
      </c>
      <c r="D206" s="122" t="s">
        <v>76</v>
      </c>
      <c r="E206" s="189">
        <f>E207</f>
        <v>0</v>
      </c>
      <c r="F206" s="189">
        <f>E206*1.12</f>
        <v>0</v>
      </c>
      <c r="G206" s="853"/>
      <c r="H206" s="839"/>
      <c r="I206" s="193">
        <f>I205</f>
        <v>0</v>
      </c>
      <c r="J206" s="193">
        <f>I206*1.12</f>
        <v>0</v>
      </c>
      <c r="K206" s="869"/>
      <c r="L206" s="771"/>
      <c r="M206" s="800"/>
      <c r="N206" s="125">
        <f t="shared" si="128"/>
        <v>0</v>
      </c>
      <c r="O206" s="125">
        <f t="shared" si="128"/>
        <v>0</v>
      </c>
      <c r="P206" s="125">
        <f>Q206/1.12</f>
        <v>0</v>
      </c>
      <c r="Q206" s="125">
        <f>Q205</f>
        <v>0</v>
      </c>
      <c r="R206" s="771"/>
      <c r="S206" s="780"/>
      <c r="T206" s="124"/>
      <c r="U206" s="124"/>
      <c r="V206" s="124"/>
      <c r="W206" s="124">
        <f>7156.15967/1.12+10974.02257/1.12+2519.44302/1.12</f>
        <v>18437.165410714282</v>
      </c>
      <c r="X206" s="248">
        <f>W206*1.12</f>
        <v>20649.625259999997</v>
      </c>
      <c r="Y206" s="249"/>
      <c r="Z206" s="124">
        <f t="shared" si="129"/>
        <v>18437.165410714282</v>
      </c>
      <c r="AA206" s="124">
        <f t="shared" si="129"/>
        <v>20649.625259999997</v>
      </c>
      <c r="AB206" s="124"/>
      <c r="AC206" s="124"/>
      <c r="AD206" s="124">
        <f>AC206*1.12</f>
        <v>0</v>
      </c>
      <c r="AE206" s="124"/>
      <c r="AF206" s="124"/>
      <c r="AG206" s="248">
        <f>AF206*1.12</f>
        <v>0</v>
      </c>
      <c r="AH206" s="249"/>
      <c r="AI206" s="123"/>
      <c r="AJ206" s="123">
        <f>AI206*1.12</f>
        <v>0</v>
      </c>
      <c r="AK206" s="123"/>
      <c r="AL206" s="126"/>
      <c r="AM206" s="127">
        <f>AF206</f>
        <v>0</v>
      </c>
      <c r="AN206" s="127"/>
      <c r="AO206" s="127"/>
      <c r="AP206" s="127"/>
      <c r="AQ206" s="127"/>
      <c r="AR206" s="123"/>
      <c r="AS206" s="123">
        <f t="shared" si="130"/>
        <v>0</v>
      </c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06"/>
      <c r="BJ206" s="106"/>
      <c r="BK206" s="106"/>
      <c r="BL206" s="106"/>
      <c r="BM206" s="106"/>
      <c r="BN206" s="106"/>
      <c r="BO206" s="106"/>
      <c r="BP206" s="106"/>
      <c r="BS206" s="30"/>
      <c r="BT206" s="107"/>
      <c r="BU206" s="106"/>
    </row>
    <row r="207" spans="1:73" ht="13" hidden="1" customHeight="1" x14ac:dyDescent="0.35">
      <c r="A207" s="785"/>
      <c r="B207" s="771"/>
      <c r="C207" s="129" t="s">
        <v>75</v>
      </c>
      <c r="D207" s="129" t="s">
        <v>77</v>
      </c>
      <c r="E207" s="191">
        <f>E205</f>
        <v>0</v>
      </c>
      <c r="F207" s="191">
        <f>E207*1.12</f>
        <v>0</v>
      </c>
      <c r="G207" s="853"/>
      <c r="H207" s="839"/>
      <c r="I207" s="195">
        <f>I206</f>
        <v>0</v>
      </c>
      <c r="J207" s="195">
        <f>J206</f>
        <v>0</v>
      </c>
      <c r="K207" s="870"/>
      <c r="L207" s="772"/>
      <c r="M207" s="801"/>
      <c r="N207" s="132">
        <f t="shared" si="128"/>
        <v>0</v>
      </c>
      <c r="O207" s="132">
        <f t="shared" si="128"/>
        <v>0</v>
      </c>
      <c r="P207" s="132">
        <f>Q207/1.12</f>
        <v>0</v>
      </c>
      <c r="Q207" s="132">
        <f>Q206</f>
        <v>0</v>
      </c>
      <c r="R207" s="772"/>
      <c r="S207" s="781"/>
      <c r="T207" s="131"/>
      <c r="U207" s="131"/>
      <c r="V207" s="131"/>
      <c r="W207" s="131">
        <f>W206</f>
        <v>18437.165410714282</v>
      </c>
      <c r="X207" s="250">
        <f>W207*1.12</f>
        <v>20649.625259999997</v>
      </c>
      <c r="Y207" s="251"/>
      <c r="Z207" s="131">
        <f t="shared" si="129"/>
        <v>18437.165410714282</v>
      </c>
      <c r="AA207" s="131">
        <f t="shared" si="129"/>
        <v>20649.625259999997</v>
      </c>
      <c r="AB207" s="131"/>
      <c r="AC207" s="131">
        <f>AC206</f>
        <v>0</v>
      </c>
      <c r="AD207" s="131">
        <f>AD206</f>
        <v>0</v>
      </c>
      <c r="AE207" s="131"/>
      <c r="AF207" s="131">
        <f>AF206</f>
        <v>0</v>
      </c>
      <c r="AG207" s="250">
        <f>AF207*1.12</f>
        <v>0</v>
      </c>
      <c r="AH207" s="251"/>
      <c r="AI207" s="130">
        <f>AI206</f>
        <v>0</v>
      </c>
      <c r="AJ207" s="130">
        <f>AJ206</f>
        <v>0</v>
      </c>
      <c r="AK207" s="130"/>
      <c r="AL207" s="133"/>
      <c r="AM207" s="134">
        <f>AF207</f>
        <v>0</v>
      </c>
      <c r="AN207" s="134"/>
      <c r="AO207" s="134"/>
      <c r="AP207" s="134"/>
      <c r="AQ207" s="134"/>
      <c r="AR207" s="130">
        <f>AR206</f>
        <v>0</v>
      </c>
      <c r="AS207" s="130">
        <f t="shared" si="130"/>
        <v>0</v>
      </c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31"/>
      <c r="BJ207" s="31"/>
      <c r="BK207" s="31"/>
      <c r="BL207" s="31"/>
      <c r="BM207" s="31"/>
      <c r="BN207" s="31"/>
      <c r="BO207" s="31"/>
      <c r="BP207" s="31"/>
      <c r="BS207" s="28"/>
      <c r="BT207" s="29"/>
      <c r="BU207" s="31"/>
    </row>
    <row r="208" spans="1:73" s="231" customFormat="1" ht="13" hidden="1" customHeight="1" collapsed="1" x14ac:dyDescent="0.35">
      <c r="A208" s="785"/>
      <c r="B208" s="771"/>
      <c r="C208" s="221" t="s">
        <v>73</v>
      </c>
      <c r="D208" s="221" t="s">
        <v>74</v>
      </c>
      <c r="E208" s="222"/>
      <c r="F208" s="222"/>
      <c r="G208" s="853"/>
      <c r="H208" s="839"/>
      <c r="I208" s="223"/>
      <c r="J208" s="223"/>
      <c r="K208" s="868"/>
      <c r="L208" s="770"/>
      <c r="M208" s="799" t="s">
        <v>98</v>
      </c>
      <c r="N208" s="224">
        <f t="shared" si="128"/>
        <v>0</v>
      </c>
      <c r="O208" s="224">
        <f t="shared" si="128"/>
        <v>0</v>
      </c>
      <c r="P208" s="224">
        <f>Q208/1.12</f>
        <v>0</v>
      </c>
      <c r="Q208" s="224"/>
      <c r="R208" s="770"/>
      <c r="S208" s="779"/>
      <c r="T208" s="225"/>
      <c r="U208" s="225"/>
      <c r="V208" s="225"/>
      <c r="W208" s="225">
        <f>61750+1+1287-69</f>
        <v>62969</v>
      </c>
      <c r="X208" s="226">
        <f>W208*1.12</f>
        <v>70525.280000000013</v>
      </c>
      <c r="Y208" s="225">
        <f>11+1+11+8+11+6+1</f>
        <v>49</v>
      </c>
      <c r="Z208" s="225">
        <f t="shared" si="129"/>
        <v>62969</v>
      </c>
      <c r="AA208" s="225">
        <f t="shared" si="129"/>
        <v>70525.280000000013</v>
      </c>
      <c r="AB208" s="225">
        <f t="shared" si="129"/>
        <v>49</v>
      </c>
      <c r="AC208" s="225"/>
      <c r="AD208" s="225"/>
      <c r="AE208" s="225"/>
      <c r="AF208" s="225"/>
      <c r="AG208" s="226">
        <f>AF208*1.12</f>
        <v>0</v>
      </c>
      <c r="AH208" s="225"/>
      <c r="AI208" s="226"/>
      <c r="AJ208" s="226">
        <f>AI208*1.12</f>
        <v>0</v>
      </c>
      <c r="AK208" s="226">
        <f>AH208-AE208</f>
        <v>0</v>
      </c>
      <c r="AL208" s="227" t="str">
        <f t="shared" ref="AL208:AL284" si="131">IF(AC208=0,"",AF208/AC208)</f>
        <v/>
      </c>
      <c r="AM208" s="228"/>
      <c r="AN208" s="228"/>
      <c r="AO208" s="228"/>
      <c r="AP208" s="228"/>
      <c r="AQ208" s="228"/>
      <c r="AR208" s="226"/>
      <c r="AS208" s="226">
        <f t="shared" si="130"/>
        <v>0</v>
      </c>
      <c r="AT208" s="226">
        <f>S208</f>
        <v>0</v>
      </c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52"/>
      <c r="BJ208" s="252"/>
      <c r="BK208" s="252"/>
      <c r="BL208" s="252"/>
      <c r="BM208" s="252"/>
      <c r="BN208" s="252"/>
      <c r="BO208" s="252"/>
      <c r="BP208" s="252"/>
      <c r="BS208" s="232"/>
      <c r="BT208" s="233"/>
      <c r="BU208" s="230"/>
    </row>
    <row r="209" spans="1:73" s="103" customFormat="1" ht="13" hidden="1" customHeight="1" x14ac:dyDescent="0.35">
      <c r="A209" s="785"/>
      <c r="B209" s="771"/>
      <c r="C209" s="122" t="s">
        <v>75</v>
      </c>
      <c r="D209" s="122" t="s">
        <v>76</v>
      </c>
      <c r="E209" s="189"/>
      <c r="F209" s="189"/>
      <c r="G209" s="853"/>
      <c r="H209" s="839"/>
      <c r="I209" s="193"/>
      <c r="J209" s="193"/>
      <c r="K209" s="869"/>
      <c r="L209" s="771"/>
      <c r="M209" s="800"/>
      <c r="N209" s="125">
        <f t="shared" si="128"/>
        <v>0</v>
      </c>
      <c r="O209" s="125">
        <f t="shared" si="128"/>
        <v>0</v>
      </c>
      <c r="P209" s="125">
        <f t="shared" ref="P209:P222" si="132">Q209/1.12</f>
        <v>0</v>
      </c>
      <c r="Q209" s="125">
        <f>Q208</f>
        <v>0</v>
      </c>
      <c r="R209" s="771"/>
      <c r="S209" s="780"/>
      <c r="T209" s="124"/>
      <c r="U209" s="124"/>
      <c r="V209" s="124"/>
      <c r="W209" s="193">
        <f>8306.3769/1.12+6529.20472/1.12+12057.33137/1.12+13934.43825/1.12+4851.32122/1.12+697.77026/1.12</f>
        <v>41407.538142857135</v>
      </c>
      <c r="X209" s="189">
        <f>W209*1.12</f>
        <v>46376.442719999992</v>
      </c>
      <c r="Y209" s="124"/>
      <c r="Z209" s="124">
        <f t="shared" si="129"/>
        <v>41407.538142857135</v>
      </c>
      <c r="AA209" s="124">
        <f t="shared" si="129"/>
        <v>46376.442719999992</v>
      </c>
      <c r="AB209" s="124"/>
      <c r="AC209" s="124"/>
      <c r="AD209" s="124">
        <f>AC209*1.12</f>
        <v>0</v>
      </c>
      <c r="AE209" s="124"/>
      <c r="AF209" s="193"/>
      <c r="AG209" s="189">
        <f>AF209*1.12</f>
        <v>0</v>
      </c>
      <c r="AH209" s="124"/>
      <c r="AI209" s="123"/>
      <c r="AJ209" s="123">
        <f>AI209*1.12</f>
        <v>0</v>
      </c>
      <c r="AK209" s="123"/>
      <c r="AL209" s="126" t="str">
        <f t="shared" si="131"/>
        <v/>
      </c>
      <c r="AM209" s="127">
        <f>AF209</f>
        <v>0</v>
      </c>
      <c r="AN209" s="127"/>
      <c r="AO209" s="127"/>
      <c r="AP209" s="127"/>
      <c r="AQ209" s="127"/>
      <c r="AR209" s="123"/>
      <c r="AS209" s="123">
        <f t="shared" si="130"/>
        <v>0</v>
      </c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8"/>
      <c r="BJ209" s="128"/>
      <c r="BK209" s="128"/>
      <c r="BL209" s="128"/>
      <c r="BM209" s="128"/>
      <c r="BN209" s="128"/>
      <c r="BO209" s="128"/>
      <c r="BP209" s="128"/>
      <c r="BS209" s="30"/>
      <c r="BT209" s="107"/>
      <c r="BU209" s="106"/>
    </row>
    <row r="210" spans="1:73" ht="13" hidden="1" customHeight="1" x14ac:dyDescent="0.35">
      <c r="A210" s="785"/>
      <c r="B210" s="771"/>
      <c r="C210" s="129" t="s">
        <v>75</v>
      </c>
      <c r="D210" s="129" t="s">
        <v>77</v>
      </c>
      <c r="E210" s="191"/>
      <c r="F210" s="191"/>
      <c r="G210" s="853"/>
      <c r="H210" s="839"/>
      <c r="I210" s="195"/>
      <c r="J210" s="195"/>
      <c r="K210" s="870"/>
      <c r="L210" s="772"/>
      <c r="M210" s="801"/>
      <c r="N210" s="132">
        <f t="shared" si="128"/>
        <v>0</v>
      </c>
      <c r="O210" s="132">
        <f t="shared" si="128"/>
        <v>0</v>
      </c>
      <c r="P210" s="132">
        <f t="shared" si="132"/>
        <v>0</v>
      </c>
      <c r="Q210" s="132">
        <f>Q208</f>
        <v>0</v>
      </c>
      <c r="R210" s="772"/>
      <c r="S210" s="781"/>
      <c r="T210" s="131"/>
      <c r="U210" s="131"/>
      <c r="V210" s="131"/>
      <c r="W210" s="131">
        <f>W209</f>
        <v>41407.538142857135</v>
      </c>
      <c r="X210" s="130">
        <f>X209</f>
        <v>46376.442719999992</v>
      </c>
      <c r="Y210" s="131"/>
      <c r="Z210" s="131">
        <f t="shared" si="129"/>
        <v>41407.538142857135</v>
      </c>
      <c r="AA210" s="131">
        <f t="shared" si="129"/>
        <v>46376.442719999992</v>
      </c>
      <c r="AB210" s="131"/>
      <c r="AC210" s="131">
        <f>AC209</f>
        <v>0</v>
      </c>
      <c r="AD210" s="131">
        <f>AD209</f>
        <v>0</v>
      </c>
      <c r="AE210" s="131"/>
      <c r="AF210" s="131">
        <f>AF209</f>
        <v>0</v>
      </c>
      <c r="AG210" s="130">
        <f>AG209</f>
        <v>0</v>
      </c>
      <c r="AH210" s="131"/>
      <c r="AI210" s="130">
        <f>AI209</f>
        <v>0</v>
      </c>
      <c r="AJ210" s="130">
        <f>AJ209</f>
        <v>0</v>
      </c>
      <c r="AK210" s="130"/>
      <c r="AL210" s="133" t="str">
        <f t="shared" si="131"/>
        <v/>
      </c>
      <c r="AM210" s="134">
        <f>AF210</f>
        <v>0</v>
      </c>
      <c r="AN210" s="134"/>
      <c r="AO210" s="134"/>
      <c r="AP210" s="134"/>
      <c r="AQ210" s="134"/>
      <c r="AR210" s="130">
        <f>AR209</f>
        <v>0</v>
      </c>
      <c r="AS210" s="130">
        <f t="shared" si="130"/>
        <v>0</v>
      </c>
      <c r="AT210" s="130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8"/>
      <c r="BJ210" s="128"/>
      <c r="BK210" s="128"/>
      <c r="BL210" s="128"/>
      <c r="BM210" s="128"/>
      <c r="BN210" s="128"/>
      <c r="BO210" s="128"/>
      <c r="BP210" s="128"/>
      <c r="BS210" s="28"/>
      <c r="BT210" s="29"/>
      <c r="BU210" s="31"/>
    </row>
    <row r="211" spans="1:73" s="231" customFormat="1" ht="13" hidden="1" customHeight="1" x14ac:dyDescent="0.35">
      <c r="A211" s="785"/>
      <c r="B211" s="771"/>
      <c r="C211" s="221" t="s">
        <v>73</v>
      </c>
      <c r="D211" s="221" t="s">
        <v>74</v>
      </c>
      <c r="E211" s="222"/>
      <c r="F211" s="222">
        <f>E211*1.12</f>
        <v>0</v>
      </c>
      <c r="G211" s="853"/>
      <c r="H211" s="839"/>
      <c r="I211" s="223"/>
      <c r="J211" s="223"/>
      <c r="K211" s="868"/>
      <c r="L211" s="770"/>
      <c r="M211" s="799" t="s">
        <v>98</v>
      </c>
      <c r="N211" s="224">
        <f t="shared" si="128"/>
        <v>0</v>
      </c>
      <c r="O211" s="224">
        <f t="shared" si="128"/>
        <v>0</v>
      </c>
      <c r="P211" s="224">
        <f t="shared" si="132"/>
        <v>0</v>
      </c>
      <c r="Q211" s="224"/>
      <c r="R211" s="770"/>
      <c r="S211" s="779"/>
      <c r="T211" s="225"/>
      <c r="U211" s="225"/>
      <c r="V211" s="225"/>
      <c r="W211" s="225">
        <f>21352-1+1424+4760+34</f>
        <v>27569</v>
      </c>
      <c r="X211" s="226">
        <f>W211*1.12</f>
        <v>30877.280000000002</v>
      </c>
      <c r="Y211" s="225">
        <f>6+4+1+4+3+2</f>
        <v>20</v>
      </c>
      <c r="Z211" s="225">
        <f t="shared" si="129"/>
        <v>27569</v>
      </c>
      <c r="AA211" s="225">
        <f t="shared" si="129"/>
        <v>30877.280000000002</v>
      </c>
      <c r="AB211" s="225">
        <f t="shared" si="129"/>
        <v>20</v>
      </c>
      <c r="AC211" s="225"/>
      <c r="AD211" s="225"/>
      <c r="AE211" s="225"/>
      <c r="AF211" s="225"/>
      <c r="AG211" s="226">
        <f>AF211*1.12</f>
        <v>0</v>
      </c>
      <c r="AH211" s="225"/>
      <c r="AI211" s="226"/>
      <c r="AJ211" s="226">
        <f>AI211*1.12</f>
        <v>0</v>
      </c>
      <c r="AK211" s="226">
        <f>AH211-AE211</f>
        <v>0</v>
      </c>
      <c r="AL211" s="227" t="str">
        <f t="shared" si="131"/>
        <v/>
      </c>
      <c r="AM211" s="228"/>
      <c r="AN211" s="228"/>
      <c r="AO211" s="228"/>
      <c r="AP211" s="228"/>
      <c r="AQ211" s="228"/>
      <c r="AR211" s="226">
        <f>E205-AR205-AR208</f>
        <v>0</v>
      </c>
      <c r="AS211" s="226">
        <f t="shared" si="130"/>
        <v>0</v>
      </c>
      <c r="AT211" s="226">
        <f>H205-AT205-AT208</f>
        <v>0</v>
      </c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9"/>
      <c r="BH211" s="229"/>
      <c r="BI211" s="235"/>
      <c r="BJ211" s="235"/>
      <c r="BK211" s="230"/>
      <c r="BL211" s="230"/>
      <c r="BM211" s="230"/>
      <c r="BN211" s="235"/>
      <c r="BO211" s="235"/>
      <c r="BP211" s="230"/>
      <c r="BS211" s="232"/>
      <c r="BT211" s="233"/>
      <c r="BU211" s="230"/>
    </row>
    <row r="212" spans="1:73" s="103" customFormat="1" ht="13" hidden="1" customHeight="1" x14ac:dyDescent="0.35">
      <c r="A212" s="785"/>
      <c r="B212" s="771"/>
      <c r="C212" s="122" t="s">
        <v>75</v>
      </c>
      <c r="D212" s="122" t="s">
        <v>76</v>
      </c>
      <c r="E212" s="189"/>
      <c r="F212" s="189">
        <f>E212*1.12</f>
        <v>0</v>
      </c>
      <c r="G212" s="853"/>
      <c r="H212" s="839"/>
      <c r="I212" s="193"/>
      <c r="J212" s="193">
        <f>I212*1.12</f>
        <v>0</v>
      </c>
      <c r="K212" s="869"/>
      <c r="L212" s="771"/>
      <c r="M212" s="800"/>
      <c r="N212" s="125">
        <f t="shared" si="128"/>
        <v>0</v>
      </c>
      <c r="O212" s="125">
        <f t="shared" si="128"/>
        <v>0</v>
      </c>
      <c r="P212" s="125">
        <f t="shared" si="132"/>
        <v>0</v>
      </c>
      <c r="Q212" s="125">
        <f>Q211</f>
        <v>0</v>
      </c>
      <c r="R212" s="771"/>
      <c r="S212" s="780"/>
      <c r="T212" s="124"/>
      <c r="U212" s="124"/>
      <c r="V212" s="124"/>
      <c r="W212" s="124">
        <f>8760.42599/1.12+5859.89053/1.12+1198.11364/1.12+4149.89098/1.12+3415.65114/1.12</f>
        <v>20878.546678571427</v>
      </c>
      <c r="X212" s="123">
        <f>W212*1.12</f>
        <v>23383.972280000002</v>
      </c>
      <c r="Y212" s="124"/>
      <c r="Z212" s="124">
        <f t="shared" si="129"/>
        <v>20878.546678571427</v>
      </c>
      <c r="AA212" s="124">
        <f t="shared" si="129"/>
        <v>23383.972280000002</v>
      </c>
      <c r="AB212" s="124"/>
      <c r="AC212" s="124"/>
      <c r="AD212" s="124">
        <f>AC212*1.12</f>
        <v>0</v>
      </c>
      <c r="AE212" s="124"/>
      <c r="AF212" s="124"/>
      <c r="AG212" s="123">
        <f>AF212*1.12</f>
        <v>0</v>
      </c>
      <c r="AH212" s="124"/>
      <c r="AI212" s="123">
        <f>AF212-AC206</f>
        <v>0</v>
      </c>
      <c r="AJ212" s="123">
        <f>AI212*1.12</f>
        <v>0</v>
      </c>
      <c r="AK212" s="123"/>
      <c r="AL212" s="126" t="str">
        <f t="shared" si="131"/>
        <v/>
      </c>
      <c r="AM212" s="127">
        <f>AF212</f>
        <v>0</v>
      </c>
      <c r="AN212" s="127"/>
      <c r="AO212" s="127"/>
      <c r="AP212" s="127"/>
      <c r="AQ212" s="127"/>
      <c r="AR212" s="123">
        <f>I212</f>
        <v>0</v>
      </c>
      <c r="AS212" s="123">
        <f t="shared" si="130"/>
        <v>0</v>
      </c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236"/>
      <c r="BJ212" s="236"/>
      <c r="BK212" s="106"/>
      <c r="BL212" s="106"/>
      <c r="BM212" s="106"/>
      <c r="BN212" s="236"/>
      <c r="BO212" s="236"/>
      <c r="BP212" s="106"/>
      <c r="BS212" s="30"/>
      <c r="BT212" s="107"/>
      <c r="BU212" s="106"/>
    </row>
    <row r="213" spans="1:73" ht="13" hidden="1" customHeight="1" x14ac:dyDescent="0.35">
      <c r="A213" s="785"/>
      <c r="B213" s="771"/>
      <c r="C213" s="129" t="s">
        <v>75</v>
      </c>
      <c r="D213" s="129" t="s">
        <v>77</v>
      </c>
      <c r="E213" s="191"/>
      <c r="F213" s="191">
        <f>E213*1.12</f>
        <v>0</v>
      </c>
      <c r="G213" s="853"/>
      <c r="H213" s="839"/>
      <c r="I213" s="195"/>
      <c r="J213" s="195">
        <f>J212</f>
        <v>0</v>
      </c>
      <c r="K213" s="870"/>
      <c r="L213" s="772"/>
      <c r="M213" s="801"/>
      <c r="N213" s="132">
        <f t="shared" si="128"/>
        <v>0</v>
      </c>
      <c r="O213" s="132">
        <f t="shared" si="128"/>
        <v>0</v>
      </c>
      <c r="P213" s="132">
        <f t="shared" si="132"/>
        <v>0</v>
      </c>
      <c r="Q213" s="132">
        <f>Q212</f>
        <v>0</v>
      </c>
      <c r="R213" s="772"/>
      <c r="S213" s="781"/>
      <c r="T213" s="131"/>
      <c r="U213" s="131"/>
      <c r="V213" s="131"/>
      <c r="W213" s="131">
        <f>W212</f>
        <v>20878.546678571427</v>
      </c>
      <c r="X213" s="130">
        <f>X212</f>
        <v>23383.972280000002</v>
      </c>
      <c r="Y213" s="131"/>
      <c r="Z213" s="131">
        <f t="shared" si="129"/>
        <v>20878.546678571427</v>
      </c>
      <c r="AA213" s="131">
        <f t="shared" si="129"/>
        <v>23383.972280000002</v>
      </c>
      <c r="AB213" s="131"/>
      <c r="AC213" s="131">
        <f>AC212</f>
        <v>0</v>
      </c>
      <c r="AD213" s="131">
        <f>AD212</f>
        <v>0</v>
      </c>
      <c r="AE213" s="131"/>
      <c r="AF213" s="131">
        <f>AF212</f>
        <v>0</v>
      </c>
      <c r="AG213" s="130">
        <f>AG212</f>
        <v>0</v>
      </c>
      <c r="AH213" s="131"/>
      <c r="AI213" s="130">
        <f>AI212</f>
        <v>0</v>
      </c>
      <c r="AJ213" s="130">
        <f>AJ212</f>
        <v>0</v>
      </c>
      <c r="AK213" s="130"/>
      <c r="AL213" s="133" t="str">
        <f t="shared" si="131"/>
        <v/>
      </c>
      <c r="AM213" s="134">
        <f>AF213</f>
        <v>0</v>
      </c>
      <c r="AN213" s="134"/>
      <c r="AO213" s="134"/>
      <c r="AP213" s="134"/>
      <c r="AQ213" s="134"/>
      <c r="AR213" s="130">
        <f>AR212</f>
        <v>0</v>
      </c>
      <c r="AS213" s="130">
        <f t="shared" si="130"/>
        <v>0</v>
      </c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237"/>
      <c r="BJ213" s="237"/>
      <c r="BK213" s="31"/>
      <c r="BL213" s="31"/>
      <c r="BM213" s="31"/>
      <c r="BN213" s="237"/>
      <c r="BO213" s="237"/>
      <c r="BP213" s="31"/>
      <c r="BS213" s="28"/>
      <c r="BT213" s="29"/>
      <c r="BU213" s="31"/>
    </row>
    <row r="214" spans="1:73" s="231" customFormat="1" ht="13" hidden="1" customHeight="1" x14ac:dyDescent="0.35">
      <c r="A214" s="785"/>
      <c r="B214" s="771"/>
      <c r="C214" s="221" t="s">
        <v>73</v>
      </c>
      <c r="D214" s="221" t="s">
        <v>74</v>
      </c>
      <c r="E214" s="222"/>
      <c r="F214" s="222"/>
      <c r="G214" s="853"/>
      <c r="H214" s="839"/>
      <c r="I214" s="223"/>
      <c r="J214" s="223"/>
      <c r="K214" s="868"/>
      <c r="L214" s="770"/>
      <c r="M214" s="799" t="s">
        <v>98</v>
      </c>
      <c r="N214" s="224">
        <f t="shared" si="128"/>
        <v>0</v>
      </c>
      <c r="O214" s="224">
        <f t="shared" si="128"/>
        <v>0</v>
      </c>
      <c r="P214" s="224">
        <f t="shared" si="132"/>
        <v>0</v>
      </c>
      <c r="Q214" s="224"/>
      <c r="R214" s="770"/>
      <c r="S214" s="779"/>
      <c r="T214" s="225"/>
      <c r="U214" s="225"/>
      <c r="V214" s="225"/>
      <c r="W214" s="225">
        <f>6762+4890+9995+1+1961+1054</f>
        <v>24663</v>
      </c>
      <c r="X214" s="226">
        <f t="shared" ref="X214:X222" si="133">W214*1.12</f>
        <v>27622.560000000001</v>
      </c>
      <c r="Y214" s="225">
        <f>4+5+4+7</f>
        <v>20</v>
      </c>
      <c r="Z214" s="225">
        <f t="shared" si="129"/>
        <v>24663</v>
      </c>
      <c r="AA214" s="225">
        <f t="shared" si="129"/>
        <v>27622.560000000001</v>
      </c>
      <c r="AB214" s="225">
        <f t="shared" si="129"/>
        <v>20</v>
      </c>
      <c r="AC214" s="225"/>
      <c r="AD214" s="225"/>
      <c r="AE214" s="225"/>
      <c r="AF214" s="225"/>
      <c r="AG214" s="226">
        <f t="shared" ref="AG214:AG222" si="134">AF214*1.12</f>
        <v>0</v>
      </c>
      <c r="AH214" s="225"/>
      <c r="AI214" s="226"/>
      <c r="AJ214" s="226">
        <f>AI214*1.12</f>
        <v>0</v>
      </c>
      <c r="AK214" s="226">
        <f>AH214-AE214</f>
        <v>0</v>
      </c>
      <c r="AL214" s="227" t="str">
        <f t="shared" si="131"/>
        <v/>
      </c>
      <c r="AM214" s="228"/>
      <c r="AN214" s="228"/>
      <c r="AO214" s="228"/>
      <c r="AP214" s="228"/>
      <c r="AQ214" s="228"/>
      <c r="AR214" s="226"/>
      <c r="AS214" s="226">
        <f t="shared" si="130"/>
        <v>0</v>
      </c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30"/>
      <c r="BJ214" s="230"/>
      <c r="BK214" s="230"/>
      <c r="BL214" s="230"/>
      <c r="BM214" s="230"/>
      <c r="BN214" s="230"/>
      <c r="BO214" s="230"/>
      <c r="BP214" s="230"/>
      <c r="BS214" s="232"/>
      <c r="BT214" s="233"/>
      <c r="BU214" s="230"/>
    </row>
    <row r="215" spans="1:73" s="103" customFormat="1" ht="13" hidden="1" customHeight="1" x14ac:dyDescent="0.35">
      <c r="A215" s="785"/>
      <c r="B215" s="771"/>
      <c r="C215" s="122" t="s">
        <v>75</v>
      </c>
      <c r="D215" s="122" t="s">
        <v>76</v>
      </c>
      <c r="E215" s="189"/>
      <c r="F215" s="189"/>
      <c r="G215" s="853"/>
      <c r="H215" s="839"/>
      <c r="I215" s="193"/>
      <c r="J215" s="193"/>
      <c r="K215" s="869"/>
      <c r="L215" s="771"/>
      <c r="M215" s="800"/>
      <c r="N215" s="125">
        <f t="shared" si="128"/>
        <v>0</v>
      </c>
      <c r="O215" s="125">
        <f t="shared" si="128"/>
        <v>0</v>
      </c>
      <c r="P215" s="125">
        <f t="shared" si="132"/>
        <v>0</v>
      </c>
      <c r="Q215" s="125">
        <f>Q214</f>
        <v>0</v>
      </c>
      <c r="R215" s="771"/>
      <c r="S215" s="780"/>
      <c r="T215" s="124"/>
      <c r="U215" s="124"/>
      <c r="V215" s="124"/>
      <c r="W215" s="124">
        <f>3854.22016/1.12+3584.0616/1.12+3321.1808/1.12+6078.80672/1.12</f>
        <v>15034.168999999998</v>
      </c>
      <c r="X215" s="123">
        <f t="shared" si="133"/>
        <v>16838.26928</v>
      </c>
      <c r="Y215" s="124"/>
      <c r="Z215" s="124">
        <f t="shared" si="129"/>
        <v>15034.168999999998</v>
      </c>
      <c r="AA215" s="124">
        <f t="shared" si="129"/>
        <v>16838.26928</v>
      </c>
      <c r="AB215" s="124"/>
      <c r="AC215" s="124"/>
      <c r="AD215" s="124">
        <f>AC215*1.12</f>
        <v>0</v>
      </c>
      <c r="AE215" s="124"/>
      <c r="AF215" s="124"/>
      <c r="AG215" s="123">
        <f t="shared" si="134"/>
        <v>0</v>
      </c>
      <c r="AH215" s="124"/>
      <c r="AI215" s="123"/>
      <c r="AJ215" s="123">
        <f>AI215*1.12</f>
        <v>0</v>
      </c>
      <c r="AK215" s="123"/>
      <c r="AL215" s="126" t="str">
        <f t="shared" si="131"/>
        <v/>
      </c>
      <c r="AM215" s="127">
        <f>AF215</f>
        <v>0</v>
      </c>
      <c r="AN215" s="127"/>
      <c r="AO215" s="127"/>
      <c r="AP215" s="127"/>
      <c r="AQ215" s="127"/>
      <c r="AR215" s="123">
        <f>AF215</f>
        <v>0</v>
      </c>
      <c r="AS215" s="123">
        <f t="shared" si="130"/>
        <v>0</v>
      </c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06"/>
      <c r="BJ215" s="106"/>
      <c r="BK215" s="106"/>
      <c r="BL215" s="106"/>
      <c r="BM215" s="106"/>
      <c r="BN215" s="106"/>
      <c r="BO215" s="106"/>
      <c r="BP215" s="106"/>
      <c r="BS215" s="30"/>
      <c r="BT215" s="107"/>
      <c r="BU215" s="106"/>
    </row>
    <row r="216" spans="1:73" ht="13" hidden="1" customHeight="1" x14ac:dyDescent="0.35">
      <c r="A216" s="785"/>
      <c r="B216" s="771"/>
      <c r="C216" s="129" t="s">
        <v>75</v>
      </c>
      <c r="D216" s="129" t="s">
        <v>77</v>
      </c>
      <c r="E216" s="191"/>
      <c r="F216" s="191"/>
      <c r="G216" s="853"/>
      <c r="H216" s="839"/>
      <c r="I216" s="195"/>
      <c r="J216" s="195"/>
      <c r="K216" s="870"/>
      <c r="L216" s="772"/>
      <c r="M216" s="801"/>
      <c r="N216" s="132">
        <f t="shared" si="128"/>
        <v>0</v>
      </c>
      <c r="O216" s="132">
        <f t="shared" si="128"/>
        <v>0</v>
      </c>
      <c r="P216" s="132">
        <f t="shared" si="132"/>
        <v>0</v>
      </c>
      <c r="Q216" s="253">
        <f>Q215</f>
        <v>0</v>
      </c>
      <c r="R216" s="772"/>
      <c r="S216" s="781"/>
      <c r="T216" s="131"/>
      <c r="U216" s="131"/>
      <c r="V216" s="131"/>
      <c r="W216" s="131">
        <f>W215</f>
        <v>15034.168999999998</v>
      </c>
      <c r="X216" s="130">
        <f t="shared" si="133"/>
        <v>16838.26928</v>
      </c>
      <c r="Y216" s="131"/>
      <c r="Z216" s="131">
        <f t="shared" si="129"/>
        <v>15034.168999999998</v>
      </c>
      <c r="AA216" s="131">
        <f t="shared" si="129"/>
        <v>16838.26928</v>
      </c>
      <c r="AB216" s="131"/>
      <c r="AC216" s="131">
        <f>AC215</f>
        <v>0</v>
      </c>
      <c r="AD216" s="131">
        <f>AD215</f>
        <v>0</v>
      </c>
      <c r="AE216" s="131"/>
      <c r="AF216" s="131">
        <f>AF215</f>
        <v>0</v>
      </c>
      <c r="AG216" s="130">
        <f t="shared" si="134"/>
        <v>0</v>
      </c>
      <c r="AH216" s="131"/>
      <c r="AI216" s="130">
        <f>AI215</f>
        <v>0</v>
      </c>
      <c r="AJ216" s="130">
        <f>AJ215</f>
        <v>0</v>
      </c>
      <c r="AK216" s="130"/>
      <c r="AL216" s="133" t="str">
        <f t="shared" si="131"/>
        <v/>
      </c>
      <c r="AM216" s="134">
        <f>AF216</f>
        <v>0</v>
      </c>
      <c r="AN216" s="134"/>
      <c r="AO216" s="134"/>
      <c r="AP216" s="134"/>
      <c r="AQ216" s="134"/>
      <c r="AR216" s="130">
        <f>AF216</f>
        <v>0</v>
      </c>
      <c r="AS216" s="130">
        <f t="shared" si="130"/>
        <v>0</v>
      </c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31"/>
      <c r="BJ216" s="31"/>
      <c r="BK216" s="31"/>
      <c r="BL216" s="31"/>
      <c r="BM216" s="31"/>
      <c r="BN216" s="31"/>
      <c r="BO216" s="31"/>
      <c r="BP216" s="31"/>
      <c r="BS216" s="28"/>
      <c r="BT216" s="29"/>
      <c r="BU216" s="31"/>
    </row>
    <row r="217" spans="1:73" s="231" customFormat="1" ht="17.25" hidden="1" customHeight="1" outlineLevel="1" x14ac:dyDescent="0.35">
      <c r="A217" s="785"/>
      <c r="B217" s="771"/>
      <c r="C217" s="221" t="s">
        <v>73</v>
      </c>
      <c r="D217" s="221" t="s">
        <v>74</v>
      </c>
      <c r="E217" s="222"/>
      <c r="F217" s="222"/>
      <c r="G217" s="853"/>
      <c r="H217" s="839"/>
      <c r="I217" s="223"/>
      <c r="J217" s="223"/>
      <c r="K217" s="868"/>
      <c r="L217" s="770"/>
      <c r="M217" s="799" t="s">
        <v>98</v>
      </c>
      <c r="N217" s="224">
        <f t="shared" si="128"/>
        <v>0</v>
      </c>
      <c r="O217" s="224">
        <f t="shared" si="128"/>
        <v>0</v>
      </c>
      <c r="P217" s="224">
        <f t="shared" si="132"/>
        <v>0</v>
      </c>
      <c r="Q217" s="224"/>
      <c r="R217" s="770"/>
      <c r="S217" s="779"/>
      <c r="T217" s="225"/>
      <c r="U217" s="225"/>
      <c r="V217" s="225"/>
      <c r="W217" s="225"/>
      <c r="X217" s="226">
        <f t="shared" si="133"/>
        <v>0</v>
      </c>
      <c r="Y217" s="225"/>
      <c r="Z217" s="225">
        <f t="shared" si="129"/>
        <v>0</v>
      </c>
      <c r="AA217" s="225">
        <f t="shared" si="129"/>
        <v>0</v>
      </c>
      <c r="AB217" s="225">
        <f t="shared" si="129"/>
        <v>0</v>
      </c>
      <c r="AC217" s="225"/>
      <c r="AD217" s="225"/>
      <c r="AE217" s="225"/>
      <c r="AF217" s="225"/>
      <c r="AG217" s="226">
        <f t="shared" si="134"/>
        <v>0</v>
      </c>
      <c r="AH217" s="225"/>
      <c r="AI217" s="226">
        <f>AF217-AC217</f>
        <v>0</v>
      </c>
      <c r="AJ217" s="226">
        <f>AI217*1.12</f>
        <v>0</v>
      </c>
      <c r="AK217" s="226">
        <f>AH217-AE217</f>
        <v>0</v>
      </c>
      <c r="AL217" s="227" t="str">
        <f t="shared" si="131"/>
        <v/>
      </c>
      <c r="AM217" s="228"/>
      <c r="AN217" s="228"/>
      <c r="AO217" s="228"/>
      <c r="AP217" s="228"/>
      <c r="AQ217" s="228"/>
      <c r="AR217" s="226"/>
      <c r="AS217" s="226">
        <f t="shared" si="130"/>
        <v>0</v>
      </c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30"/>
      <c r="BJ217" s="230"/>
      <c r="BK217" s="230"/>
      <c r="BL217" s="230"/>
      <c r="BM217" s="230"/>
      <c r="BN217" s="230"/>
      <c r="BO217" s="230"/>
      <c r="BP217" s="230"/>
      <c r="BS217" s="232"/>
      <c r="BT217" s="233"/>
      <c r="BU217" s="230"/>
    </row>
    <row r="218" spans="1:73" s="103" customFormat="1" ht="17.25" hidden="1" customHeight="1" outlineLevel="1" x14ac:dyDescent="0.35">
      <c r="A218" s="785"/>
      <c r="B218" s="771"/>
      <c r="C218" s="122" t="s">
        <v>75</v>
      </c>
      <c r="D218" s="122" t="s">
        <v>76</v>
      </c>
      <c r="E218" s="189"/>
      <c r="F218" s="189"/>
      <c r="G218" s="853"/>
      <c r="H218" s="839"/>
      <c r="I218" s="193"/>
      <c r="J218" s="193"/>
      <c r="K218" s="869"/>
      <c r="L218" s="771"/>
      <c r="M218" s="800"/>
      <c r="N218" s="125">
        <f t="shared" si="128"/>
        <v>0</v>
      </c>
      <c r="O218" s="125">
        <f t="shared" si="128"/>
        <v>0</v>
      </c>
      <c r="P218" s="125">
        <f t="shared" si="132"/>
        <v>0</v>
      </c>
      <c r="Q218" s="125">
        <f>Q217</f>
        <v>0</v>
      </c>
      <c r="R218" s="771"/>
      <c r="S218" s="780"/>
      <c r="T218" s="124"/>
      <c r="U218" s="124"/>
      <c r="V218" s="124"/>
      <c r="W218" s="124"/>
      <c r="X218" s="123">
        <f t="shared" si="133"/>
        <v>0</v>
      </c>
      <c r="Y218" s="124"/>
      <c r="Z218" s="124">
        <f t="shared" si="129"/>
        <v>0</v>
      </c>
      <c r="AA218" s="124">
        <f t="shared" si="129"/>
        <v>0</v>
      </c>
      <c r="AB218" s="124"/>
      <c r="AC218" s="124"/>
      <c r="AD218" s="124"/>
      <c r="AE218" s="124"/>
      <c r="AF218" s="124"/>
      <c r="AG218" s="123">
        <f t="shared" si="134"/>
        <v>0</v>
      </c>
      <c r="AH218" s="124"/>
      <c r="AI218" s="123">
        <f>AF218-AC218</f>
        <v>0</v>
      </c>
      <c r="AJ218" s="123">
        <f>AI218*1.12</f>
        <v>0</v>
      </c>
      <c r="AK218" s="123"/>
      <c r="AL218" s="126" t="str">
        <f t="shared" si="131"/>
        <v/>
      </c>
      <c r="AM218" s="127"/>
      <c r="AN218" s="127">
        <f>AF218</f>
        <v>0</v>
      </c>
      <c r="AO218" s="127"/>
      <c r="AP218" s="127"/>
      <c r="AQ218" s="127"/>
      <c r="AR218" s="123">
        <f>AF218</f>
        <v>0</v>
      </c>
      <c r="AS218" s="123">
        <f t="shared" si="130"/>
        <v>0</v>
      </c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06"/>
      <c r="BJ218" s="106"/>
      <c r="BK218" s="106"/>
      <c r="BL218" s="106"/>
      <c r="BM218" s="106"/>
      <c r="BN218" s="106"/>
      <c r="BO218" s="106"/>
      <c r="BP218" s="106"/>
      <c r="BS218" s="30"/>
      <c r="BT218" s="107"/>
      <c r="BU218" s="106"/>
    </row>
    <row r="219" spans="1:73" ht="17.25" hidden="1" customHeight="1" outlineLevel="1" x14ac:dyDescent="0.35">
      <c r="A219" s="785"/>
      <c r="B219" s="771"/>
      <c r="C219" s="129" t="s">
        <v>75</v>
      </c>
      <c r="D219" s="129" t="s">
        <v>77</v>
      </c>
      <c r="E219" s="191"/>
      <c r="F219" s="191"/>
      <c r="G219" s="853"/>
      <c r="H219" s="839"/>
      <c r="I219" s="195"/>
      <c r="J219" s="195"/>
      <c r="K219" s="870"/>
      <c r="L219" s="772"/>
      <c r="M219" s="801"/>
      <c r="N219" s="132">
        <f t="shared" si="128"/>
        <v>0</v>
      </c>
      <c r="O219" s="132">
        <f t="shared" si="128"/>
        <v>0</v>
      </c>
      <c r="P219" s="132">
        <f t="shared" si="132"/>
        <v>0</v>
      </c>
      <c r="Q219" s="132">
        <f>Q218</f>
        <v>0</v>
      </c>
      <c r="R219" s="772"/>
      <c r="S219" s="781"/>
      <c r="T219" s="131"/>
      <c r="U219" s="131"/>
      <c r="V219" s="131"/>
      <c r="W219" s="131">
        <f>W218</f>
        <v>0</v>
      </c>
      <c r="X219" s="130">
        <f t="shared" si="133"/>
        <v>0</v>
      </c>
      <c r="Y219" s="131"/>
      <c r="Z219" s="131">
        <f t="shared" si="129"/>
        <v>0</v>
      </c>
      <c r="AA219" s="131">
        <f t="shared" si="129"/>
        <v>0</v>
      </c>
      <c r="AB219" s="131"/>
      <c r="AC219" s="131"/>
      <c r="AD219" s="131"/>
      <c r="AE219" s="131"/>
      <c r="AF219" s="131">
        <f>AF218</f>
        <v>0</v>
      </c>
      <c r="AG219" s="130">
        <f t="shared" si="134"/>
        <v>0</v>
      </c>
      <c r="AH219" s="131"/>
      <c r="AI219" s="130">
        <f>AI218</f>
        <v>0</v>
      </c>
      <c r="AJ219" s="130">
        <f>AJ218</f>
        <v>0</v>
      </c>
      <c r="AK219" s="130"/>
      <c r="AL219" s="133" t="str">
        <f t="shared" si="131"/>
        <v/>
      </c>
      <c r="AM219" s="134"/>
      <c r="AN219" s="134">
        <f>AF219</f>
        <v>0</v>
      </c>
      <c r="AO219" s="134"/>
      <c r="AP219" s="134"/>
      <c r="AQ219" s="134"/>
      <c r="AR219" s="130">
        <f>AF219</f>
        <v>0</v>
      </c>
      <c r="AS219" s="130">
        <f t="shared" si="130"/>
        <v>0</v>
      </c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31"/>
      <c r="BJ219" s="31"/>
      <c r="BK219" s="31"/>
      <c r="BL219" s="31"/>
      <c r="BM219" s="31"/>
      <c r="BN219" s="31"/>
      <c r="BO219" s="31"/>
      <c r="BP219" s="31"/>
      <c r="BS219" s="28"/>
      <c r="BT219" s="29"/>
      <c r="BU219" s="31"/>
    </row>
    <row r="220" spans="1:73" s="231" customFormat="1" ht="17.25" hidden="1" customHeight="1" outlineLevel="1" x14ac:dyDescent="0.35">
      <c r="A220" s="785"/>
      <c r="B220" s="771"/>
      <c r="C220" s="221" t="s">
        <v>73</v>
      </c>
      <c r="D220" s="221" t="s">
        <v>74</v>
      </c>
      <c r="E220" s="222"/>
      <c r="F220" s="222"/>
      <c r="G220" s="853"/>
      <c r="H220" s="839"/>
      <c r="I220" s="223"/>
      <c r="J220" s="223"/>
      <c r="K220" s="868"/>
      <c r="L220" s="770"/>
      <c r="M220" s="799" t="s">
        <v>98</v>
      </c>
      <c r="N220" s="224">
        <f t="shared" si="128"/>
        <v>0</v>
      </c>
      <c r="O220" s="224">
        <f t="shared" si="128"/>
        <v>0</v>
      </c>
      <c r="P220" s="224">
        <f t="shared" si="132"/>
        <v>0</v>
      </c>
      <c r="Q220" s="224"/>
      <c r="R220" s="770"/>
      <c r="S220" s="779"/>
      <c r="T220" s="225"/>
      <c r="U220" s="225"/>
      <c r="V220" s="225"/>
      <c r="W220" s="225"/>
      <c r="X220" s="226">
        <f t="shared" si="133"/>
        <v>0</v>
      </c>
      <c r="Y220" s="225"/>
      <c r="Z220" s="225">
        <f t="shared" si="129"/>
        <v>0</v>
      </c>
      <c r="AA220" s="225">
        <f t="shared" si="129"/>
        <v>0</v>
      </c>
      <c r="AB220" s="225">
        <f t="shared" si="129"/>
        <v>0</v>
      </c>
      <c r="AC220" s="225"/>
      <c r="AD220" s="225"/>
      <c r="AE220" s="225"/>
      <c r="AF220" s="225"/>
      <c r="AG220" s="226">
        <f t="shared" si="134"/>
        <v>0</v>
      </c>
      <c r="AH220" s="225"/>
      <c r="AI220" s="226">
        <f>AF220-AC220</f>
        <v>0</v>
      </c>
      <c r="AJ220" s="226">
        <f>AI220*1.12</f>
        <v>0</v>
      </c>
      <c r="AK220" s="226">
        <f>AH220-AE220</f>
        <v>0</v>
      </c>
      <c r="AL220" s="227" t="str">
        <f t="shared" si="131"/>
        <v/>
      </c>
      <c r="AM220" s="228"/>
      <c r="AN220" s="228"/>
      <c r="AO220" s="228"/>
      <c r="AP220" s="228"/>
      <c r="AQ220" s="228"/>
      <c r="AR220" s="226"/>
      <c r="AS220" s="226">
        <f t="shared" si="130"/>
        <v>0</v>
      </c>
      <c r="AT220" s="226"/>
      <c r="AU220" s="226"/>
      <c r="AV220" s="226"/>
      <c r="AW220" s="226"/>
      <c r="AX220" s="226"/>
      <c r="AY220" s="226"/>
      <c r="AZ220" s="226"/>
      <c r="BA220" s="226"/>
      <c r="BB220" s="229"/>
      <c r="BC220" s="226"/>
      <c r="BD220" s="226"/>
      <c r="BE220" s="226"/>
      <c r="BF220" s="226"/>
      <c r="BG220" s="226"/>
      <c r="BH220" s="226"/>
      <c r="BI220" s="230"/>
      <c r="BJ220" s="230"/>
      <c r="BK220" s="230"/>
      <c r="BL220" s="230"/>
      <c r="BM220" s="230"/>
      <c r="BN220" s="230"/>
      <c r="BO220" s="230"/>
      <c r="BP220" s="230"/>
      <c r="BS220" s="232"/>
      <c r="BT220" s="233"/>
      <c r="BU220" s="230"/>
    </row>
    <row r="221" spans="1:73" s="103" customFormat="1" ht="17.25" hidden="1" customHeight="1" outlineLevel="1" x14ac:dyDescent="0.35">
      <c r="A221" s="785"/>
      <c r="B221" s="771"/>
      <c r="C221" s="122" t="s">
        <v>75</v>
      </c>
      <c r="D221" s="122" t="s">
        <v>76</v>
      </c>
      <c r="E221" s="189"/>
      <c r="F221" s="189"/>
      <c r="G221" s="853"/>
      <c r="H221" s="839"/>
      <c r="I221" s="193"/>
      <c r="J221" s="193"/>
      <c r="K221" s="869"/>
      <c r="L221" s="771"/>
      <c r="M221" s="800"/>
      <c r="N221" s="125">
        <f t="shared" si="128"/>
        <v>0</v>
      </c>
      <c r="O221" s="125">
        <f t="shared" si="128"/>
        <v>0</v>
      </c>
      <c r="P221" s="125">
        <f t="shared" si="132"/>
        <v>0</v>
      </c>
      <c r="Q221" s="125">
        <f>Q220</f>
        <v>0</v>
      </c>
      <c r="R221" s="771"/>
      <c r="S221" s="780"/>
      <c r="T221" s="124"/>
      <c r="U221" s="124"/>
      <c r="V221" s="124"/>
      <c r="W221" s="124"/>
      <c r="X221" s="123">
        <f t="shared" si="133"/>
        <v>0</v>
      </c>
      <c r="Y221" s="124"/>
      <c r="Z221" s="124">
        <f t="shared" si="129"/>
        <v>0</v>
      </c>
      <c r="AA221" s="124">
        <f t="shared" si="129"/>
        <v>0</v>
      </c>
      <c r="AB221" s="124"/>
      <c r="AC221" s="124"/>
      <c r="AD221" s="124"/>
      <c r="AE221" s="124"/>
      <c r="AF221" s="124"/>
      <c r="AG221" s="123">
        <f t="shared" si="134"/>
        <v>0</v>
      </c>
      <c r="AH221" s="124"/>
      <c r="AI221" s="123">
        <f>AF221-AC221</f>
        <v>0</v>
      </c>
      <c r="AJ221" s="123">
        <f>AI221*1.12</f>
        <v>0</v>
      </c>
      <c r="AK221" s="123"/>
      <c r="AL221" s="126" t="str">
        <f t="shared" si="131"/>
        <v/>
      </c>
      <c r="AM221" s="127"/>
      <c r="AN221" s="127">
        <f>AF221</f>
        <v>0</v>
      </c>
      <c r="AO221" s="127"/>
      <c r="AP221" s="127"/>
      <c r="AQ221" s="127"/>
      <c r="AR221" s="123">
        <f>AF221</f>
        <v>0</v>
      </c>
      <c r="AS221" s="123">
        <f t="shared" si="130"/>
        <v>0</v>
      </c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06"/>
      <c r="BJ221" s="106"/>
      <c r="BK221" s="106"/>
      <c r="BL221" s="106"/>
      <c r="BM221" s="106"/>
      <c r="BN221" s="106"/>
      <c r="BO221" s="106"/>
      <c r="BP221" s="106"/>
      <c r="BS221" s="30"/>
      <c r="BT221" s="107"/>
      <c r="BU221" s="106"/>
    </row>
    <row r="222" spans="1:73" ht="17.25" hidden="1" customHeight="1" outlineLevel="1" x14ac:dyDescent="0.35">
      <c r="A222" s="786"/>
      <c r="B222" s="772"/>
      <c r="C222" s="129" t="s">
        <v>75</v>
      </c>
      <c r="D222" s="129" t="s">
        <v>77</v>
      </c>
      <c r="E222" s="191"/>
      <c r="F222" s="191"/>
      <c r="G222" s="854"/>
      <c r="H222" s="840"/>
      <c r="I222" s="195"/>
      <c r="J222" s="195"/>
      <c r="K222" s="870"/>
      <c r="L222" s="772"/>
      <c r="M222" s="801"/>
      <c r="N222" s="132">
        <f t="shared" si="128"/>
        <v>0</v>
      </c>
      <c r="O222" s="132">
        <f t="shared" si="128"/>
        <v>0</v>
      </c>
      <c r="P222" s="132">
        <f t="shared" si="132"/>
        <v>0</v>
      </c>
      <c r="Q222" s="132">
        <f>Q221</f>
        <v>0</v>
      </c>
      <c r="R222" s="772"/>
      <c r="S222" s="781"/>
      <c r="T222" s="131"/>
      <c r="U222" s="131"/>
      <c r="V222" s="131"/>
      <c r="W222" s="131">
        <f>W221</f>
        <v>0</v>
      </c>
      <c r="X222" s="130">
        <f t="shared" si="133"/>
        <v>0</v>
      </c>
      <c r="Y222" s="131"/>
      <c r="Z222" s="131">
        <f t="shared" si="129"/>
        <v>0</v>
      </c>
      <c r="AA222" s="131">
        <f t="shared" si="129"/>
        <v>0</v>
      </c>
      <c r="AB222" s="131"/>
      <c r="AC222" s="131"/>
      <c r="AD222" s="131"/>
      <c r="AE222" s="131"/>
      <c r="AF222" s="131">
        <f>AF221</f>
        <v>0</v>
      </c>
      <c r="AG222" s="130">
        <f t="shared" si="134"/>
        <v>0</v>
      </c>
      <c r="AH222" s="131"/>
      <c r="AI222" s="130">
        <f>AI221</f>
        <v>0</v>
      </c>
      <c r="AJ222" s="130">
        <f>AJ221</f>
        <v>0</v>
      </c>
      <c r="AK222" s="130"/>
      <c r="AL222" s="133" t="str">
        <f t="shared" si="131"/>
        <v/>
      </c>
      <c r="AM222" s="134"/>
      <c r="AN222" s="134">
        <f>AF222</f>
        <v>0</v>
      </c>
      <c r="AO222" s="134"/>
      <c r="AP222" s="134"/>
      <c r="AQ222" s="134"/>
      <c r="AR222" s="130">
        <f>AF222</f>
        <v>0</v>
      </c>
      <c r="AS222" s="130">
        <f t="shared" si="130"/>
        <v>0</v>
      </c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31"/>
      <c r="BJ222" s="31"/>
      <c r="BK222" s="31"/>
      <c r="BL222" s="31"/>
      <c r="BM222" s="31"/>
      <c r="BN222" s="31"/>
      <c r="BO222" s="31"/>
      <c r="BP222" s="31"/>
      <c r="BS222" s="28"/>
      <c r="BT222" s="29"/>
      <c r="BU222" s="31"/>
    </row>
    <row r="223" spans="1:73" s="216" customFormat="1" ht="13" hidden="1" customHeight="1" collapsed="1" x14ac:dyDescent="0.35">
      <c r="A223" s="784"/>
      <c r="B223" s="770" t="s">
        <v>111</v>
      </c>
      <c r="C223" s="206"/>
      <c r="D223" s="206"/>
      <c r="E223" s="207">
        <f>E225+E228+E231</f>
        <v>0</v>
      </c>
      <c r="F223" s="207">
        <f>F225+F228+F231</f>
        <v>0</v>
      </c>
      <c r="G223" s="208"/>
      <c r="H223" s="207">
        <f>H225+H228+H231</f>
        <v>0</v>
      </c>
      <c r="I223" s="207">
        <f>I225+I228+I231</f>
        <v>0</v>
      </c>
      <c r="J223" s="207">
        <f>J225+J228+J231</f>
        <v>0</v>
      </c>
      <c r="K223" s="871" t="s">
        <v>112</v>
      </c>
      <c r="L223" s="872"/>
      <c r="M223" s="875" t="s">
        <v>98</v>
      </c>
      <c r="N223" s="209">
        <f t="shared" ref="N223:Q224" si="135">N225+N228+N231</f>
        <v>84230891.482142851</v>
      </c>
      <c r="O223" s="209">
        <f t="shared" si="135"/>
        <v>94338598.460000008</v>
      </c>
      <c r="P223" s="209">
        <f t="shared" si="135"/>
        <v>84230891.482142851</v>
      </c>
      <c r="Q223" s="209">
        <f t="shared" si="135"/>
        <v>94338598.460000008</v>
      </c>
      <c r="R223" s="210"/>
      <c r="S223" s="877">
        <f>S225+S228+S231</f>
        <v>50</v>
      </c>
      <c r="T223" s="207">
        <f t="shared" ref="T223:AK224" si="136">T225+T228+T231</f>
        <v>0</v>
      </c>
      <c r="U223" s="207">
        <f t="shared" si="136"/>
        <v>0</v>
      </c>
      <c r="V223" s="207">
        <f t="shared" si="136"/>
        <v>0</v>
      </c>
      <c r="W223" s="207">
        <f t="shared" si="136"/>
        <v>55686</v>
      </c>
      <c r="X223" s="207">
        <f t="shared" si="136"/>
        <v>62368.320000000007</v>
      </c>
      <c r="Y223" s="207">
        <f t="shared" si="136"/>
        <v>50</v>
      </c>
      <c r="Z223" s="207">
        <f t="shared" si="136"/>
        <v>55686</v>
      </c>
      <c r="AA223" s="207">
        <f t="shared" si="136"/>
        <v>62368.320000000007</v>
      </c>
      <c r="AB223" s="207">
        <f t="shared" si="136"/>
        <v>50</v>
      </c>
      <c r="AC223" s="207">
        <f t="shared" si="136"/>
        <v>0</v>
      </c>
      <c r="AD223" s="207">
        <f t="shared" si="136"/>
        <v>0</v>
      </c>
      <c r="AE223" s="207">
        <f t="shared" si="136"/>
        <v>0</v>
      </c>
      <c r="AF223" s="207">
        <f t="shared" si="136"/>
        <v>0</v>
      </c>
      <c r="AG223" s="207">
        <f t="shared" si="136"/>
        <v>0</v>
      </c>
      <c r="AH223" s="207">
        <f t="shared" si="136"/>
        <v>0</v>
      </c>
      <c r="AI223" s="207">
        <f>AI225+AI228+AI231</f>
        <v>0</v>
      </c>
      <c r="AJ223" s="207">
        <f t="shared" si="136"/>
        <v>0</v>
      </c>
      <c r="AK223" s="207">
        <f t="shared" si="136"/>
        <v>0</v>
      </c>
      <c r="AL223" s="211" t="str">
        <f t="shared" si="131"/>
        <v/>
      </c>
      <c r="AM223" s="207">
        <f t="shared" ref="AM223:BH224" si="137">AM225+AM228+AM231</f>
        <v>0</v>
      </c>
      <c r="AN223" s="207">
        <f t="shared" si="137"/>
        <v>0</v>
      </c>
      <c r="AO223" s="207">
        <f t="shared" si="137"/>
        <v>0</v>
      </c>
      <c r="AP223" s="207"/>
      <c r="AQ223" s="207"/>
      <c r="AR223" s="207">
        <f t="shared" si="137"/>
        <v>0</v>
      </c>
      <c r="AS223" s="207">
        <f t="shared" si="137"/>
        <v>0</v>
      </c>
      <c r="AT223" s="207">
        <f t="shared" si="137"/>
        <v>0</v>
      </c>
      <c r="AU223" s="207">
        <f t="shared" si="137"/>
        <v>0</v>
      </c>
      <c r="AV223" s="207">
        <f t="shared" si="137"/>
        <v>0</v>
      </c>
      <c r="AW223" s="207">
        <f t="shared" si="137"/>
        <v>0</v>
      </c>
      <c r="AX223" s="207">
        <f t="shared" si="137"/>
        <v>0</v>
      </c>
      <c r="AY223" s="207">
        <f t="shared" si="137"/>
        <v>0</v>
      </c>
      <c r="AZ223" s="207">
        <f t="shared" si="137"/>
        <v>0</v>
      </c>
      <c r="BA223" s="207">
        <f t="shared" si="137"/>
        <v>0</v>
      </c>
      <c r="BB223" s="207">
        <f t="shared" si="137"/>
        <v>0</v>
      </c>
      <c r="BC223" s="207">
        <f t="shared" si="137"/>
        <v>0</v>
      </c>
      <c r="BD223" s="207">
        <f t="shared" si="137"/>
        <v>0</v>
      </c>
      <c r="BE223" s="207">
        <f t="shared" si="137"/>
        <v>0</v>
      </c>
      <c r="BF223" s="207">
        <f t="shared" si="137"/>
        <v>0</v>
      </c>
      <c r="BG223" s="207">
        <f t="shared" si="137"/>
        <v>0</v>
      </c>
      <c r="BH223" s="207">
        <f t="shared" si="137"/>
        <v>0</v>
      </c>
      <c r="BI223" s="212" t="s">
        <v>83</v>
      </c>
      <c r="BJ223" s="213"/>
      <c r="BK223" s="214">
        <f>BK225+BK228+BK488+BK493+BK497</f>
        <v>0</v>
      </c>
      <c r="BL223" s="214">
        <f>BL225+BL228+BL488+BL493+BL497</f>
        <v>0</v>
      </c>
      <c r="BM223" s="214">
        <f>BM225+BM228+BM488+BM493+BM497</f>
        <v>0</v>
      </c>
      <c r="BN223" s="215"/>
      <c r="BO223" s="215"/>
      <c r="BP223" s="213"/>
      <c r="BS223" s="217"/>
      <c r="BT223" s="218"/>
      <c r="BU223" s="213"/>
    </row>
    <row r="224" spans="1:73" s="216" customFormat="1" ht="13" hidden="1" customHeight="1" x14ac:dyDescent="0.35">
      <c r="A224" s="785"/>
      <c r="B224" s="771"/>
      <c r="C224" s="206"/>
      <c r="D224" s="206"/>
      <c r="E224" s="207">
        <f>E226+E229+E232</f>
        <v>0</v>
      </c>
      <c r="F224" s="207">
        <f>F226+F229+F232</f>
        <v>0</v>
      </c>
      <c r="G224" s="208"/>
      <c r="H224" s="207"/>
      <c r="I224" s="207">
        <f>I226+I229+I232</f>
        <v>0</v>
      </c>
      <c r="J224" s="207">
        <f>J226+J229+J232</f>
        <v>0</v>
      </c>
      <c r="K224" s="873"/>
      <c r="L224" s="874"/>
      <c r="M224" s="876"/>
      <c r="N224" s="209">
        <f t="shared" si="135"/>
        <v>84230891.482142851</v>
      </c>
      <c r="O224" s="209">
        <f t="shared" si="135"/>
        <v>94338598.460000008</v>
      </c>
      <c r="P224" s="209">
        <f t="shared" si="135"/>
        <v>84230891.482142851</v>
      </c>
      <c r="Q224" s="209">
        <f t="shared" si="135"/>
        <v>94338598.460000008</v>
      </c>
      <c r="R224" s="210"/>
      <c r="S224" s="878"/>
      <c r="T224" s="207">
        <f t="shared" si="136"/>
        <v>0</v>
      </c>
      <c r="U224" s="207">
        <f t="shared" si="136"/>
        <v>0</v>
      </c>
      <c r="V224" s="220"/>
      <c r="W224" s="207">
        <f t="shared" si="136"/>
        <v>50803.606249999997</v>
      </c>
      <c r="X224" s="207">
        <f t="shared" si="136"/>
        <v>56900.039000000004</v>
      </c>
      <c r="Y224" s="220"/>
      <c r="Z224" s="207">
        <f t="shared" si="136"/>
        <v>50803.606249999997</v>
      </c>
      <c r="AA224" s="207">
        <f t="shared" si="136"/>
        <v>56900.039000000004</v>
      </c>
      <c r="AB224" s="220"/>
      <c r="AC224" s="207">
        <f t="shared" si="136"/>
        <v>0</v>
      </c>
      <c r="AD224" s="207">
        <f t="shared" si="136"/>
        <v>0</v>
      </c>
      <c r="AE224" s="220"/>
      <c r="AF224" s="207">
        <f t="shared" si="136"/>
        <v>0</v>
      </c>
      <c r="AG224" s="207">
        <f t="shared" si="136"/>
        <v>0</v>
      </c>
      <c r="AH224" s="220"/>
      <c r="AI224" s="207">
        <f t="shared" si="136"/>
        <v>0</v>
      </c>
      <c r="AJ224" s="207">
        <f t="shared" si="136"/>
        <v>0</v>
      </c>
      <c r="AK224" s="220"/>
      <c r="AL224" s="211" t="str">
        <f t="shared" si="131"/>
        <v/>
      </c>
      <c r="AM224" s="207">
        <f t="shared" si="137"/>
        <v>0</v>
      </c>
      <c r="AN224" s="207">
        <f t="shared" si="137"/>
        <v>0</v>
      </c>
      <c r="AO224" s="207">
        <f t="shared" si="137"/>
        <v>0</v>
      </c>
      <c r="AP224" s="207"/>
      <c r="AQ224" s="207"/>
      <c r="AR224" s="207">
        <f t="shared" si="137"/>
        <v>0</v>
      </c>
      <c r="AS224" s="207">
        <f t="shared" si="137"/>
        <v>0</v>
      </c>
      <c r="AT224" s="207">
        <f t="shared" si="137"/>
        <v>0</v>
      </c>
      <c r="AU224" s="207">
        <f t="shared" si="137"/>
        <v>0</v>
      </c>
      <c r="AV224" s="207">
        <f t="shared" si="137"/>
        <v>0</v>
      </c>
      <c r="AW224" s="207">
        <f t="shared" si="137"/>
        <v>0</v>
      </c>
      <c r="AX224" s="207">
        <f t="shared" si="137"/>
        <v>0</v>
      </c>
      <c r="AY224" s="207">
        <f t="shared" si="137"/>
        <v>0</v>
      </c>
      <c r="AZ224" s="207">
        <f t="shared" si="137"/>
        <v>0</v>
      </c>
      <c r="BA224" s="207">
        <f t="shared" si="137"/>
        <v>0</v>
      </c>
      <c r="BB224" s="207">
        <f t="shared" si="137"/>
        <v>0</v>
      </c>
      <c r="BC224" s="207">
        <f t="shared" si="137"/>
        <v>0</v>
      </c>
      <c r="BD224" s="207">
        <f t="shared" si="137"/>
        <v>0</v>
      </c>
      <c r="BE224" s="207">
        <f t="shared" si="137"/>
        <v>0</v>
      </c>
      <c r="BF224" s="207">
        <f t="shared" si="137"/>
        <v>0</v>
      </c>
      <c r="BG224" s="207">
        <f t="shared" si="137"/>
        <v>0</v>
      </c>
      <c r="BH224" s="207">
        <f t="shared" si="137"/>
        <v>0</v>
      </c>
      <c r="BI224" s="213"/>
      <c r="BJ224" s="213"/>
      <c r="BK224" s="214">
        <f>BK226+BK229+BK486+BK489+BK495+BK498</f>
        <v>0</v>
      </c>
      <c r="BL224" s="214">
        <f>BL226+BL229+BL486+BL489+BL495+BL498</f>
        <v>0</v>
      </c>
      <c r="BM224" s="214">
        <f>BM226+BM229+BM486+BM489+BM495+BM498</f>
        <v>0</v>
      </c>
      <c r="BN224" s="215"/>
      <c r="BO224" s="215"/>
      <c r="BP224" s="213"/>
      <c r="BS224" s="217"/>
      <c r="BT224" s="218"/>
      <c r="BU224" s="213"/>
    </row>
    <row r="225" spans="1:73" s="231" customFormat="1" ht="13" hidden="1" customHeight="1" x14ac:dyDescent="0.35">
      <c r="A225" s="785"/>
      <c r="B225" s="771"/>
      <c r="C225" s="221" t="s">
        <v>73</v>
      </c>
      <c r="D225" s="221" t="s">
        <v>74</v>
      </c>
      <c r="E225" s="222">
        <f>I225</f>
        <v>0</v>
      </c>
      <c r="F225" s="222">
        <f>E225*1.12</f>
        <v>0</v>
      </c>
      <c r="G225" s="852">
        <v>1919</v>
      </c>
      <c r="H225" s="838"/>
      <c r="I225" s="223"/>
      <c r="J225" s="223">
        <f>I225*1.12</f>
        <v>0</v>
      </c>
      <c r="K225" s="888" t="s">
        <v>113</v>
      </c>
      <c r="L225" s="891" t="s">
        <v>114</v>
      </c>
      <c r="M225" s="799" t="s">
        <v>98</v>
      </c>
      <c r="N225" s="224">
        <f t="shared" ref="N225:O233" si="138">P225</f>
        <v>33692594</v>
      </c>
      <c r="O225" s="224">
        <f t="shared" si="138"/>
        <v>37735705.280000001</v>
      </c>
      <c r="P225" s="224">
        <f t="shared" ref="P225:P233" si="139">Q225/1.12</f>
        <v>33692594</v>
      </c>
      <c r="Q225" s="224">
        <v>37735705.280000001</v>
      </c>
      <c r="R225" s="770" t="s">
        <v>115</v>
      </c>
      <c r="S225" s="779">
        <v>20</v>
      </c>
      <c r="T225" s="225"/>
      <c r="U225" s="225"/>
      <c r="V225" s="225"/>
      <c r="W225" s="225">
        <f>9586+4373</f>
        <v>13959</v>
      </c>
      <c r="X225" s="226">
        <f t="shared" ref="X225:X233" si="140">W225*1.12</f>
        <v>15634.080000000002</v>
      </c>
      <c r="Y225" s="225">
        <f>14+6</f>
        <v>20</v>
      </c>
      <c r="Z225" s="225">
        <f t="shared" ref="Z225:AB233" si="141">T225+W225</f>
        <v>13959</v>
      </c>
      <c r="AA225" s="225">
        <f t="shared" si="141"/>
        <v>15634.080000000002</v>
      </c>
      <c r="AB225" s="225">
        <f t="shared" si="141"/>
        <v>20</v>
      </c>
      <c r="AC225" s="225"/>
      <c r="AD225" s="225">
        <f>AC225*1.12</f>
        <v>0</v>
      </c>
      <c r="AE225" s="225"/>
      <c r="AF225" s="225"/>
      <c r="AG225" s="226">
        <f t="shared" ref="AG225:AG233" si="142">AF225*1.12</f>
        <v>0</v>
      </c>
      <c r="AH225" s="225"/>
      <c r="AI225" s="226"/>
      <c r="AJ225" s="226">
        <f>AI225*1.12</f>
        <v>0</v>
      </c>
      <c r="AK225" s="226">
        <f>AH225-AE225</f>
        <v>0</v>
      </c>
      <c r="AL225" s="227" t="str">
        <f t="shared" si="131"/>
        <v/>
      </c>
      <c r="AM225" s="228"/>
      <c r="AN225" s="228"/>
      <c r="AO225" s="228"/>
      <c r="AP225" s="228"/>
      <c r="AQ225" s="228"/>
      <c r="AR225" s="226"/>
      <c r="AS225" s="226">
        <f t="shared" ref="AS225:AS233" si="143">AR225*1.12</f>
        <v>0</v>
      </c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30"/>
      <c r="BJ225" s="230"/>
      <c r="BK225" s="230"/>
      <c r="BL225" s="230"/>
      <c r="BM225" s="230"/>
      <c r="BN225" s="230"/>
      <c r="BO225" s="230"/>
      <c r="BP225" s="230"/>
      <c r="BS225" s="232"/>
      <c r="BT225" s="233"/>
      <c r="BU225" s="230"/>
    </row>
    <row r="226" spans="1:73" s="103" customFormat="1" ht="13" hidden="1" customHeight="1" x14ac:dyDescent="0.35">
      <c r="A226" s="785"/>
      <c r="B226" s="771"/>
      <c r="C226" s="122" t="s">
        <v>75</v>
      </c>
      <c r="D226" s="122" t="s">
        <v>76</v>
      </c>
      <c r="E226" s="189">
        <f>E225</f>
        <v>0</v>
      </c>
      <c r="F226" s="189">
        <f>E226*1.12</f>
        <v>0</v>
      </c>
      <c r="G226" s="853"/>
      <c r="H226" s="839"/>
      <c r="I226" s="193">
        <f>I225</f>
        <v>0</v>
      </c>
      <c r="J226" s="193">
        <f>I226*1.12</f>
        <v>0</v>
      </c>
      <c r="K226" s="889"/>
      <c r="L226" s="892"/>
      <c r="M226" s="800"/>
      <c r="N226" s="125">
        <f t="shared" si="138"/>
        <v>33692594</v>
      </c>
      <c r="O226" s="125">
        <f t="shared" si="138"/>
        <v>37735705.280000001</v>
      </c>
      <c r="P226" s="125">
        <f t="shared" si="139"/>
        <v>33692594</v>
      </c>
      <c r="Q226" s="125">
        <f>Q225</f>
        <v>37735705.280000001</v>
      </c>
      <c r="R226" s="771"/>
      <c r="S226" s="780"/>
      <c r="T226" s="124"/>
      <c r="U226" s="124"/>
      <c r="V226" s="124"/>
      <c r="W226" s="124">
        <f>10479.11664/1.12+4077.84599/1.12</f>
        <v>12997.2880625</v>
      </c>
      <c r="X226" s="123">
        <f t="shared" si="140"/>
        <v>14556.962630000002</v>
      </c>
      <c r="Y226" s="124"/>
      <c r="Z226" s="124">
        <f t="shared" si="141"/>
        <v>12997.2880625</v>
      </c>
      <c r="AA226" s="124">
        <f t="shared" si="141"/>
        <v>14556.962630000002</v>
      </c>
      <c r="AB226" s="124"/>
      <c r="AC226" s="124"/>
      <c r="AD226" s="124">
        <f>AC226*1.12</f>
        <v>0</v>
      </c>
      <c r="AE226" s="124"/>
      <c r="AF226" s="124"/>
      <c r="AG226" s="123">
        <f t="shared" si="142"/>
        <v>0</v>
      </c>
      <c r="AH226" s="124"/>
      <c r="AI226" s="123"/>
      <c r="AJ226" s="123">
        <f>AI226*1.12</f>
        <v>0</v>
      </c>
      <c r="AK226" s="123"/>
      <c r="AL226" s="126" t="str">
        <f t="shared" si="131"/>
        <v/>
      </c>
      <c r="AM226" s="127">
        <f>AF226</f>
        <v>0</v>
      </c>
      <c r="AN226" s="127"/>
      <c r="AO226" s="127"/>
      <c r="AP226" s="127"/>
      <c r="AQ226" s="127"/>
      <c r="AR226" s="123">
        <f>AF226</f>
        <v>0</v>
      </c>
      <c r="AS226" s="123">
        <f t="shared" si="143"/>
        <v>0</v>
      </c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06"/>
      <c r="BJ226" s="106"/>
      <c r="BK226" s="106"/>
      <c r="BL226" s="106"/>
      <c r="BM226" s="106"/>
      <c r="BN226" s="106"/>
      <c r="BO226" s="106"/>
      <c r="BP226" s="106"/>
      <c r="BS226" s="30"/>
      <c r="BT226" s="107"/>
      <c r="BU226" s="106"/>
    </row>
    <row r="227" spans="1:73" ht="14.5" hidden="1" customHeight="1" x14ac:dyDescent="0.35">
      <c r="A227" s="785"/>
      <c r="B227" s="771"/>
      <c r="C227" s="129" t="s">
        <v>75</v>
      </c>
      <c r="D227" s="129" t="s">
        <v>77</v>
      </c>
      <c r="E227" s="191">
        <f>E226</f>
        <v>0</v>
      </c>
      <c r="F227" s="191">
        <f>F226</f>
        <v>0</v>
      </c>
      <c r="G227" s="853"/>
      <c r="H227" s="839"/>
      <c r="I227" s="195">
        <f>I226</f>
        <v>0</v>
      </c>
      <c r="J227" s="195">
        <f>J226</f>
        <v>0</v>
      </c>
      <c r="K227" s="890"/>
      <c r="L227" s="893"/>
      <c r="M227" s="801"/>
      <c r="N227" s="132">
        <f t="shared" si="138"/>
        <v>33692594</v>
      </c>
      <c r="O227" s="132">
        <f t="shared" si="138"/>
        <v>37735705.280000001</v>
      </c>
      <c r="P227" s="132">
        <f t="shared" si="139"/>
        <v>33692594</v>
      </c>
      <c r="Q227" s="132">
        <f>Q226</f>
        <v>37735705.280000001</v>
      </c>
      <c r="R227" s="772"/>
      <c r="S227" s="781"/>
      <c r="T227" s="131"/>
      <c r="U227" s="131"/>
      <c r="V227" s="131"/>
      <c r="W227" s="131">
        <f>W226</f>
        <v>12997.2880625</v>
      </c>
      <c r="X227" s="130">
        <f t="shared" si="140"/>
        <v>14556.962630000002</v>
      </c>
      <c r="Y227" s="131"/>
      <c r="Z227" s="131">
        <f t="shared" si="141"/>
        <v>12997.2880625</v>
      </c>
      <c r="AA227" s="131">
        <f t="shared" si="141"/>
        <v>14556.962630000002</v>
      </c>
      <c r="AB227" s="131"/>
      <c r="AC227" s="131">
        <f>AC226</f>
        <v>0</v>
      </c>
      <c r="AD227" s="131">
        <f>AD226</f>
        <v>0</v>
      </c>
      <c r="AE227" s="131"/>
      <c r="AF227" s="131">
        <f>AF226</f>
        <v>0</v>
      </c>
      <c r="AG227" s="130">
        <f t="shared" si="142"/>
        <v>0</v>
      </c>
      <c r="AH227" s="131"/>
      <c r="AI227" s="130">
        <f>AI226</f>
        <v>0</v>
      </c>
      <c r="AJ227" s="130">
        <f>AJ226</f>
        <v>0</v>
      </c>
      <c r="AK227" s="130"/>
      <c r="AL227" s="133" t="str">
        <f t="shared" si="131"/>
        <v/>
      </c>
      <c r="AM227" s="134">
        <f>AF227</f>
        <v>0</v>
      </c>
      <c r="AN227" s="134"/>
      <c r="AO227" s="134"/>
      <c r="AP227" s="134"/>
      <c r="AQ227" s="134"/>
      <c r="AR227" s="130">
        <f>AF227</f>
        <v>0</v>
      </c>
      <c r="AS227" s="130">
        <f t="shared" si="143"/>
        <v>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31"/>
      <c r="BJ227" s="31"/>
      <c r="BK227" s="31"/>
      <c r="BL227" s="31"/>
      <c r="BM227" s="31"/>
      <c r="BN227" s="31"/>
      <c r="BO227" s="31"/>
      <c r="BP227" s="31"/>
      <c r="BS227" s="28"/>
      <c r="BT227" s="29"/>
      <c r="BU227" s="31"/>
    </row>
    <row r="228" spans="1:73" s="231" customFormat="1" ht="13" hidden="1" customHeight="1" x14ac:dyDescent="0.35">
      <c r="A228" s="785"/>
      <c r="B228" s="771"/>
      <c r="C228" s="221" t="s">
        <v>73</v>
      </c>
      <c r="D228" s="221" t="s">
        <v>74</v>
      </c>
      <c r="E228" s="222"/>
      <c r="F228" s="222"/>
      <c r="G228" s="853"/>
      <c r="H228" s="839"/>
      <c r="I228" s="223"/>
      <c r="J228" s="223"/>
      <c r="K228" s="888" t="s">
        <v>116</v>
      </c>
      <c r="L228" s="891" t="s">
        <v>117</v>
      </c>
      <c r="M228" s="799" t="s">
        <v>98</v>
      </c>
      <c r="N228" s="224">
        <f t="shared" si="138"/>
        <v>33692000</v>
      </c>
      <c r="O228" s="224">
        <f t="shared" si="138"/>
        <v>37735040</v>
      </c>
      <c r="P228" s="224">
        <f t="shared" si="139"/>
        <v>33692000</v>
      </c>
      <c r="Q228" s="224">
        <v>37735040</v>
      </c>
      <c r="R228" s="770" t="s">
        <v>115</v>
      </c>
      <c r="S228" s="779">
        <v>20</v>
      </c>
      <c r="T228" s="225"/>
      <c r="U228" s="225"/>
      <c r="V228" s="225"/>
      <c r="W228" s="225">
        <f>18473+10739</f>
        <v>29212</v>
      </c>
      <c r="X228" s="226">
        <f t="shared" si="140"/>
        <v>32717.440000000002</v>
      </c>
      <c r="Y228" s="225">
        <f>13+7</f>
        <v>20</v>
      </c>
      <c r="Z228" s="225">
        <f t="shared" si="141"/>
        <v>29212</v>
      </c>
      <c r="AA228" s="225">
        <f t="shared" si="141"/>
        <v>32717.440000000002</v>
      </c>
      <c r="AB228" s="225">
        <f t="shared" si="141"/>
        <v>20</v>
      </c>
      <c r="AC228" s="225"/>
      <c r="AD228" s="225"/>
      <c r="AE228" s="225"/>
      <c r="AF228" s="225"/>
      <c r="AG228" s="226">
        <f t="shared" si="142"/>
        <v>0</v>
      </c>
      <c r="AH228" s="225"/>
      <c r="AI228" s="226"/>
      <c r="AJ228" s="226">
        <f>AI228*1.12</f>
        <v>0</v>
      </c>
      <c r="AK228" s="226">
        <f>AH228-AE228</f>
        <v>0</v>
      </c>
      <c r="AL228" s="227" t="str">
        <f t="shared" si="131"/>
        <v/>
      </c>
      <c r="AM228" s="228"/>
      <c r="AN228" s="228"/>
      <c r="AO228" s="228"/>
      <c r="AP228" s="228"/>
      <c r="AQ228" s="228"/>
      <c r="AR228" s="226"/>
      <c r="AS228" s="226">
        <f t="shared" si="143"/>
        <v>0</v>
      </c>
      <c r="AT228" s="226"/>
      <c r="AU228" s="226"/>
      <c r="AV228" s="226"/>
      <c r="AW228" s="226"/>
      <c r="AX228" s="226"/>
      <c r="AY228" s="226"/>
      <c r="AZ228" s="226"/>
      <c r="BA228" s="226"/>
      <c r="BB228" s="229"/>
      <c r="BC228" s="226"/>
      <c r="BD228" s="226"/>
      <c r="BE228" s="226"/>
      <c r="BF228" s="226"/>
      <c r="BG228" s="226"/>
      <c r="BH228" s="226"/>
      <c r="BI228" s="230"/>
      <c r="BJ228" s="230"/>
      <c r="BK228" s="230"/>
      <c r="BL228" s="230"/>
      <c r="BM228" s="230"/>
      <c r="BN228" s="230"/>
      <c r="BO228" s="230"/>
      <c r="BP228" s="230"/>
      <c r="BS228" s="232"/>
      <c r="BT228" s="233"/>
      <c r="BU228" s="230"/>
    </row>
    <row r="229" spans="1:73" s="103" customFormat="1" ht="13" hidden="1" customHeight="1" x14ac:dyDescent="0.35">
      <c r="A229" s="785"/>
      <c r="B229" s="771"/>
      <c r="C229" s="122" t="s">
        <v>75</v>
      </c>
      <c r="D229" s="122" t="s">
        <v>76</v>
      </c>
      <c r="E229" s="189"/>
      <c r="F229" s="189"/>
      <c r="G229" s="853"/>
      <c r="H229" s="839"/>
      <c r="I229" s="193"/>
      <c r="J229" s="193"/>
      <c r="K229" s="889"/>
      <c r="L229" s="892"/>
      <c r="M229" s="800"/>
      <c r="N229" s="125">
        <f t="shared" si="138"/>
        <v>33692000</v>
      </c>
      <c r="O229" s="125">
        <f t="shared" si="138"/>
        <v>37735040</v>
      </c>
      <c r="P229" s="125">
        <f t="shared" si="139"/>
        <v>33692000</v>
      </c>
      <c r="Q229" s="125">
        <f>Q228</f>
        <v>37735040</v>
      </c>
      <c r="R229" s="771"/>
      <c r="S229" s="780"/>
      <c r="T229" s="124"/>
      <c r="U229" s="124"/>
      <c r="V229" s="124"/>
      <c r="W229" s="124">
        <f>19345.37201/1.12+11468.51264/1.12</f>
        <v>27512.397008928565</v>
      </c>
      <c r="X229" s="123">
        <f t="shared" si="140"/>
        <v>30813.884649999996</v>
      </c>
      <c r="Y229" s="124"/>
      <c r="Z229" s="124">
        <f t="shared" si="141"/>
        <v>27512.397008928565</v>
      </c>
      <c r="AA229" s="124">
        <f t="shared" si="141"/>
        <v>30813.884649999996</v>
      </c>
      <c r="AB229" s="124"/>
      <c r="AC229" s="124"/>
      <c r="AD229" s="124">
        <f>AC229*1.12</f>
        <v>0</v>
      </c>
      <c r="AE229" s="124"/>
      <c r="AF229" s="124"/>
      <c r="AG229" s="123">
        <f t="shared" si="142"/>
        <v>0</v>
      </c>
      <c r="AH229" s="124"/>
      <c r="AI229" s="123"/>
      <c r="AJ229" s="123">
        <f>AI229*1.12</f>
        <v>0</v>
      </c>
      <c r="AK229" s="123"/>
      <c r="AL229" s="126" t="str">
        <f t="shared" si="131"/>
        <v/>
      </c>
      <c r="AM229" s="127">
        <f>AF229</f>
        <v>0</v>
      </c>
      <c r="AN229" s="127"/>
      <c r="AO229" s="127"/>
      <c r="AP229" s="127"/>
      <c r="AQ229" s="127"/>
      <c r="AR229" s="123">
        <f>AF229</f>
        <v>0</v>
      </c>
      <c r="AS229" s="123">
        <f t="shared" si="143"/>
        <v>0</v>
      </c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06"/>
      <c r="BJ229" s="106"/>
      <c r="BK229" s="106"/>
      <c r="BL229" s="106"/>
      <c r="BM229" s="106"/>
      <c r="BN229" s="106"/>
      <c r="BO229" s="106"/>
      <c r="BP229" s="106"/>
      <c r="BS229" s="30"/>
      <c r="BT229" s="107"/>
      <c r="BU229" s="106"/>
    </row>
    <row r="230" spans="1:73" ht="14.5" hidden="1" customHeight="1" x14ac:dyDescent="0.35">
      <c r="A230" s="785"/>
      <c r="B230" s="771"/>
      <c r="C230" s="129" t="s">
        <v>75</v>
      </c>
      <c r="D230" s="129" t="s">
        <v>77</v>
      </c>
      <c r="E230" s="191"/>
      <c r="F230" s="191"/>
      <c r="G230" s="853"/>
      <c r="H230" s="839"/>
      <c r="I230" s="195"/>
      <c r="J230" s="195"/>
      <c r="K230" s="890"/>
      <c r="L230" s="893"/>
      <c r="M230" s="801"/>
      <c r="N230" s="132">
        <f t="shared" si="138"/>
        <v>33692000</v>
      </c>
      <c r="O230" s="132">
        <f t="shared" si="138"/>
        <v>37735040</v>
      </c>
      <c r="P230" s="132">
        <f t="shared" si="139"/>
        <v>33692000</v>
      </c>
      <c r="Q230" s="132">
        <f>Q229</f>
        <v>37735040</v>
      </c>
      <c r="R230" s="772"/>
      <c r="S230" s="781"/>
      <c r="T230" s="131"/>
      <c r="U230" s="131"/>
      <c r="V230" s="131"/>
      <c r="W230" s="131">
        <f>W229</f>
        <v>27512.397008928565</v>
      </c>
      <c r="X230" s="130">
        <f t="shared" si="140"/>
        <v>30813.884649999996</v>
      </c>
      <c r="Y230" s="131"/>
      <c r="Z230" s="131">
        <f t="shared" si="141"/>
        <v>27512.397008928565</v>
      </c>
      <c r="AA230" s="131">
        <f t="shared" si="141"/>
        <v>30813.884649999996</v>
      </c>
      <c r="AB230" s="131"/>
      <c r="AC230" s="131">
        <f>AC229</f>
        <v>0</v>
      </c>
      <c r="AD230" s="131">
        <f>AD229</f>
        <v>0</v>
      </c>
      <c r="AE230" s="131"/>
      <c r="AF230" s="131">
        <f>AF229</f>
        <v>0</v>
      </c>
      <c r="AG230" s="130">
        <f t="shared" si="142"/>
        <v>0</v>
      </c>
      <c r="AH230" s="131"/>
      <c r="AI230" s="130">
        <f>AI229</f>
        <v>0</v>
      </c>
      <c r="AJ230" s="130">
        <f>AJ229</f>
        <v>0</v>
      </c>
      <c r="AK230" s="130"/>
      <c r="AL230" s="133" t="str">
        <f t="shared" si="131"/>
        <v/>
      </c>
      <c r="AM230" s="134">
        <f>AF230</f>
        <v>0</v>
      </c>
      <c r="AN230" s="134"/>
      <c r="AO230" s="134"/>
      <c r="AP230" s="134"/>
      <c r="AQ230" s="134"/>
      <c r="AR230" s="130">
        <f>AF230</f>
        <v>0</v>
      </c>
      <c r="AS230" s="130">
        <f t="shared" si="143"/>
        <v>0</v>
      </c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31"/>
      <c r="BJ230" s="31"/>
      <c r="BK230" s="31"/>
      <c r="BL230" s="31"/>
      <c r="BM230" s="31"/>
      <c r="BN230" s="31"/>
      <c r="BO230" s="31"/>
      <c r="BP230" s="31"/>
      <c r="BS230" s="28"/>
      <c r="BT230" s="29"/>
      <c r="BU230" s="31"/>
    </row>
    <row r="231" spans="1:73" s="231" customFormat="1" ht="13" hidden="1" customHeight="1" x14ac:dyDescent="0.35">
      <c r="A231" s="785"/>
      <c r="B231" s="771"/>
      <c r="C231" s="221" t="s">
        <v>73</v>
      </c>
      <c r="D231" s="221" t="s">
        <v>74</v>
      </c>
      <c r="E231" s="222"/>
      <c r="F231" s="222"/>
      <c r="G231" s="853"/>
      <c r="H231" s="839"/>
      <c r="I231" s="223"/>
      <c r="J231" s="223"/>
      <c r="K231" s="888" t="s">
        <v>118</v>
      </c>
      <c r="L231" s="891" t="s">
        <v>119</v>
      </c>
      <c r="M231" s="799" t="s">
        <v>98</v>
      </c>
      <c r="N231" s="224">
        <f t="shared" si="138"/>
        <v>16846297.482142854</v>
      </c>
      <c r="O231" s="224">
        <f t="shared" si="138"/>
        <v>18867853.18</v>
      </c>
      <c r="P231" s="224">
        <f t="shared" si="139"/>
        <v>16846297.482142854</v>
      </c>
      <c r="Q231" s="224">
        <v>18867853.18</v>
      </c>
      <c r="R231" s="770" t="s">
        <v>115</v>
      </c>
      <c r="S231" s="779">
        <v>10</v>
      </c>
      <c r="T231" s="225"/>
      <c r="U231" s="225"/>
      <c r="V231" s="225"/>
      <c r="W231" s="225">
        <f>11597+1289-371</f>
        <v>12515</v>
      </c>
      <c r="X231" s="226">
        <f t="shared" si="140"/>
        <v>14016.800000000001</v>
      </c>
      <c r="Y231" s="225">
        <f>5+3+1+1</f>
        <v>10</v>
      </c>
      <c r="Z231" s="225">
        <f t="shared" si="141"/>
        <v>12515</v>
      </c>
      <c r="AA231" s="225">
        <f t="shared" si="141"/>
        <v>14016.800000000001</v>
      </c>
      <c r="AB231" s="225">
        <f t="shared" si="141"/>
        <v>10</v>
      </c>
      <c r="AC231" s="225"/>
      <c r="AD231" s="225"/>
      <c r="AE231" s="225"/>
      <c r="AF231" s="225"/>
      <c r="AG231" s="226">
        <f t="shared" si="142"/>
        <v>0</v>
      </c>
      <c r="AH231" s="225"/>
      <c r="AI231" s="226"/>
      <c r="AJ231" s="226">
        <f>AI231*1.12</f>
        <v>0</v>
      </c>
      <c r="AK231" s="226">
        <f>AH231-AE231</f>
        <v>0</v>
      </c>
      <c r="AL231" s="227" t="str">
        <f t="shared" si="131"/>
        <v/>
      </c>
      <c r="AM231" s="228"/>
      <c r="AN231" s="228"/>
      <c r="AO231" s="228"/>
      <c r="AP231" s="228"/>
      <c r="AQ231" s="228"/>
      <c r="AR231" s="226"/>
      <c r="AS231" s="226">
        <f t="shared" si="143"/>
        <v>0</v>
      </c>
      <c r="AT231" s="226"/>
      <c r="AU231" s="226"/>
      <c r="AV231" s="226"/>
      <c r="AW231" s="226"/>
      <c r="AX231" s="226"/>
      <c r="AY231" s="226"/>
      <c r="AZ231" s="226"/>
      <c r="BA231" s="226"/>
      <c r="BB231" s="229"/>
      <c r="BC231" s="226"/>
      <c r="BD231" s="226"/>
      <c r="BE231" s="226"/>
      <c r="BF231" s="226"/>
      <c r="BG231" s="226"/>
      <c r="BH231" s="226"/>
      <c r="BI231" s="230"/>
      <c r="BJ231" s="230"/>
      <c r="BK231" s="230"/>
      <c r="BL231" s="230"/>
      <c r="BM231" s="230"/>
      <c r="BN231" s="230"/>
      <c r="BO231" s="230"/>
      <c r="BP231" s="230"/>
      <c r="BS231" s="232"/>
      <c r="BT231" s="233"/>
      <c r="BU231" s="230"/>
    </row>
    <row r="232" spans="1:73" s="103" customFormat="1" ht="13" hidden="1" customHeight="1" x14ac:dyDescent="0.35">
      <c r="A232" s="785"/>
      <c r="B232" s="771"/>
      <c r="C232" s="122" t="s">
        <v>75</v>
      </c>
      <c r="D232" s="122" t="s">
        <v>76</v>
      </c>
      <c r="E232" s="189"/>
      <c r="F232" s="189"/>
      <c r="G232" s="853"/>
      <c r="H232" s="839"/>
      <c r="I232" s="193"/>
      <c r="J232" s="193"/>
      <c r="K232" s="889"/>
      <c r="L232" s="892"/>
      <c r="M232" s="800"/>
      <c r="N232" s="125">
        <f t="shared" si="138"/>
        <v>16846297.482142854</v>
      </c>
      <c r="O232" s="125">
        <f t="shared" si="138"/>
        <v>18867853.18</v>
      </c>
      <c r="P232" s="125">
        <f t="shared" si="139"/>
        <v>16846297.482142854</v>
      </c>
      <c r="Q232" s="125">
        <f>Q231</f>
        <v>18867853.18</v>
      </c>
      <c r="R232" s="771"/>
      <c r="S232" s="780"/>
      <c r="T232" s="124"/>
      <c r="U232" s="124"/>
      <c r="V232" s="124"/>
      <c r="W232" s="124">
        <f>6388.30668/1.12+3319.1545/1.12+881.02006/1.12+940.71048/1.12</f>
        <v>10293.921178571427</v>
      </c>
      <c r="X232" s="123">
        <f t="shared" si="140"/>
        <v>11529.191719999999</v>
      </c>
      <c r="Y232" s="124"/>
      <c r="Z232" s="124">
        <f t="shared" si="141"/>
        <v>10293.921178571427</v>
      </c>
      <c r="AA232" s="124">
        <f t="shared" si="141"/>
        <v>11529.191719999999</v>
      </c>
      <c r="AB232" s="124"/>
      <c r="AC232" s="124"/>
      <c r="AD232" s="124">
        <f>AC232*1.12</f>
        <v>0</v>
      </c>
      <c r="AE232" s="124"/>
      <c r="AF232" s="124"/>
      <c r="AG232" s="123">
        <f t="shared" si="142"/>
        <v>0</v>
      </c>
      <c r="AH232" s="124"/>
      <c r="AI232" s="123"/>
      <c r="AJ232" s="123">
        <f>AI232*1.12</f>
        <v>0</v>
      </c>
      <c r="AK232" s="123"/>
      <c r="AL232" s="126" t="str">
        <f t="shared" si="131"/>
        <v/>
      </c>
      <c r="AM232" s="127">
        <f>AF232</f>
        <v>0</v>
      </c>
      <c r="AN232" s="127"/>
      <c r="AO232" s="127"/>
      <c r="AP232" s="127"/>
      <c r="AQ232" s="127"/>
      <c r="AR232" s="123">
        <f>AF232</f>
        <v>0</v>
      </c>
      <c r="AS232" s="123">
        <f t="shared" si="143"/>
        <v>0</v>
      </c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06"/>
      <c r="BJ232" s="106"/>
      <c r="BK232" s="106"/>
      <c r="BL232" s="106"/>
      <c r="BM232" s="106"/>
      <c r="BN232" s="106"/>
      <c r="BO232" s="106"/>
      <c r="BP232" s="106"/>
      <c r="BS232" s="30"/>
      <c r="BT232" s="107"/>
      <c r="BU232" s="106"/>
    </row>
    <row r="233" spans="1:73" ht="14.5" hidden="1" customHeight="1" x14ac:dyDescent="0.35">
      <c r="A233" s="786"/>
      <c r="B233" s="772"/>
      <c r="C233" s="129" t="s">
        <v>75</v>
      </c>
      <c r="D233" s="129" t="s">
        <v>77</v>
      </c>
      <c r="E233" s="191"/>
      <c r="F233" s="191"/>
      <c r="G233" s="854"/>
      <c r="H233" s="840"/>
      <c r="I233" s="195"/>
      <c r="J233" s="195"/>
      <c r="K233" s="890"/>
      <c r="L233" s="893"/>
      <c r="M233" s="801"/>
      <c r="N233" s="132">
        <f t="shared" si="138"/>
        <v>16846297.482142854</v>
      </c>
      <c r="O233" s="132">
        <f t="shared" si="138"/>
        <v>18867853.18</v>
      </c>
      <c r="P233" s="132">
        <f t="shared" si="139"/>
        <v>16846297.482142854</v>
      </c>
      <c r="Q233" s="132">
        <f>Q232</f>
        <v>18867853.18</v>
      </c>
      <c r="R233" s="772"/>
      <c r="S233" s="781"/>
      <c r="T233" s="131"/>
      <c r="U233" s="131"/>
      <c r="V233" s="131"/>
      <c r="W233" s="131">
        <f>W232</f>
        <v>10293.921178571427</v>
      </c>
      <c r="X233" s="130">
        <f t="shared" si="140"/>
        <v>11529.191719999999</v>
      </c>
      <c r="Y233" s="131"/>
      <c r="Z233" s="131">
        <f t="shared" si="141"/>
        <v>10293.921178571427</v>
      </c>
      <c r="AA233" s="131">
        <f t="shared" si="141"/>
        <v>11529.191719999999</v>
      </c>
      <c r="AB233" s="131"/>
      <c r="AC233" s="131">
        <f>AC232</f>
        <v>0</v>
      </c>
      <c r="AD233" s="131">
        <f>AD232</f>
        <v>0</v>
      </c>
      <c r="AE233" s="131"/>
      <c r="AF233" s="131">
        <f>AF232</f>
        <v>0</v>
      </c>
      <c r="AG233" s="130">
        <f t="shared" si="142"/>
        <v>0</v>
      </c>
      <c r="AH233" s="131"/>
      <c r="AI233" s="130">
        <f>AI232</f>
        <v>0</v>
      </c>
      <c r="AJ233" s="130">
        <f>AJ232</f>
        <v>0</v>
      </c>
      <c r="AK233" s="130"/>
      <c r="AL233" s="133" t="str">
        <f t="shared" si="131"/>
        <v/>
      </c>
      <c r="AM233" s="134">
        <f>AF233</f>
        <v>0</v>
      </c>
      <c r="AN233" s="134"/>
      <c r="AO233" s="134"/>
      <c r="AP233" s="134"/>
      <c r="AQ233" s="134"/>
      <c r="AR233" s="130">
        <f>AF233</f>
        <v>0</v>
      </c>
      <c r="AS233" s="130">
        <f t="shared" si="143"/>
        <v>0</v>
      </c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31"/>
      <c r="BJ233" s="31"/>
      <c r="BK233" s="31"/>
      <c r="BL233" s="31"/>
      <c r="BM233" s="31"/>
      <c r="BN233" s="31"/>
      <c r="BO233" s="31"/>
      <c r="BP233" s="31"/>
      <c r="BS233" s="28"/>
      <c r="BT233" s="29"/>
      <c r="BU233" s="31"/>
    </row>
    <row r="234" spans="1:73" s="216" customFormat="1" ht="13" hidden="1" customHeight="1" x14ac:dyDescent="0.35">
      <c r="A234" s="784"/>
      <c r="B234" s="770" t="s">
        <v>120</v>
      </c>
      <c r="C234" s="206"/>
      <c r="D234" s="206"/>
      <c r="E234" s="207">
        <f>E236+E239+E242</f>
        <v>0</v>
      </c>
      <c r="F234" s="207">
        <f>F236+F239+F242</f>
        <v>0</v>
      </c>
      <c r="G234" s="208"/>
      <c r="H234" s="207">
        <f>H236+H239+H242</f>
        <v>0</v>
      </c>
      <c r="I234" s="207">
        <f>I236+I239+I242</f>
        <v>0</v>
      </c>
      <c r="J234" s="207">
        <f>J236+J239+J242</f>
        <v>0</v>
      </c>
      <c r="K234" s="871" t="s">
        <v>121</v>
      </c>
      <c r="L234" s="872"/>
      <c r="M234" s="875" t="s">
        <v>98</v>
      </c>
      <c r="N234" s="209">
        <f t="shared" ref="N234:Q235" si="144">N236+N239+N242</f>
        <v>0</v>
      </c>
      <c r="O234" s="209">
        <f t="shared" si="144"/>
        <v>0</v>
      </c>
      <c r="P234" s="209">
        <f t="shared" si="144"/>
        <v>0</v>
      </c>
      <c r="Q234" s="209"/>
      <c r="R234" s="210"/>
      <c r="S234" s="877">
        <f>S236+S239+S242</f>
        <v>0</v>
      </c>
      <c r="T234" s="207">
        <f t="shared" ref="T234:AK235" si="145">T236+T239+T242</f>
        <v>0</v>
      </c>
      <c r="U234" s="207">
        <f t="shared" si="145"/>
        <v>0</v>
      </c>
      <c r="V234" s="207">
        <f t="shared" si="145"/>
        <v>0</v>
      </c>
      <c r="W234" s="207">
        <f t="shared" si="145"/>
        <v>2848</v>
      </c>
      <c r="X234" s="207">
        <f t="shared" si="145"/>
        <v>3189.76</v>
      </c>
      <c r="Y234" s="207">
        <f t="shared" si="145"/>
        <v>3</v>
      </c>
      <c r="Z234" s="207">
        <f t="shared" si="145"/>
        <v>2848</v>
      </c>
      <c r="AA234" s="207">
        <f t="shared" si="145"/>
        <v>3189.76</v>
      </c>
      <c r="AB234" s="207">
        <f t="shared" si="145"/>
        <v>3</v>
      </c>
      <c r="AC234" s="207">
        <f t="shared" si="145"/>
        <v>0</v>
      </c>
      <c r="AD234" s="207">
        <f t="shared" si="145"/>
        <v>0</v>
      </c>
      <c r="AE234" s="207">
        <f t="shared" si="145"/>
        <v>0</v>
      </c>
      <c r="AF234" s="207">
        <f t="shared" si="145"/>
        <v>0</v>
      </c>
      <c r="AG234" s="207">
        <f t="shared" si="145"/>
        <v>0</v>
      </c>
      <c r="AH234" s="207">
        <f t="shared" si="145"/>
        <v>0</v>
      </c>
      <c r="AI234" s="207">
        <f t="shared" si="145"/>
        <v>0</v>
      </c>
      <c r="AJ234" s="207">
        <f t="shared" si="145"/>
        <v>0</v>
      </c>
      <c r="AK234" s="207">
        <f t="shared" si="145"/>
        <v>0</v>
      </c>
      <c r="AL234" s="211" t="str">
        <f t="shared" si="131"/>
        <v/>
      </c>
      <c r="AM234" s="207">
        <f t="shared" ref="AM234:BH235" si="146">AM236+AM239+AM242</f>
        <v>0</v>
      </c>
      <c r="AN234" s="207">
        <f t="shared" si="146"/>
        <v>0</v>
      </c>
      <c r="AO234" s="207">
        <f t="shared" si="146"/>
        <v>0</v>
      </c>
      <c r="AP234" s="207"/>
      <c r="AQ234" s="207"/>
      <c r="AR234" s="207">
        <f t="shared" si="146"/>
        <v>0</v>
      </c>
      <c r="AS234" s="207">
        <f t="shared" si="146"/>
        <v>0</v>
      </c>
      <c r="AT234" s="207">
        <f t="shared" si="146"/>
        <v>0</v>
      </c>
      <c r="AU234" s="207">
        <f t="shared" si="146"/>
        <v>0</v>
      </c>
      <c r="AV234" s="207">
        <f t="shared" si="146"/>
        <v>0</v>
      </c>
      <c r="AW234" s="207">
        <f t="shared" si="146"/>
        <v>0</v>
      </c>
      <c r="AX234" s="207">
        <f t="shared" si="146"/>
        <v>0</v>
      </c>
      <c r="AY234" s="207">
        <f t="shared" si="146"/>
        <v>0</v>
      </c>
      <c r="AZ234" s="207">
        <f t="shared" si="146"/>
        <v>0</v>
      </c>
      <c r="BA234" s="207">
        <f t="shared" si="146"/>
        <v>0</v>
      </c>
      <c r="BB234" s="207">
        <f t="shared" si="146"/>
        <v>0</v>
      </c>
      <c r="BC234" s="207">
        <f t="shared" si="146"/>
        <v>0</v>
      </c>
      <c r="BD234" s="207">
        <f t="shared" si="146"/>
        <v>0</v>
      </c>
      <c r="BE234" s="207">
        <f t="shared" si="146"/>
        <v>0</v>
      </c>
      <c r="BF234" s="207">
        <f t="shared" si="146"/>
        <v>0</v>
      </c>
      <c r="BG234" s="207">
        <f t="shared" si="146"/>
        <v>0</v>
      </c>
      <c r="BH234" s="207">
        <f t="shared" si="146"/>
        <v>0</v>
      </c>
      <c r="BI234" s="212" t="s">
        <v>83</v>
      </c>
      <c r="BJ234" s="213"/>
      <c r="BK234" s="214">
        <f>BK236+BK239+BK499+BK504+BK508</f>
        <v>0</v>
      </c>
      <c r="BL234" s="214">
        <f>BL236+BL239+BL499+BL504+BL508</f>
        <v>0</v>
      </c>
      <c r="BM234" s="214">
        <f>BM236+BM239+BM499+BM504+BM508</f>
        <v>0</v>
      </c>
      <c r="BN234" s="215"/>
      <c r="BO234" s="215"/>
      <c r="BP234" s="213"/>
      <c r="BS234" s="217"/>
      <c r="BT234" s="218"/>
      <c r="BU234" s="213"/>
    </row>
    <row r="235" spans="1:73" s="216" customFormat="1" ht="13" hidden="1" customHeight="1" x14ac:dyDescent="0.35">
      <c r="A235" s="785"/>
      <c r="B235" s="771"/>
      <c r="C235" s="206"/>
      <c r="D235" s="206"/>
      <c r="E235" s="207">
        <f>E237+E240+E243</f>
        <v>0</v>
      </c>
      <c r="F235" s="207">
        <f>F237+F240+F243</f>
        <v>0</v>
      </c>
      <c r="G235" s="208"/>
      <c r="H235" s="207"/>
      <c r="I235" s="207">
        <f>I237+I240+I243</f>
        <v>0</v>
      </c>
      <c r="J235" s="207">
        <f>J237+J240+J243</f>
        <v>0</v>
      </c>
      <c r="K235" s="873"/>
      <c r="L235" s="874"/>
      <c r="M235" s="876"/>
      <c r="N235" s="209">
        <f t="shared" si="144"/>
        <v>0</v>
      </c>
      <c r="O235" s="209">
        <f t="shared" si="144"/>
        <v>0</v>
      </c>
      <c r="P235" s="209">
        <f t="shared" si="144"/>
        <v>0</v>
      </c>
      <c r="Q235" s="209">
        <f t="shared" si="144"/>
        <v>0</v>
      </c>
      <c r="R235" s="210"/>
      <c r="S235" s="878"/>
      <c r="T235" s="207">
        <f t="shared" si="145"/>
        <v>0</v>
      </c>
      <c r="U235" s="207">
        <f t="shared" si="145"/>
        <v>0</v>
      </c>
      <c r="V235" s="220"/>
      <c r="W235" s="207">
        <f t="shared" si="145"/>
        <v>1291.2844732142855</v>
      </c>
      <c r="X235" s="207">
        <f t="shared" si="145"/>
        <v>1446.2386099999999</v>
      </c>
      <c r="Y235" s="220"/>
      <c r="Z235" s="207">
        <f t="shared" si="145"/>
        <v>1291.2844732142855</v>
      </c>
      <c r="AA235" s="207">
        <f t="shared" si="145"/>
        <v>1446.2386099999999</v>
      </c>
      <c r="AB235" s="220"/>
      <c r="AC235" s="207">
        <f t="shared" si="145"/>
        <v>0</v>
      </c>
      <c r="AD235" s="207">
        <f t="shared" si="145"/>
        <v>0</v>
      </c>
      <c r="AE235" s="220"/>
      <c r="AF235" s="207">
        <f t="shared" si="145"/>
        <v>0</v>
      </c>
      <c r="AG235" s="207">
        <f t="shared" si="145"/>
        <v>0</v>
      </c>
      <c r="AH235" s="220"/>
      <c r="AI235" s="207">
        <f t="shared" si="145"/>
        <v>0</v>
      </c>
      <c r="AJ235" s="207">
        <f t="shared" si="145"/>
        <v>0</v>
      </c>
      <c r="AK235" s="220"/>
      <c r="AL235" s="211" t="str">
        <f t="shared" si="131"/>
        <v/>
      </c>
      <c r="AM235" s="207">
        <f t="shared" si="146"/>
        <v>0</v>
      </c>
      <c r="AN235" s="207">
        <f t="shared" si="146"/>
        <v>0</v>
      </c>
      <c r="AO235" s="207">
        <f t="shared" si="146"/>
        <v>0</v>
      </c>
      <c r="AP235" s="207"/>
      <c r="AQ235" s="207"/>
      <c r="AR235" s="207">
        <f t="shared" si="146"/>
        <v>0</v>
      </c>
      <c r="AS235" s="207">
        <f t="shared" si="146"/>
        <v>0</v>
      </c>
      <c r="AT235" s="207">
        <f t="shared" si="146"/>
        <v>0</v>
      </c>
      <c r="AU235" s="207">
        <f t="shared" si="146"/>
        <v>0</v>
      </c>
      <c r="AV235" s="207">
        <f t="shared" si="146"/>
        <v>0</v>
      </c>
      <c r="AW235" s="207">
        <f t="shared" si="146"/>
        <v>0</v>
      </c>
      <c r="AX235" s="207">
        <f t="shared" si="146"/>
        <v>0</v>
      </c>
      <c r="AY235" s="207">
        <f t="shared" si="146"/>
        <v>0</v>
      </c>
      <c r="AZ235" s="207">
        <f t="shared" si="146"/>
        <v>0</v>
      </c>
      <c r="BA235" s="207">
        <f t="shared" si="146"/>
        <v>0</v>
      </c>
      <c r="BB235" s="207">
        <f t="shared" si="146"/>
        <v>0</v>
      </c>
      <c r="BC235" s="207">
        <f t="shared" si="146"/>
        <v>0</v>
      </c>
      <c r="BD235" s="207">
        <f t="shared" si="146"/>
        <v>0</v>
      </c>
      <c r="BE235" s="207">
        <f t="shared" si="146"/>
        <v>0</v>
      </c>
      <c r="BF235" s="207">
        <f t="shared" si="146"/>
        <v>0</v>
      </c>
      <c r="BG235" s="207">
        <f t="shared" si="146"/>
        <v>0</v>
      </c>
      <c r="BH235" s="207">
        <f t="shared" si="146"/>
        <v>0</v>
      </c>
      <c r="BI235" s="213"/>
      <c r="BJ235" s="213"/>
      <c r="BK235" s="214">
        <f>BK237+BK240+BK499+BK502+BK505+BK508</f>
        <v>0</v>
      </c>
      <c r="BL235" s="214">
        <f>BL237+BL240+BL499+BL502+BL505+BL508</f>
        <v>0</v>
      </c>
      <c r="BM235" s="214">
        <f>BM237+BM240+BM499+BM502+BM505+BM508</f>
        <v>0</v>
      </c>
      <c r="BN235" s="215"/>
      <c r="BO235" s="215"/>
      <c r="BP235" s="213"/>
      <c r="BS235" s="217"/>
      <c r="BT235" s="218"/>
      <c r="BU235" s="213"/>
    </row>
    <row r="236" spans="1:73" s="231" customFormat="1" ht="13" hidden="1" customHeight="1" x14ac:dyDescent="0.35">
      <c r="A236" s="785"/>
      <c r="B236" s="771"/>
      <c r="C236" s="221" t="s">
        <v>73</v>
      </c>
      <c r="D236" s="221" t="s">
        <v>74</v>
      </c>
      <c r="E236" s="222"/>
      <c r="F236" s="222">
        <f>E236*1.12</f>
        <v>0</v>
      </c>
      <c r="G236" s="852"/>
      <c r="H236" s="838"/>
      <c r="I236" s="223"/>
      <c r="J236" s="223">
        <f>I236*1.12</f>
        <v>0</v>
      </c>
      <c r="K236" s="868"/>
      <c r="L236" s="770"/>
      <c r="M236" s="799" t="s">
        <v>98</v>
      </c>
      <c r="N236" s="224">
        <f t="shared" ref="N236:O244" si="147">P236</f>
        <v>0</v>
      </c>
      <c r="O236" s="224">
        <f t="shared" si="147"/>
        <v>0</v>
      </c>
      <c r="P236" s="224">
        <f t="shared" ref="P236:P244" si="148">Q236/1.12</f>
        <v>0</v>
      </c>
      <c r="Q236" s="224"/>
      <c r="R236" s="770"/>
      <c r="S236" s="779"/>
      <c r="T236" s="225"/>
      <c r="U236" s="225"/>
      <c r="V236" s="225"/>
      <c r="W236" s="225">
        <f>780+1846-1176</f>
        <v>1450</v>
      </c>
      <c r="X236" s="226">
        <f t="shared" ref="X236:X244" si="149">W236*1.12</f>
        <v>1624.0000000000002</v>
      </c>
      <c r="Y236" s="225">
        <f>1+1</f>
        <v>2</v>
      </c>
      <c r="Z236" s="225">
        <f t="shared" ref="Z236:AB244" si="150">T236+W236</f>
        <v>1450</v>
      </c>
      <c r="AA236" s="225">
        <f t="shared" si="150"/>
        <v>1624.0000000000002</v>
      </c>
      <c r="AB236" s="225">
        <f t="shared" si="150"/>
        <v>2</v>
      </c>
      <c r="AC236" s="225"/>
      <c r="AD236" s="225">
        <f>AC236*1.12</f>
        <v>0</v>
      </c>
      <c r="AE236" s="225"/>
      <c r="AF236" s="225"/>
      <c r="AG236" s="226">
        <f t="shared" ref="AG236:AG244" si="151">AF236*1.12</f>
        <v>0</v>
      </c>
      <c r="AH236" s="225"/>
      <c r="AI236" s="226">
        <f>AF236-AC236</f>
        <v>0</v>
      </c>
      <c r="AJ236" s="226">
        <f>AI236*1.12</f>
        <v>0</v>
      </c>
      <c r="AK236" s="222">
        <f>AH236-AE236</f>
        <v>0</v>
      </c>
      <c r="AL236" s="227" t="str">
        <f t="shared" si="131"/>
        <v/>
      </c>
      <c r="AM236" s="228"/>
      <c r="AN236" s="228"/>
      <c r="AO236" s="228"/>
      <c r="AP236" s="228"/>
      <c r="AQ236" s="228"/>
      <c r="AR236" s="226"/>
      <c r="AS236" s="226">
        <f t="shared" ref="AS236:AS244" si="152">AR236*1.12</f>
        <v>0</v>
      </c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30"/>
      <c r="BJ236" s="230"/>
      <c r="BK236" s="230"/>
      <c r="BL236" s="230"/>
      <c r="BM236" s="230"/>
      <c r="BN236" s="230"/>
      <c r="BO236" s="230"/>
      <c r="BP236" s="230"/>
      <c r="BS236" s="232"/>
      <c r="BT236" s="233"/>
      <c r="BU236" s="230"/>
    </row>
    <row r="237" spans="1:73" s="103" customFormat="1" ht="13" hidden="1" customHeight="1" x14ac:dyDescent="0.35">
      <c r="A237" s="785"/>
      <c r="B237" s="771"/>
      <c r="C237" s="122" t="s">
        <v>75</v>
      </c>
      <c r="D237" s="122" t="s">
        <v>76</v>
      </c>
      <c r="E237" s="189">
        <f>E236</f>
        <v>0</v>
      </c>
      <c r="F237" s="189">
        <f>E237*1.12</f>
        <v>0</v>
      </c>
      <c r="G237" s="853"/>
      <c r="H237" s="839"/>
      <c r="I237" s="193"/>
      <c r="J237" s="193">
        <f>I237*1.12</f>
        <v>0</v>
      </c>
      <c r="K237" s="869"/>
      <c r="L237" s="771"/>
      <c r="M237" s="800"/>
      <c r="N237" s="125">
        <f t="shared" si="147"/>
        <v>0</v>
      </c>
      <c r="O237" s="125">
        <f t="shared" si="147"/>
        <v>0</v>
      </c>
      <c r="P237" s="125">
        <f t="shared" si="148"/>
        <v>0</v>
      </c>
      <c r="Q237" s="125">
        <f>Q236</f>
        <v>0</v>
      </c>
      <c r="R237" s="771"/>
      <c r="S237" s="780"/>
      <c r="T237" s="124"/>
      <c r="U237" s="124"/>
      <c r="V237" s="124"/>
      <c r="W237" s="124">
        <f>751.83423/1.12+694.40438/1.12</f>
        <v>1291.2844732142855</v>
      </c>
      <c r="X237" s="123">
        <f t="shared" si="149"/>
        <v>1446.2386099999999</v>
      </c>
      <c r="Y237" s="124"/>
      <c r="Z237" s="124">
        <f t="shared" si="150"/>
        <v>1291.2844732142855</v>
      </c>
      <c r="AA237" s="124">
        <f t="shared" si="150"/>
        <v>1446.2386099999999</v>
      </c>
      <c r="AB237" s="124"/>
      <c r="AC237" s="124"/>
      <c r="AD237" s="124">
        <f>AC237*1.12</f>
        <v>0</v>
      </c>
      <c r="AE237" s="124"/>
      <c r="AF237" s="124"/>
      <c r="AG237" s="123">
        <f t="shared" si="151"/>
        <v>0</v>
      </c>
      <c r="AH237" s="124"/>
      <c r="AI237" s="123">
        <f>AF237-AC237</f>
        <v>0</v>
      </c>
      <c r="AJ237" s="123">
        <f>AI237*1.12</f>
        <v>0</v>
      </c>
      <c r="AK237" s="123"/>
      <c r="AL237" s="126" t="str">
        <f t="shared" si="131"/>
        <v/>
      </c>
      <c r="AM237" s="127">
        <f>AF237</f>
        <v>0</v>
      </c>
      <c r="AN237" s="127"/>
      <c r="AO237" s="127"/>
      <c r="AP237" s="127"/>
      <c r="AQ237" s="127"/>
      <c r="AR237" s="123">
        <f>AF237</f>
        <v>0</v>
      </c>
      <c r="AS237" s="123">
        <f t="shared" si="152"/>
        <v>0</v>
      </c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06"/>
      <c r="BJ237" s="106"/>
      <c r="BK237" s="106"/>
      <c r="BL237" s="106"/>
      <c r="BM237" s="106"/>
      <c r="BN237" s="106"/>
      <c r="BO237" s="106"/>
      <c r="BP237" s="106"/>
      <c r="BS237" s="30"/>
      <c r="BT237" s="107"/>
      <c r="BU237" s="106"/>
    </row>
    <row r="238" spans="1:73" ht="13" hidden="1" customHeight="1" x14ac:dyDescent="0.35">
      <c r="A238" s="785"/>
      <c r="B238" s="771"/>
      <c r="C238" s="129" t="s">
        <v>75</v>
      </c>
      <c r="D238" s="129" t="s">
        <v>77</v>
      </c>
      <c r="E238" s="191">
        <f>E237</f>
        <v>0</v>
      </c>
      <c r="F238" s="191">
        <f>F237</f>
        <v>0</v>
      </c>
      <c r="G238" s="853"/>
      <c r="H238" s="839"/>
      <c r="I238" s="195">
        <f>I237</f>
        <v>0</v>
      </c>
      <c r="J238" s="195">
        <f>J237</f>
        <v>0</v>
      </c>
      <c r="K238" s="870"/>
      <c r="L238" s="772"/>
      <c r="M238" s="801"/>
      <c r="N238" s="132">
        <f t="shared" si="147"/>
        <v>0</v>
      </c>
      <c r="O238" s="132">
        <f t="shared" si="147"/>
        <v>0</v>
      </c>
      <c r="P238" s="132">
        <f t="shared" si="148"/>
        <v>0</v>
      </c>
      <c r="Q238" s="132">
        <f>Q237</f>
        <v>0</v>
      </c>
      <c r="R238" s="772"/>
      <c r="S238" s="781"/>
      <c r="T238" s="131"/>
      <c r="U238" s="131"/>
      <c r="V238" s="131"/>
      <c r="W238" s="131">
        <f>W237</f>
        <v>1291.2844732142855</v>
      </c>
      <c r="X238" s="130">
        <f t="shared" si="149"/>
        <v>1446.2386099999999</v>
      </c>
      <c r="Y238" s="131"/>
      <c r="Z238" s="131">
        <f t="shared" si="150"/>
        <v>1291.2844732142855</v>
      </c>
      <c r="AA238" s="131">
        <f t="shared" si="150"/>
        <v>1446.2386099999999</v>
      </c>
      <c r="AB238" s="131"/>
      <c r="AC238" s="131">
        <f>AC237</f>
        <v>0</v>
      </c>
      <c r="AD238" s="131">
        <f>AD237</f>
        <v>0</v>
      </c>
      <c r="AE238" s="131"/>
      <c r="AF238" s="131">
        <f>AF237</f>
        <v>0</v>
      </c>
      <c r="AG238" s="130">
        <f t="shared" si="151"/>
        <v>0</v>
      </c>
      <c r="AH238" s="131"/>
      <c r="AI238" s="130">
        <f>AI237</f>
        <v>0</v>
      </c>
      <c r="AJ238" s="130">
        <f>AJ237</f>
        <v>0</v>
      </c>
      <c r="AK238" s="130"/>
      <c r="AL238" s="133" t="str">
        <f t="shared" si="131"/>
        <v/>
      </c>
      <c r="AM238" s="134">
        <f>AF238</f>
        <v>0</v>
      </c>
      <c r="AN238" s="134"/>
      <c r="AO238" s="134"/>
      <c r="AP238" s="134"/>
      <c r="AQ238" s="134"/>
      <c r="AR238" s="130">
        <f>AF238</f>
        <v>0</v>
      </c>
      <c r="AS238" s="130">
        <f t="shared" si="152"/>
        <v>0</v>
      </c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31"/>
      <c r="BJ238" s="31"/>
      <c r="BK238" s="31"/>
      <c r="BL238" s="31"/>
      <c r="BM238" s="31"/>
      <c r="BN238" s="31"/>
      <c r="BO238" s="31"/>
      <c r="BP238" s="31"/>
      <c r="BS238" s="28"/>
      <c r="BT238" s="29"/>
      <c r="BU238" s="31"/>
    </row>
    <row r="239" spans="1:73" s="231" customFormat="1" ht="13" hidden="1" customHeight="1" x14ac:dyDescent="0.35">
      <c r="A239" s="785"/>
      <c r="B239" s="771"/>
      <c r="C239" s="221" t="s">
        <v>73</v>
      </c>
      <c r="D239" s="221" t="s">
        <v>74</v>
      </c>
      <c r="E239" s="222"/>
      <c r="F239" s="222"/>
      <c r="G239" s="853"/>
      <c r="H239" s="839"/>
      <c r="I239" s="223"/>
      <c r="J239" s="223"/>
      <c r="K239" s="868"/>
      <c r="L239" s="770"/>
      <c r="M239" s="799" t="s">
        <v>98</v>
      </c>
      <c r="N239" s="224">
        <f t="shared" si="147"/>
        <v>0</v>
      </c>
      <c r="O239" s="224">
        <f t="shared" si="147"/>
        <v>0</v>
      </c>
      <c r="P239" s="224">
        <f t="shared" si="148"/>
        <v>0</v>
      </c>
      <c r="Q239" s="224"/>
      <c r="R239" s="770"/>
      <c r="S239" s="779"/>
      <c r="T239" s="225"/>
      <c r="U239" s="225"/>
      <c r="V239" s="225"/>
      <c r="W239" s="225">
        <v>1398</v>
      </c>
      <c r="X239" s="226">
        <f t="shared" si="149"/>
        <v>1565.7600000000002</v>
      </c>
      <c r="Y239" s="225">
        <v>1</v>
      </c>
      <c r="Z239" s="225">
        <f t="shared" si="150"/>
        <v>1398</v>
      </c>
      <c r="AA239" s="225">
        <f t="shared" si="150"/>
        <v>1565.7600000000002</v>
      </c>
      <c r="AB239" s="225">
        <f t="shared" si="150"/>
        <v>1</v>
      </c>
      <c r="AC239" s="225"/>
      <c r="AD239" s="225"/>
      <c r="AE239" s="225"/>
      <c r="AF239" s="225"/>
      <c r="AG239" s="226">
        <f t="shared" si="151"/>
        <v>0</v>
      </c>
      <c r="AH239" s="225"/>
      <c r="AI239" s="226">
        <f>AF239-AC239</f>
        <v>0</v>
      </c>
      <c r="AJ239" s="226">
        <f>AI239*1.12</f>
        <v>0</v>
      </c>
      <c r="AK239" s="222">
        <f>AH239-AE239</f>
        <v>0</v>
      </c>
      <c r="AL239" s="227" t="str">
        <f t="shared" si="131"/>
        <v/>
      </c>
      <c r="AM239" s="228"/>
      <c r="AN239" s="228"/>
      <c r="AO239" s="228"/>
      <c r="AP239" s="228"/>
      <c r="AQ239" s="228"/>
      <c r="AR239" s="226"/>
      <c r="AS239" s="226">
        <f t="shared" si="152"/>
        <v>0</v>
      </c>
      <c r="AT239" s="226"/>
      <c r="AU239" s="226"/>
      <c r="AV239" s="226"/>
      <c r="AW239" s="226"/>
      <c r="AX239" s="226"/>
      <c r="AY239" s="226"/>
      <c r="AZ239" s="226"/>
      <c r="BA239" s="226"/>
      <c r="BB239" s="229"/>
      <c r="BC239" s="226"/>
      <c r="BD239" s="226"/>
      <c r="BE239" s="226"/>
      <c r="BF239" s="226"/>
      <c r="BG239" s="226"/>
      <c r="BH239" s="226"/>
      <c r="BI239" s="230"/>
      <c r="BJ239" s="230"/>
      <c r="BK239" s="230"/>
      <c r="BL239" s="230"/>
      <c r="BM239" s="230"/>
      <c r="BN239" s="230"/>
      <c r="BO239" s="230"/>
      <c r="BP239" s="230"/>
      <c r="BS239" s="232"/>
      <c r="BT239" s="233"/>
      <c r="BU239" s="230"/>
    </row>
    <row r="240" spans="1:73" s="103" customFormat="1" ht="13" hidden="1" customHeight="1" x14ac:dyDescent="0.35">
      <c r="A240" s="785"/>
      <c r="B240" s="771"/>
      <c r="C240" s="122" t="s">
        <v>75</v>
      </c>
      <c r="D240" s="122" t="s">
        <v>76</v>
      </c>
      <c r="E240" s="189"/>
      <c r="F240" s="189"/>
      <c r="G240" s="853"/>
      <c r="H240" s="839"/>
      <c r="I240" s="193"/>
      <c r="J240" s="193"/>
      <c r="K240" s="869"/>
      <c r="L240" s="771"/>
      <c r="M240" s="800"/>
      <c r="N240" s="125">
        <f t="shared" si="147"/>
        <v>0</v>
      </c>
      <c r="O240" s="125">
        <f t="shared" si="147"/>
        <v>0</v>
      </c>
      <c r="P240" s="125">
        <f t="shared" si="148"/>
        <v>0</v>
      </c>
      <c r="Q240" s="125">
        <f>Q239</f>
        <v>0</v>
      </c>
      <c r="R240" s="771"/>
      <c r="S240" s="780"/>
      <c r="T240" s="124"/>
      <c r="U240" s="124"/>
      <c r="V240" s="124"/>
      <c r="W240" s="124"/>
      <c r="X240" s="123">
        <f t="shared" si="149"/>
        <v>0</v>
      </c>
      <c r="Y240" s="124"/>
      <c r="Z240" s="124">
        <f t="shared" si="150"/>
        <v>0</v>
      </c>
      <c r="AA240" s="124">
        <f t="shared" si="150"/>
        <v>0</v>
      </c>
      <c r="AB240" s="124"/>
      <c r="AC240" s="124"/>
      <c r="AD240" s="124">
        <f>AC240*1.12</f>
        <v>0</v>
      </c>
      <c r="AE240" s="124"/>
      <c r="AF240" s="124"/>
      <c r="AG240" s="123">
        <f t="shared" si="151"/>
        <v>0</v>
      </c>
      <c r="AH240" s="124"/>
      <c r="AI240" s="123">
        <f>AF240-AC240</f>
        <v>0</v>
      </c>
      <c r="AJ240" s="123">
        <f>AI240*1.12</f>
        <v>0</v>
      </c>
      <c r="AK240" s="123"/>
      <c r="AL240" s="126" t="str">
        <f t="shared" si="131"/>
        <v/>
      </c>
      <c r="AM240" s="127">
        <f>AF240</f>
        <v>0</v>
      </c>
      <c r="AN240" s="127"/>
      <c r="AO240" s="127"/>
      <c r="AP240" s="127"/>
      <c r="AQ240" s="127"/>
      <c r="AR240" s="123">
        <f>AF240</f>
        <v>0</v>
      </c>
      <c r="AS240" s="123">
        <f t="shared" si="152"/>
        <v>0</v>
      </c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06"/>
      <c r="BJ240" s="106"/>
      <c r="BK240" s="106"/>
      <c r="BL240" s="106"/>
      <c r="BM240" s="106"/>
      <c r="BN240" s="106"/>
      <c r="BO240" s="106"/>
      <c r="BP240" s="106"/>
      <c r="BS240" s="30"/>
      <c r="BT240" s="107"/>
      <c r="BU240" s="106"/>
    </row>
    <row r="241" spans="1:73" ht="13" hidden="1" customHeight="1" x14ac:dyDescent="0.35">
      <c r="A241" s="785"/>
      <c r="B241" s="771"/>
      <c r="C241" s="129" t="s">
        <v>75</v>
      </c>
      <c r="D241" s="129" t="s">
        <v>77</v>
      </c>
      <c r="E241" s="191"/>
      <c r="F241" s="191"/>
      <c r="G241" s="853"/>
      <c r="H241" s="839"/>
      <c r="I241" s="195"/>
      <c r="J241" s="195"/>
      <c r="K241" s="870"/>
      <c r="L241" s="772"/>
      <c r="M241" s="801"/>
      <c r="N241" s="132">
        <f t="shared" si="147"/>
        <v>0</v>
      </c>
      <c r="O241" s="132">
        <f t="shared" si="147"/>
        <v>0</v>
      </c>
      <c r="P241" s="132">
        <f t="shared" si="148"/>
        <v>0</v>
      </c>
      <c r="Q241" s="132">
        <f>Q240</f>
        <v>0</v>
      </c>
      <c r="R241" s="772"/>
      <c r="S241" s="781"/>
      <c r="T241" s="131"/>
      <c r="U241" s="131"/>
      <c r="V241" s="131"/>
      <c r="W241" s="131">
        <f>W240</f>
        <v>0</v>
      </c>
      <c r="X241" s="130">
        <f t="shared" si="149"/>
        <v>0</v>
      </c>
      <c r="Y241" s="131"/>
      <c r="Z241" s="131">
        <f t="shared" si="150"/>
        <v>0</v>
      </c>
      <c r="AA241" s="131">
        <f t="shared" si="150"/>
        <v>0</v>
      </c>
      <c r="AB241" s="131"/>
      <c r="AC241" s="131">
        <f>AC240</f>
        <v>0</v>
      </c>
      <c r="AD241" s="131">
        <f>AD240</f>
        <v>0</v>
      </c>
      <c r="AE241" s="131"/>
      <c r="AF241" s="131">
        <f>AF240</f>
        <v>0</v>
      </c>
      <c r="AG241" s="130">
        <f t="shared" si="151"/>
        <v>0</v>
      </c>
      <c r="AH241" s="131"/>
      <c r="AI241" s="130">
        <f>AI240</f>
        <v>0</v>
      </c>
      <c r="AJ241" s="130">
        <f>AJ240</f>
        <v>0</v>
      </c>
      <c r="AK241" s="130"/>
      <c r="AL241" s="133" t="str">
        <f t="shared" si="131"/>
        <v/>
      </c>
      <c r="AM241" s="134">
        <f>AF241</f>
        <v>0</v>
      </c>
      <c r="AN241" s="134"/>
      <c r="AO241" s="134"/>
      <c r="AP241" s="134"/>
      <c r="AQ241" s="134"/>
      <c r="AR241" s="130">
        <f>AF241</f>
        <v>0</v>
      </c>
      <c r="AS241" s="130">
        <f t="shared" si="152"/>
        <v>0</v>
      </c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31"/>
      <c r="BJ241" s="31"/>
      <c r="BK241" s="31"/>
      <c r="BL241" s="31"/>
      <c r="BM241" s="31"/>
      <c r="BN241" s="31"/>
      <c r="BO241" s="31"/>
      <c r="BP241" s="31"/>
      <c r="BS241" s="28"/>
      <c r="BT241" s="29"/>
      <c r="BU241" s="31"/>
    </row>
    <row r="242" spans="1:73" s="231" customFormat="1" ht="13" hidden="1" customHeight="1" outlineLevel="1" x14ac:dyDescent="0.35">
      <c r="A242" s="785"/>
      <c r="B242" s="771"/>
      <c r="C242" s="221" t="s">
        <v>73</v>
      </c>
      <c r="D242" s="221" t="s">
        <v>74</v>
      </c>
      <c r="E242" s="222"/>
      <c r="F242" s="222"/>
      <c r="G242" s="853"/>
      <c r="H242" s="839"/>
      <c r="I242" s="223"/>
      <c r="J242" s="223"/>
      <c r="K242" s="868"/>
      <c r="L242" s="770"/>
      <c r="M242" s="799" t="s">
        <v>98</v>
      </c>
      <c r="N242" s="224">
        <f t="shared" si="147"/>
        <v>0</v>
      </c>
      <c r="O242" s="224">
        <f t="shared" si="147"/>
        <v>0</v>
      </c>
      <c r="P242" s="224">
        <f t="shared" si="148"/>
        <v>0</v>
      </c>
      <c r="Q242" s="224"/>
      <c r="R242" s="770"/>
      <c r="S242" s="779"/>
      <c r="T242" s="225"/>
      <c r="U242" s="225"/>
      <c r="V242" s="225"/>
      <c r="W242" s="225"/>
      <c r="X242" s="226">
        <f t="shared" si="149"/>
        <v>0</v>
      </c>
      <c r="Y242" s="225"/>
      <c r="Z242" s="225">
        <f t="shared" si="150"/>
        <v>0</v>
      </c>
      <c r="AA242" s="225">
        <f t="shared" si="150"/>
        <v>0</v>
      </c>
      <c r="AB242" s="225">
        <f t="shared" si="150"/>
        <v>0</v>
      </c>
      <c r="AC242" s="225"/>
      <c r="AD242" s="225"/>
      <c r="AE242" s="225"/>
      <c r="AF242" s="225"/>
      <c r="AG242" s="226">
        <f t="shared" si="151"/>
        <v>0</v>
      </c>
      <c r="AH242" s="225"/>
      <c r="AI242" s="226">
        <f>AF242-AC242</f>
        <v>0</v>
      </c>
      <c r="AJ242" s="226">
        <f>AI242*1.12</f>
        <v>0</v>
      </c>
      <c r="AK242" s="226">
        <f>AH242-AE242</f>
        <v>0</v>
      </c>
      <c r="AL242" s="227" t="str">
        <f t="shared" si="131"/>
        <v/>
      </c>
      <c r="AM242" s="228"/>
      <c r="AN242" s="228"/>
      <c r="AO242" s="228"/>
      <c r="AP242" s="228"/>
      <c r="AQ242" s="228"/>
      <c r="AR242" s="226"/>
      <c r="AS242" s="226">
        <f t="shared" si="152"/>
        <v>0</v>
      </c>
      <c r="AT242" s="226"/>
      <c r="AU242" s="226"/>
      <c r="AV242" s="226"/>
      <c r="AW242" s="226"/>
      <c r="AX242" s="226"/>
      <c r="AY242" s="226"/>
      <c r="AZ242" s="226"/>
      <c r="BA242" s="226"/>
      <c r="BB242" s="229"/>
      <c r="BC242" s="226"/>
      <c r="BD242" s="226"/>
      <c r="BE242" s="226"/>
      <c r="BF242" s="226"/>
      <c r="BG242" s="226"/>
      <c r="BH242" s="226"/>
      <c r="BI242" s="230"/>
      <c r="BJ242" s="230"/>
      <c r="BK242" s="230"/>
      <c r="BL242" s="230"/>
      <c r="BM242" s="230"/>
      <c r="BN242" s="230"/>
      <c r="BO242" s="230"/>
      <c r="BP242" s="230"/>
      <c r="BS242" s="232"/>
      <c r="BT242" s="233"/>
      <c r="BU242" s="230"/>
    </row>
    <row r="243" spans="1:73" s="103" customFormat="1" ht="13" hidden="1" customHeight="1" outlineLevel="1" x14ac:dyDescent="0.35">
      <c r="A243" s="785"/>
      <c r="B243" s="771"/>
      <c r="C243" s="122" t="s">
        <v>75</v>
      </c>
      <c r="D243" s="122" t="s">
        <v>76</v>
      </c>
      <c r="E243" s="189"/>
      <c r="F243" s="189"/>
      <c r="G243" s="853"/>
      <c r="H243" s="839"/>
      <c r="I243" s="193"/>
      <c r="J243" s="193"/>
      <c r="K243" s="869"/>
      <c r="L243" s="771"/>
      <c r="M243" s="800"/>
      <c r="N243" s="125">
        <f t="shared" si="147"/>
        <v>0</v>
      </c>
      <c r="O243" s="125">
        <f t="shared" si="147"/>
        <v>0</v>
      </c>
      <c r="P243" s="125">
        <f t="shared" si="148"/>
        <v>0</v>
      </c>
      <c r="Q243" s="125">
        <f>Q242</f>
        <v>0</v>
      </c>
      <c r="R243" s="771"/>
      <c r="S243" s="780"/>
      <c r="T243" s="124"/>
      <c r="U243" s="124"/>
      <c r="V243" s="124"/>
      <c r="W243" s="124"/>
      <c r="X243" s="123">
        <f t="shared" si="149"/>
        <v>0</v>
      </c>
      <c r="Y243" s="124"/>
      <c r="Z243" s="124">
        <f t="shared" si="150"/>
        <v>0</v>
      </c>
      <c r="AA243" s="124">
        <f t="shared" si="150"/>
        <v>0</v>
      </c>
      <c r="AB243" s="124"/>
      <c r="AC243" s="124"/>
      <c r="AD243" s="124"/>
      <c r="AE243" s="124"/>
      <c r="AF243" s="124"/>
      <c r="AG243" s="123">
        <f t="shared" si="151"/>
        <v>0</v>
      </c>
      <c r="AH243" s="124"/>
      <c r="AI243" s="123">
        <f>AF243-AC243</f>
        <v>0</v>
      </c>
      <c r="AJ243" s="123">
        <f>AI243*1.12</f>
        <v>0</v>
      </c>
      <c r="AK243" s="123"/>
      <c r="AL243" s="126" t="str">
        <f t="shared" si="131"/>
        <v/>
      </c>
      <c r="AM243" s="127"/>
      <c r="AN243" s="127">
        <f>AF243</f>
        <v>0</v>
      </c>
      <c r="AO243" s="127"/>
      <c r="AP243" s="127"/>
      <c r="AQ243" s="127"/>
      <c r="AR243" s="123">
        <f>AF243</f>
        <v>0</v>
      </c>
      <c r="AS243" s="123">
        <f t="shared" si="152"/>
        <v>0</v>
      </c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06"/>
      <c r="BJ243" s="106"/>
      <c r="BK243" s="106"/>
      <c r="BL243" s="106"/>
      <c r="BM243" s="106"/>
      <c r="BN243" s="106"/>
      <c r="BO243" s="106"/>
      <c r="BP243" s="106"/>
      <c r="BS243" s="30"/>
      <c r="BT243" s="107"/>
      <c r="BU243" s="106"/>
    </row>
    <row r="244" spans="1:73" ht="13" hidden="1" customHeight="1" outlineLevel="1" x14ac:dyDescent="0.35">
      <c r="A244" s="786"/>
      <c r="B244" s="772"/>
      <c r="C244" s="129" t="s">
        <v>75</v>
      </c>
      <c r="D244" s="129" t="s">
        <v>77</v>
      </c>
      <c r="E244" s="191"/>
      <c r="F244" s="191"/>
      <c r="G244" s="854"/>
      <c r="H244" s="840"/>
      <c r="I244" s="195"/>
      <c r="J244" s="195"/>
      <c r="K244" s="870"/>
      <c r="L244" s="772"/>
      <c r="M244" s="801"/>
      <c r="N244" s="132">
        <f t="shared" si="147"/>
        <v>0</v>
      </c>
      <c r="O244" s="132">
        <f t="shared" si="147"/>
        <v>0</v>
      </c>
      <c r="P244" s="132">
        <f t="shared" si="148"/>
        <v>0</v>
      </c>
      <c r="Q244" s="132">
        <f>Q243</f>
        <v>0</v>
      </c>
      <c r="R244" s="772"/>
      <c r="S244" s="781"/>
      <c r="T244" s="131"/>
      <c r="U244" s="131"/>
      <c r="V244" s="131"/>
      <c r="W244" s="131">
        <f>W243</f>
        <v>0</v>
      </c>
      <c r="X244" s="130">
        <f t="shared" si="149"/>
        <v>0</v>
      </c>
      <c r="Y244" s="131"/>
      <c r="Z244" s="131">
        <f t="shared" si="150"/>
        <v>0</v>
      </c>
      <c r="AA244" s="131">
        <f t="shared" si="150"/>
        <v>0</v>
      </c>
      <c r="AB244" s="131"/>
      <c r="AC244" s="131"/>
      <c r="AD244" s="131"/>
      <c r="AE244" s="131"/>
      <c r="AF244" s="131">
        <f>AF243</f>
        <v>0</v>
      </c>
      <c r="AG244" s="130">
        <f t="shared" si="151"/>
        <v>0</v>
      </c>
      <c r="AH244" s="131"/>
      <c r="AI244" s="130">
        <f>AI243</f>
        <v>0</v>
      </c>
      <c r="AJ244" s="130">
        <f>AJ243</f>
        <v>0</v>
      </c>
      <c r="AK244" s="130"/>
      <c r="AL244" s="133" t="str">
        <f t="shared" si="131"/>
        <v/>
      </c>
      <c r="AM244" s="134"/>
      <c r="AN244" s="134">
        <f>AF244</f>
        <v>0</v>
      </c>
      <c r="AO244" s="134"/>
      <c r="AP244" s="134"/>
      <c r="AQ244" s="134"/>
      <c r="AR244" s="130">
        <f>AF244</f>
        <v>0</v>
      </c>
      <c r="AS244" s="130">
        <f t="shared" si="152"/>
        <v>0</v>
      </c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31"/>
      <c r="BJ244" s="31"/>
      <c r="BK244" s="31"/>
      <c r="BL244" s="31"/>
      <c r="BM244" s="31"/>
      <c r="BN244" s="31"/>
      <c r="BO244" s="31"/>
      <c r="BP244" s="31"/>
      <c r="BS244" s="28"/>
      <c r="BT244" s="29"/>
      <c r="BU244" s="31"/>
    </row>
    <row r="245" spans="1:73" s="216" customFormat="1" ht="13" hidden="1" customHeight="1" collapsed="1" x14ac:dyDescent="0.35">
      <c r="A245" s="784"/>
      <c r="B245" s="770" t="s">
        <v>122</v>
      </c>
      <c r="C245" s="206"/>
      <c r="D245" s="206"/>
      <c r="E245" s="207">
        <f>E247+E250+E259</f>
        <v>0</v>
      </c>
      <c r="F245" s="207">
        <f>F247+F250+F259</f>
        <v>0</v>
      </c>
      <c r="G245" s="208"/>
      <c r="H245" s="207">
        <f>H247+H250+H259</f>
        <v>0</v>
      </c>
      <c r="I245" s="207">
        <f>I247+I250+I259</f>
        <v>0</v>
      </c>
      <c r="J245" s="207">
        <f>J247+J250+J259</f>
        <v>0</v>
      </c>
      <c r="K245" s="871" t="s">
        <v>123</v>
      </c>
      <c r="L245" s="872"/>
      <c r="M245" s="875" t="s">
        <v>98</v>
      </c>
      <c r="N245" s="209">
        <f t="shared" ref="N245:Q246" si="153">N247+N250+N259+N253+N256</f>
        <v>0</v>
      </c>
      <c r="O245" s="209">
        <f t="shared" si="153"/>
        <v>0</v>
      </c>
      <c r="P245" s="209">
        <f t="shared" si="153"/>
        <v>0</v>
      </c>
      <c r="Q245" s="209">
        <f t="shared" si="153"/>
        <v>0</v>
      </c>
      <c r="R245" s="210"/>
      <c r="S245" s="877">
        <f>S247+S250+S259+S253+S256</f>
        <v>0</v>
      </c>
      <c r="T245" s="207">
        <f>T247+T250+T259+T253+T256</f>
        <v>0</v>
      </c>
      <c r="U245" s="207">
        <f>U247+U250+U259+U253+U256</f>
        <v>0</v>
      </c>
      <c r="V245" s="207">
        <f>V247+V250+V259+V253+V256</f>
        <v>0</v>
      </c>
      <c r="W245" s="207">
        <f>W247+W250+W259+W253+W256</f>
        <v>466309</v>
      </c>
      <c r="X245" s="207">
        <f t="shared" ref="X245:AB246" si="154">X247+X250+X259+X253+X256</f>
        <v>522266.08</v>
      </c>
      <c r="Y245" s="207">
        <f t="shared" si="154"/>
        <v>200</v>
      </c>
      <c r="Z245" s="207">
        <f t="shared" si="154"/>
        <v>466309</v>
      </c>
      <c r="AA245" s="207">
        <f t="shared" si="154"/>
        <v>522266.08</v>
      </c>
      <c r="AB245" s="207">
        <f t="shared" si="154"/>
        <v>200</v>
      </c>
      <c r="AC245" s="207">
        <f>AC247+AC250+AC259+AC253+AC256</f>
        <v>0</v>
      </c>
      <c r="AD245" s="207">
        <f>AD247+AD250+AD259+AD253+AD256</f>
        <v>0</v>
      </c>
      <c r="AE245" s="207">
        <f>AE247+AE250+AE259+AE253+AE256</f>
        <v>0</v>
      </c>
      <c r="AF245" s="207">
        <f t="shared" ref="AF245:AK246" si="155">AF247+AF250+AF259+AF253+AF256</f>
        <v>0</v>
      </c>
      <c r="AG245" s="207">
        <f t="shared" si="155"/>
        <v>0</v>
      </c>
      <c r="AH245" s="207">
        <f t="shared" si="155"/>
        <v>0</v>
      </c>
      <c r="AI245" s="207">
        <f t="shared" si="155"/>
        <v>0</v>
      </c>
      <c r="AJ245" s="207">
        <f t="shared" si="155"/>
        <v>0</v>
      </c>
      <c r="AK245" s="207">
        <f t="shared" si="155"/>
        <v>0</v>
      </c>
      <c r="AL245" s="211" t="str">
        <f t="shared" si="131"/>
        <v/>
      </c>
      <c r="AM245" s="207">
        <f>AM247+AM250+AM259+AM253+AM256</f>
        <v>0</v>
      </c>
      <c r="AN245" s="207">
        <f t="shared" ref="AN245:BH246" si="156">AN247+AN250+AN259+AN253+AN256</f>
        <v>0</v>
      </c>
      <c r="AO245" s="207">
        <f t="shared" si="156"/>
        <v>0</v>
      </c>
      <c r="AP245" s="207"/>
      <c r="AQ245" s="207"/>
      <c r="AR245" s="207">
        <f t="shared" si="156"/>
        <v>0</v>
      </c>
      <c r="AS245" s="207">
        <f t="shared" si="156"/>
        <v>0</v>
      </c>
      <c r="AT245" s="207">
        <f t="shared" si="156"/>
        <v>0</v>
      </c>
      <c r="AU245" s="207">
        <f t="shared" si="156"/>
        <v>0</v>
      </c>
      <c r="AV245" s="207">
        <f t="shared" si="156"/>
        <v>0</v>
      </c>
      <c r="AW245" s="207">
        <f t="shared" si="156"/>
        <v>0</v>
      </c>
      <c r="AX245" s="207">
        <f t="shared" si="156"/>
        <v>0</v>
      </c>
      <c r="AY245" s="207">
        <f t="shared" si="156"/>
        <v>0</v>
      </c>
      <c r="AZ245" s="207">
        <f t="shared" si="156"/>
        <v>0</v>
      </c>
      <c r="BA245" s="207">
        <f t="shared" si="156"/>
        <v>0</v>
      </c>
      <c r="BB245" s="207">
        <f t="shared" si="156"/>
        <v>0</v>
      </c>
      <c r="BC245" s="207">
        <f t="shared" si="156"/>
        <v>0</v>
      </c>
      <c r="BD245" s="207">
        <f t="shared" si="156"/>
        <v>0</v>
      </c>
      <c r="BE245" s="207">
        <f t="shared" si="156"/>
        <v>0</v>
      </c>
      <c r="BF245" s="207">
        <f t="shared" si="156"/>
        <v>0</v>
      </c>
      <c r="BG245" s="207">
        <f t="shared" si="156"/>
        <v>0</v>
      </c>
      <c r="BH245" s="207">
        <f t="shared" si="156"/>
        <v>0</v>
      </c>
      <c r="BI245" s="212" t="s">
        <v>83</v>
      </c>
      <c r="BJ245" s="213"/>
      <c r="BK245" s="214">
        <f>BK247+BK250+BK510+BK515+BK519</f>
        <v>0</v>
      </c>
      <c r="BL245" s="214">
        <f>BL247+BL250+BL510+BL515+BL519</f>
        <v>0</v>
      </c>
      <c r="BM245" s="214">
        <f>BM247+BM250+BM510+BM515+BM519</f>
        <v>0</v>
      </c>
      <c r="BN245" s="215"/>
      <c r="BO245" s="215"/>
      <c r="BP245" s="213"/>
      <c r="BS245" s="217"/>
      <c r="BT245" s="218"/>
      <c r="BU245" s="213"/>
    </row>
    <row r="246" spans="1:73" s="216" customFormat="1" ht="13" hidden="1" customHeight="1" x14ac:dyDescent="0.35">
      <c r="A246" s="785"/>
      <c r="B246" s="771"/>
      <c r="C246" s="206"/>
      <c r="D246" s="206"/>
      <c r="E246" s="207">
        <f>E248+E251+E260</f>
        <v>0</v>
      </c>
      <c r="F246" s="207">
        <f>F248+F251+F260</f>
        <v>0</v>
      </c>
      <c r="G246" s="208"/>
      <c r="H246" s="207"/>
      <c r="I246" s="207">
        <f>I248+I251+I260</f>
        <v>0</v>
      </c>
      <c r="J246" s="207">
        <f>J248+J251+J260</f>
        <v>0</v>
      </c>
      <c r="K246" s="873"/>
      <c r="L246" s="874"/>
      <c r="M246" s="876"/>
      <c r="N246" s="209">
        <f t="shared" si="153"/>
        <v>0</v>
      </c>
      <c r="O246" s="209">
        <f t="shared" si="153"/>
        <v>0</v>
      </c>
      <c r="P246" s="209">
        <f t="shared" si="153"/>
        <v>0</v>
      </c>
      <c r="Q246" s="209">
        <f t="shared" si="153"/>
        <v>0</v>
      </c>
      <c r="R246" s="210"/>
      <c r="S246" s="878"/>
      <c r="T246" s="207">
        <f>T248+T251+T260+T254+T257</f>
        <v>0</v>
      </c>
      <c r="U246" s="207">
        <f>U248+U251+U260+U254+U257</f>
        <v>0</v>
      </c>
      <c r="V246" s="207"/>
      <c r="W246" s="207">
        <f>W248+W251+W260+W254+W257</f>
        <v>20686.531446428569</v>
      </c>
      <c r="X246" s="207">
        <f t="shared" si="154"/>
        <v>23168.915219999999</v>
      </c>
      <c r="Y246" s="207"/>
      <c r="Z246" s="207">
        <f t="shared" si="154"/>
        <v>20686.531446428569</v>
      </c>
      <c r="AA246" s="207">
        <f t="shared" si="154"/>
        <v>23168.915219999999</v>
      </c>
      <c r="AB246" s="207"/>
      <c r="AC246" s="207">
        <f>AC248+AC251+AC260+AC254+AC257</f>
        <v>0</v>
      </c>
      <c r="AD246" s="207">
        <f>AD248+AD251+AD260+AD254+AD257</f>
        <v>0</v>
      </c>
      <c r="AE246" s="220"/>
      <c r="AF246" s="207">
        <f t="shared" si="155"/>
        <v>0</v>
      </c>
      <c r="AG246" s="207">
        <f t="shared" si="155"/>
        <v>0</v>
      </c>
      <c r="AH246" s="220"/>
      <c r="AI246" s="207">
        <f>AI248+AI251+AI260+AI254+AI257</f>
        <v>0</v>
      </c>
      <c r="AJ246" s="207">
        <f t="shared" si="155"/>
        <v>0</v>
      </c>
      <c r="AK246" s="220"/>
      <c r="AL246" s="211" t="str">
        <f t="shared" si="131"/>
        <v/>
      </c>
      <c r="AM246" s="207">
        <f>AM248+AM251+AM260+AM254+AM257</f>
        <v>0</v>
      </c>
      <c r="AN246" s="207">
        <f t="shared" si="156"/>
        <v>0</v>
      </c>
      <c r="AO246" s="207">
        <f t="shared" si="156"/>
        <v>0</v>
      </c>
      <c r="AP246" s="207"/>
      <c r="AQ246" s="207"/>
      <c r="AR246" s="207">
        <f t="shared" si="156"/>
        <v>0</v>
      </c>
      <c r="AS246" s="207">
        <f t="shared" si="156"/>
        <v>0</v>
      </c>
      <c r="AT246" s="207">
        <f t="shared" si="156"/>
        <v>0</v>
      </c>
      <c r="AU246" s="207">
        <f t="shared" si="156"/>
        <v>0</v>
      </c>
      <c r="AV246" s="207">
        <f t="shared" si="156"/>
        <v>0</v>
      </c>
      <c r="AW246" s="207">
        <f t="shared" si="156"/>
        <v>0</v>
      </c>
      <c r="AX246" s="207">
        <f t="shared" si="156"/>
        <v>0</v>
      </c>
      <c r="AY246" s="207">
        <f t="shared" si="156"/>
        <v>0</v>
      </c>
      <c r="AZ246" s="207">
        <f t="shared" si="156"/>
        <v>0</v>
      </c>
      <c r="BA246" s="207">
        <f t="shared" si="156"/>
        <v>0</v>
      </c>
      <c r="BB246" s="207">
        <f t="shared" si="156"/>
        <v>0</v>
      </c>
      <c r="BC246" s="207">
        <f t="shared" si="156"/>
        <v>0</v>
      </c>
      <c r="BD246" s="207">
        <f t="shared" si="156"/>
        <v>0</v>
      </c>
      <c r="BE246" s="207">
        <f t="shared" si="156"/>
        <v>0</v>
      </c>
      <c r="BF246" s="207">
        <f t="shared" si="156"/>
        <v>0</v>
      </c>
      <c r="BG246" s="207">
        <f t="shared" si="156"/>
        <v>0</v>
      </c>
      <c r="BH246" s="207">
        <f t="shared" si="156"/>
        <v>0</v>
      </c>
      <c r="BI246" s="213"/>
      <c r="BJ246" s="213"/>
      <c r="BK246" s="214">
        <f>BK248+BK251+BK510+BK513+BK516+BK519</f>
        <v>0</v>
      </c>
      <c r="BL246" s="214">
        <f>BL248+BL251+BL510+BL513+BL516+BL519</f>
        <v>0</v>
      </c>
      <c r="BM246" s="214">
        <f>BM248+BM251+BM510+BM513+BM516+BM519</f>
        <v>0</v>
      </c>
      <c r="BN246" s="215"/>
      <c r="BO246" s="215"/>
      <c r="BP246" s="213"/>
      <c r="BS246" s="217"/>
      <c r="BT246" s="218"/>
      <c r="BU246" s="213"/>
    </row>
    <row r="247" spans="1:73" s="231" customFormat="1" ht="13" hidden="1" customHeight="1" x14ac:dyDescent="0.35">
      <c r="A247" s="785"/>
      <c r="B247" s="771"/>
      <c r="C247" s="221" t="s">
        <v>73</v>
      </c>
      <c r="D247" s="221" t="s">
        <v>74</v>
      </c>
      <c r="E247" s="222"/>
      <c r="F247" s="222">
        <f>E247*1.12</f>
        <v>0</v>
      </c>
      <c r="G247" s="852"/>
      <c r="H247" s="838"/>
      <c r="I247" s="223"/>
      <c r="J247" s="223">
        <f>I247*1.12</f>
        <v>0</v>
      </c>
      <c r="K247" s="868"/>
      <c r="L247" s="770"/>
      <c r="M247" s="799" t="s">
        <v>98</v>
      </c>
      <c r="N247" s="224">
        <f t="shared" ref="N247:O261" si="157">P247</f>
        <v>0</v>
      </c>
      <c r="O247" s="224">
        <f t="shared" si="157"/>
        <v>0</v>
      </c>
      <c r="P247" s="224">
        <f t="shared" ref="P247:P261" si="158">Q247/1.12</f>
        <v>0</v>
      </c>
      <c r="Q247" s="224"/>
      <c r="R247" s="770"/>
      <c r="S247" s="779"/>
      <c r="T247" s="225"/>
      <c r="U247" s="225"/>
      <c r="V247" s="225"/>
      <c r="W247" s="225">
        <v>262375</v>
      </c>
      <c r="X247" s="226">
        <f t="shared" ref="X247:X261" si="159">W247*1.12</f>
        <v>293860</v>
      </c>
      <c r="Y247" s="225">
        <f>20+73+17</f>
        <v>110</v>
      </c>
      <c r="Z247" s="225">
        <f t="shared" ref="Z247:AB261" si="160">T247+W247</f>
        <v>262375</v>
      </c>
      <c r="AA247" s="225">
        <f t="shared" si="160"/>
        <v>293860</v>
      </c>
      <c r="AB247" s="225">
        <f t="shared" si="160"/>
        <v>110</v>
      </c>
      <c r="AC247" s="225"/>
      <c r="AD247" s="225">
        <f>AC247*1.12</f>
        <v>0</v>
      </c>
      <c r="AE247" s="225"/>
      <c r="AF247" s="225"/>
      <c r="AG247" s="226">
        <f t="shared" ref="AG247:AG261" si="161">AF247*1.12</f>
        <v>0</v>
      </c>
      <c r="AH247" s="225"/>
      <c r="AI247" s="226"/>
      <c r="AJ247" s="226">
        <f>AI247*1.12</f>
        <v>0</v>
      </c>
      <c r="AK247" s="222">
        <f>AH247-AE247</f>
        <v>0</v>
      </c>
      <c r="AL247" s="227" t="str">
        <f t="shared" si="131"/>
        <v/>
      </c>
      <c r="AM247" s="228"/>
      <c r="AN247" s="228"/>
      <c r="AO247" s="228"/>
      <c r="AP247" s="228"/>
      <c r="AQ247" s="228"/>
      <c r="AR247" s="226"/>
      <c r="AS247" s="226">
        <f t="shared" ref="AS247:AS261" si="162">AR247*1.12</f>
        <v>0</v>
      </c>
      <c r="AT247" s="226"/>
      <c r="AU247" s="229"/>
      <c r="AV247" s="226"/>
      <c r="AW247" s="226"/>
      <c r="AX247" s="226"/>
      <c r="AY247" s="226"/>
      <c r="AZ247" s="226"/>
      <c r="BA247" s="226"/>
      <c r="BB247" s="229"/>
      <c r="BC247" s="226"/>
      <c r="BD247" s="226"/>
      <c r="BE247" s="226"/>
      <c r="BF247" s="226"/>
      <c r="BG247" s="226"/>
      <c r="BH247" s="229"/>
      <c r="BI247" s="230"/>
      <c r="BJ247" s="230"/>
      <c r="BK247" s="230"/>
      <c r="BL247" s="230"/>
      <c r="BM247" s="230"/>
      <c r="BN247" s="230"/>
      <c r="BO247" s="230"/>
      <c r="BP247" s="230"/>
      <c r="BS247" s="232"/>
      <c r="BT247" s="233"/>
      <c r="BU247" s="230"/>
    </row>
    <row r="248" spans="1:73" s="103" customFormat="1" ht="13" hidden="1" customHeight="1" x14ac:dyDescent="0.35">
      <c r="A248" s="785"/>
      <c r="B248" s="771"/>
      <c r="C248" s="122" t="s">
        <v>75</v>
      </c>
      <c r="D248" s="122" t="s">
        <v>76</v>
      </c>
      <c r="E248" s="189">
        <f>E247</f>
        <v>0</v>
      </c>
      <c r="F248" s="189">
        <f>E248*1.12</f>
        <v>0</v>
      </c>
      <c r="G248" s="853"/>
      <c r="H248" s="839"/>
      <c r="I248" s="193"/>
      <c r="J248" s="193">
        <f>I248*1.12</f>
        <v>0</v>
      </c>
      <c r="K248" s="869"/>
      <c r="L248" s="771"/>
      <c r="M248" s="800"/>
      <c r="N248" s="125">
        <f t="shared" si="157"/>
        <v>0</v>
      </c>
      <c r="O248" s="125">
        <f t="shared" si="157"/>
        <v>0</v>
      </c>
      <c r="P248" s="125">
        <f t="shared" si="158"/>
        <v>0</v>
      </c>
      <c r="Q248" s="125">
        <f>Q247</f>
        <v>0</v>
      </c>
      <c r="R248" s="771"/>
      <c r="S248" s="780"/>
      <c r="T248" s="124"/>
      <c r="U248" s="124"/>
      <c r="V248" s="124"/>
      <c r="W248" s="124">
        <f>23168.91522/1.12</f>
        <v>20686.531446428569</v>
      </c>
      <c r="X248" s="123">
        <f t="shared" si="159"/>
        <v>23168.915219999999</v>
      </c>
      <c r="Y248" s="124"/>
      <c r="Z248" s="124">
        <f t="shared" si="160"/>
        <v>20686.531446428569</v>
      </c>
      <c r="AA248" s="124">
        <f t="shared" si="160"/>
        <v>23168.915219999999</v>
      </c>
      <c r="AB248" s="124"/>
      <c r="AC248" s="124"/>
      <c r="AD248" s="124">
        <f>AC248*1.12</f>
        <v>0</v>
      </c>
      <c r="AE248" s="124"/>
      <c r="AF248" s="124"/>
      <c r="AG248" s="123">
        <f t="shared" si="161"/>
        <v>0</v>
      </c>
      <c r="AH248" s="124"/>
      <c r="AI248" s="123">
        <f>AF248+AF251+AF254+AF257+AF260-AC248</f>
        <v>0</v>
      </c>
      <c r="AJ248" s="123">
        <f>AI248*1.12</f>
        <v>0</v>
      </c>
      <c r="AK248" s="123"/>
      <c r="AL248" s="126" t="str">
        <f t="shared" si="131"/>
        <v/>
      </c>
      <c r="AM248" s="127">
        <f>AF248</f>
        <v>0</v>
      </c>
      <c r="AN248" s="127"/>
      <c r="AO248" s="127"/>
      <c r="AP248" s="127"/>
      <c r="AQ248" s="127"/>
      <c r="AR248" s="123">
        <f>AF248</f>
        <v>0</v>
      </c>
      <c r="AS248" s="123">
        <f t="shared" si="162"/>
        <v>0</v>
      </c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06"/>
      <c r="BJ248" s="106"/>
      <c r="BK248" s="106"/>
      <c r="BL248" s="106"/>
      <c r="BM248" s="106"/>
      <c r="BN248" s="106"/>
      <c r="BO248" s="106"/>
      <c r="BP248" s="106"/>
      <c r="BS248" s="30"/>
      <c r="BT248" s="107"/>
      <c r="BU248" s="106"/>
    </row>
    <row r="249" spans="1:73" ht="13" hidden="1" customHeight="1" x14ac:dyDescent="0.35">
      <c r="A249" s="785"/>
      <c r="B249" s="771"/>
      <c r="C249" s="129" t="s">
        <v>75</v>
      </c>
      <c r="D249" s="129" t="s">
        <v>77</v>
      </c>
      <c r="E249" s="191">
        <f>E248</f>
        <v>0</v>
      </c>
      <c r="F249" s="191">
        <f>F248</f>
        <v>0</v>
      </c>
      <c r="G249" s="853"/>
      <c r="H249" s="839"/>
      <c r="I249" s="195">
        <f>I248</f>
        <v>0</v>
      </c>
      <c r="J249" s="195">
        <f>J248</f>
        <v>0</v>
      </c>
      <c r="K249" s="870"/>
      <c r="L249" s="772"/>
      <c r="M249" s="801"/>
      <c r="N249" s="132">
        <f t="shared" si="157"/>
        <v>0</v>
      </c>
      <c r="O249" s="132">
        <f t="shared" si="157"/>
        <v>0</v>
      </c>
      <c r="P249" s="132">
        <f t="shared" si="158"/>
        <v>0</v>
      </c>
      <c r="Q249" s="132">
        <f>Q248</f>
        <v>0</v>
      </c>
      <c r="R249" s="772"/>
      <c r="S249" s="781"/>
      <c r="T249" s="131"/>
      <c r="U249" s="131"/>
      <c r="V249" s="131"/>
      <c r="W249" s="131">
        <f>W248</f>
        <v>20686.531446428569</v>
      </c>
      <c r="X249" s="130">
        <f t="shared" si="159"/>
        <v>23168.915219999999</v>
      </c>
      <c r="Y249" s="131"/>
      <c r="Z249" s="131">
        <f t="shared" si="160"/>
        <v>20686.531446428569</v>
      </c>
      <c r="AA249" s="131">
        <f t="shared" si="160"/>
        <v>23168.915219999999</v>
      </c>
      <c r="AB249" s="131"/>
      <c r="AC249" s="131">
        <f>AC248</f>
        <v>0</v>
      </c>
      <c r="AD249" s="131">
        <f>AD248</f>
        <v>0</v>
      </c>
      <c r="AE249" s="131"/>
      <c r="AF249" s="131">
        <f>AF248</f>
        <v>0</v>
      </c>
      <c r="AG249" s="130">
        <f t="shared" si="161"/>
        <v>0</v>
      </c>
      <c r="AH249" s="131"/>
      <c r="AI249" s="130">
        <f>AI248</f>
        <v>0</v>
      </c>
      <c r="AJ249" s="130">
        <f>AJ248</f>
        <v>0</v>
      </c>
      <c r="AK249" s="130"/>
      <c r="AL249" s="133" t="str">
        <f t="shared" si="131"/>
        <v/>
      </c>
      <c r="AM249" s="134">
        <f>AF249</f>
        <v>0</v>
      </c>
      <c r="AN249" s="134"/>
      <c r="AO249" s="134"/>
      <c r="AP249" s="134"/>
      <c r="AQ249" s="134"/>
      <c r="AR249" s="130">
        <f>AF249</f>
        <v>0</v>
      </c>
      <c r="AS249" s="130">
        <f t="shared" si="162"/>
        <v>0</v>
      </c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31"/>
      <c r="BJ249" s="31"/>
      <c r="BK249" s="31"/>
      <c r="BL249" s="31"/>
      <c r="BM249" s="31"/>
      <c r="BN249" s="31"/>
      <c r="BO249" s="31"/>
      <c r="BP249" s="31"/>
      <c r="BS249" s="28"/>
      <c r="BT249" s="29"/>
      <c r="BU249" s="31"/>
    </row>
    <row r="250" spans="1:73" s="231" customFormat="1" ht="13" hidden="1" customHeight="1" x14ac:dyDescent="0.35">
      <c r="A250" s="785"/>
      <c r="B250" s="771"/>
      <c r="C250" s="221" t="s">
        <v>73</v>
      </c>
      <c r="D250" s="221" t="s">
        <v>74</v>
      </c>
      <c r="E250" s="222"/>
      <c r="F250" s="222"/>
      <c r="G250" s="853"/>
      <c r="H250" s="839"/>
      <c r="I250" s="223"/>
      <c r="J250" s="223"/>
      <c r="K250" s="868"/>
      <c r="L250" s="770"/>
      <c r="M250" s="799" t="s">
        <v>98</v>
      </c>
      <c r="N250" s="224">
        <f t="shared" si="157"/>
        <v>0</v>
      </c>
      <c r="O250" s="224">
        <f t="shared" si="157"/>
        <v>0</v>
      </c>
      <c r="P250" s="224">
        <f t="shared" si="158"/>
        <v>0</v>
      </c>
      <c r="Q250" s="224"/>
      <c r="R250" s="770"/>
      <c r="S250" s="779"/>
      <c r="T250" s="225"/>
      <c r="U250" s="225"/>
      <c r="V250" s="225"/>
      <c r="W250" s="225">
        <f>28103+28244</f>
        <v>56347</v>
      </c>
      <c r="X250" s="226">
        <f t="shared" si="159"/>
        <v>63108.640000000007</v>
      </c>
      <c r="Y250" s="225">
        <f>15+5+5+10</f>
        <v>35</v>
      </c>
      <c r="Z250" s="225">
        <f t="shared" si="160"/>
        <v>56347</v>
      </c>
      <c r="AA250" s="225">
        <f t="shared" si="160"/>
        <v>63108.640000000007</v>
      </c>
      <c r="AB250" s="225">
        <f t="shared" si="160"/>
        <v>35</v>
      </c>
      <c r="AC250" s="225"/>
      <c r="AD250" s="225"/>
      <c r="AE250" s="225"/>
      <c r="AF250" s="225"/>
      <c r="AG250" s="226">
        <f t="shared" si="161"/>
        <v>0</v>
      </c>
      <c r="AH250" s="225"/>
      <c r="AI250" s="226"/>
      <c r="AJ250" s="226">
        <f>AI250*1.12</f>
        <v>0</v>
      </c>
      <c r="AK250" s="222">
        <f>AH250-AE250</f>
        <v>0</v>
      </c>
      <c r="AL250" s="227" t="str">
        <f t="shared" si="131"/>
        <v/>
      </c>
      <c r="AM250" s="228"/>
      <c r="AN250" s="228"/>
      <c r="AO250" s="228"/>
      <c r="AP250" s="228"/>
      <c r="AQ250" s="228"/>
      <c r="AR250" s="226"/>
      <c r="AS250" s="226">
        <f t="shared" si="162"/>
        <v>0</v>
      </c>
      <c r="AT250" s="226"/>
      <c r="AU250" s="226"/>
      <c r="AV250" s="226"/>
      <c r="AW250" s="226"/>
      <c r="AX250" s="226"/>
      <c r="AY250" s="226"/>
      <c r="AZ250" s="226"/>
      <c r="BA250" s="226"/>
      <c r="BB250" s="229"/>
      <c r="BC250" s="226"/>
      <c r="BD250" s="226"/>
      <c r="BE250" s="226"/>
      <c r="BF250" s="226"/>
      <c r="BG250" s="226"/>
      <c r="BH250" s="226"/>
      <c r="BI250" s="230"/>
      <c r="BJ250" s="230"/>
      <c r="BK250" s="230"/>
      <c r="BL250" s="230"/>
      <c r="BM250" s="230"/>
      <c r="BN250" s="230"/>
      <c r="BO250" s="230"/>
      <c r="BP250" s="230"/>
      <c r="BS250" s="232"/>
      <c r="BT250" s="233"/>
      <c r="BU250" s="230"/>
    </row>
    <row r="251" spans="1:73" s="103" customFormat="1" ht="13" hidden="1" customHeight="1" x14ac:dyDescent="0.35">
      <c r="A251" s="785"/>
      <c r="B251" s="771"/>
      <c r="C251" s="122" t="s">
        <v>75</v>
      </c>
      <c r="D251" s="122" t="s">
        <v>76</v>
      </c>
      <c r="E251" s="189"/>
      <c r="F251" s="189"/>
      <c r="G251" s="853"/>
      <c r="H251" s="839"/>
      <c r="I251" s="193"/>
      <c r="J251" s="193"/>
      <c r="K251" s="869"/>
      <c r="L251" s="771"/>
      <c r="M251" s="800"/>
      <c r="N251" s="125">
        <f t="shared" si="157"/>
        <v>0</v>
      </c>
      <c r="O251" s="125">
        <f t="shared" si="157"/>
        <v>0</v>
      </c>
      <c r="P251" s="125">
        <f t="shared" si="158"/>
        <v>0</v>
      </c>
      <c r="Q251" s="125">
        <f>Q250</f>
        <v>0</v>
      </c>
      <c r="R251" s="771"/>
      <c r="S251" s="780"/>
      <c r="T251" s="124"/>
      <c r="U251" s="124"/>
      <c r="V251" s="124"/>
      <c r="W251" s="124"/>
      <c r="X251" s="123">
        <f t="shared" si="159"/>
        <v>0</v>
      </c>
      <c r="Y251" s="124"/>
      <c r="Z251" s="124">
        <f t="shared" si="160"/>
        <v>0</v>
      </c>
      <c r="AA251" s="124">
        <f t="shared" si="160"/>
        <v>0</v>
      </c>
      <c r="AB251" s="124"/>
      <c r="AC251" s="124"/>
      <c r="AD251" s="124"/>
      <c r="AE251" s="124"/>
      <c r="AF251" s="124"/>
      <c r="AG251" s="123">
        <f t="shared" si="161"/>
        <v>0</v>
      </c>
      <c r="AH251" s="124"/>
      <c r="AI251" s="123"/>
      <c r="AJ251" s="123">
        <f>AI251*1.12</f>
        <v>0</v>
      </c>
      <c r="AK251" s="123"/>
      <c r="AL251" s="126" t="str">
        <f t="shared" si="131"/>
        <v/>
      </c>
      <c r="AM251" s="127">
        <f>AF251</f>
        <v>0</v>
      </c>
      <c r="AN251" s="127"/>
      <c r="AO251" s="127"/>
      <c r="AP251" s="127"/>
      <c r="AQ251" s="127"/>
      <c r="AR251" s="123">
        <f>AF251</f>
        <v>0</v>
      </c>
      <c r="AS251" s="123">
        <f t="shared" si="162"/>
        <v>0</v>
      </c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06"/>
      <c r="BJ251" s="106"/>
      <c r="BK251" s="106"/>
      <c r="BL251" s="106"/>
      <c r="BM251" s="106"/>
      <c r="BN251" s="106"/>
      <c r="BO251" s="106"/>
      <c r="BP251" s="106"/>
      <c r="BS251" s="30"/>
      <c r="BT251" s="107"/>
      <c r="BU251" s="106"/>
    </row>
    <row r="252" spans="1:73" ht="13" hidden="1" customHeight="1" x14ac:dyDescent="0.35">
      <c r="A252" s="785"/>
      <c r="B252" s="771"/>
      <c r="C252" s="129" t="s">
        <v>75</v>
      </c>
      <c r="D252" s="129" t="s">
        <v>77</v>
      </c>
      <c r="E252" s="191"/>
      <c r="F252" s="191"/>
      <c r="G252" s="853"/>
      <c r="H252" s="839"/>
      <c r="I252" s="195"/>
      <c r="J252" s="195"/>
      <c r="K252" s="870"/>
      <c r="L252" s="772"/>
      <c r="M252" s="801"/>
      <c r="N252" s="132">
        <f t="shared" si="157"/>
        <v>0</v>
      </c>
      <c r="O252" s="132">
        <f t="shared" si="157"/>
        <v>0</v>
      </c>
      <c r="P252" s="132">
        <f t="shared" si="158"/>
        <v>0</v>
      </c>
      <c r="Q252" s="132">
        <f>Q251</f>
        <v>0</v>
      </c>
      <c r="R252" s="772"/>
      <c r="S252" s="781"/>
      <c r="T252" s="131"/>
      <c r="U252" s="131"/>
      <c r="V252" s="131"/>
      <c r="W252" s="131">
        <f>W251</f>
        <v>0</v>
      </c>
      <c r="X252" s="130">
        <f t="shared" si="159"/>
        <v>0</v>
      </c>
      <c r="Y252" s="131"/>
      <c r="Z252" s="131">
        <f t="shared" si="160"/>
        <v>0</v>
      </c>
      <c r="AA252" s="131">
        <f t="shared" si="160"/>
        <v>0</v>
      </c>
      <c r="AB252" s="131"/>
      <c r="AC252" s="131"/>
      <c r="AD252" s="131"/>
      <c r="AE252" s="131"/>
      <c r="AF252" s="131">
        <f>AF251</f>
        <v>0</v>
      </c>
      <c r="AG252" s="130">
        <f t="shared" si="161"/>
        <v>0</v>
      </c>
      <c r="AH252" s="131"/>
      <c r="AI252" s="130">
        <f>AI251</f>
        <v>0</v>
      </c>
      <c r="AJ252" s="130">
        <f>AJ251</f>
        <v>0</v>
      </c>
      <c r="AK252" s="130"/>
      <c r="AL252" s="133" t="str">
        <f t="shared" si="131"/>
        <v/>
      </c>
      <c r="AM252" s="134">
        <f>AF252</f>
        <v>0</v>
      </c>
      <c r="AN252" s="134"/>
      <c r="AO252" s="134"/>
      <c r="AP252" s="134"/>
      <c r="AQ252" s="134"/>
      <c r="AR252" s="130">
        <f>AF252</f>
        <v>0</v>
      </c>
      <c r="AS252" s="130">
        <f t="shared" si="162"/>
        <v>0</v>
      </c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31"/>
      <c r="BJ252" s="31"/>
      <c r="BK252" s="31"/>
      <c r="BL252" s="31"/>
      <c r="BM252" s="31"/>
      <c r="BN252" s="31"/>
      <c r="BO252" s="31"/>
      <c r="BP252" s="31"/>
      <c r="BS252" s="28"/>
      <c r="BT252" s="29"/>
      <c r="BU252" s="31"/>
    </row>
    <row r="253" spans="1:73" s="231" customFormat="1" ht="13" hidden="1" customHeight="1" x14ac:dyDescent="0.35">
      <c r="A253" s="785"/>
      <c r="B253" s="771"/>
      <c r="C253" s="221" t="s">
        <v>73</v>
      </c>
      <c r="D253" s="221" t="s">
        <v>74</v>
      </c>
      <c r="E253" s="222"/>
      <c r="F253" s="222"/>
      <c r="G253" s="853"/>
      <c r="H253" s="839"/>
      <c r="I253" s="223"/>
      <c r="J253" s="223"/>
      <c r="K253" s="868"/>
      <c r="L253" s="770"/>
      <c r="M253" s="799" t="s">
        <v>98</v>
      </c>
      <c r="N253" s="224">
        <f t="shared" si="157"/>
        <v>0</v>
      </c>
      <c r="O253" s="224">
        <f t="shared" si="157"/>
        <v>0</v>
      </c>
      <c r="P253" s="224">
        <f t="shared" si="158"/>
        <v>0</v>
      </c>
      <c r="Q253" s="224"/>
      <c r="R253" s="770"/>
      <c r="S253" s="779"/>
      <c r="T253" s="225"/>
      <c r="U253" s="225"/>
      <c r="V253" s="225"/>
      <c r="W253" s="225">
        <v>78929</v>
      </c>
      <c r="X253" s="226">
        <f t="shared" si="159"/>
        <v>88400.48000000001</v>
      </c>
      <c r="Y253" s="225">
        <f>4+11</f>
        <v>15</v>
      </c>
      <c r="Z253" s="225">
        <f t="shared" si="160"/>
        <v>78929</v>
      </c>
      <c r="AA253" s="225">
        <f t="shared" si="160"/>
        <v>88400.48000000001</v>
      </c>
      <c r="AB253" s="225">
        <f t="shared" si="160"/>
        <v>15</v>
      </c>
      <c r="AC253" s="225"/>
      <c r="AD253" s="225"/>
      <c r="AE253" s="225"/>
      <c r="AF253" s="225"/>
      <c r="AG253" s="226">
        <f t="shared" si="161"/>
        <v>0</v>
      </c>
      <c r="AH253" s="225"/>
      <c r="AI253" s="226"/>
      <c r="AJ253" s="226">
        <f>AI253*1.12</f>
        <v>0</v>
      </c>
      <c r="AK253" s="222">
        <f>AH253-AE253</f>
        <v>0</v>
      </c>
      <c r="AL253" s="227" t="str">
        <f t="shared" si="131"/>
        <v/>
      </c>
      <c r="AM253" s="228"/>
      <c r="AN253" s="228"/>
      <c r="AO253" s="228"/>
      <c r="AP253" s="228"/>
      <c r="AQ253" s="228"/>
      <c r="AR253" s="226"/>
      <c r="AS253" s="226">
        <f t="shared" si="162"/>
        <v>0</v>
      </c>
      <c r="AT253" s="226"/>
      <c r="AU253" s="226"/>
      <c r="AV253" s="226"/>
      <c r="AW253" s="226"/>
      <c r="AX253" s="226"/>
      <c r="AY253" s="226"/>
      <c r="AZ253" s="226"/>
      <c r="BA253" s="226"/>
      <c r="BB253" s="229"/>
      <c r="BC253" s="226"/>
      <c r="BD253" s="226"/>
      <c r="BE253" s="226"/>
      <c r="BF253" s="226"/>
      <c r="BG253" s="226"/>
      <c r="BH253" s="226"/>
      <c r="BI253" s="230"/>
      <c r="BJ253" s="230"/>
      <c r="BK253" s="230"/>
      <c r="BL253" s="230"/>
      <c r="BM253" s="230"/>
      <c r="BN253" s="230"/>
      <c r="BO253" s="230"/>
      <c r="BP253" s="230"/>
      <c r="BS253" s="232"/>
      <c r="BT253" s="233"/>
      <c r="BU253" s="230"/>
    </row>
    <row r="254" spans="1:73" s="103" customFormat="1" ht="13" hidden="1" customHeight="1" x14ac:dyDescent="0.35">
      <c r="A254" s="785"/>
      <c r="B254" s="771"/>
      <c r="C254" s="122" t="s">
        <v>75</v>
      </c>
      <c r="D254" s="122" t="s">
        <v>76</v>
      </c>
      <c r="E254" s="189"/>
      <c r="F254" s="189"/>
      <c r="G254" s="853"/>
      <c r="H254" s="839"/>
      <c r="I254" s="193"/>
      <c r="J254" s="193"/>
      <c r="K254" s="869"/>
      <c r="L254" s="771"/>
      <c r="M254" s="800"/>
      <c r="N254" s="125">
        <f t="shared" si="157"/>
        <v>0</v>
      </c>
      <c r="O254" s="125">
        <f t="shared" si="157"/>
        <v>0</v>
      </c>
      <c r="P254" s="125">
        <f t="shared" si="158"/>
        <v>0</v>
      </c>
      <c r="Q254" s="125">
        <f>Q253</f>
        <v>0</v>
      </c>
      <c r="R254" s="771"/>
      <c r="S254" s="780"/>
      <c r="T254" s="124"/>
      <c r="U254" s="124"/>
      <c r="V254" s="124"/>
      <c r="W254" s="124"/>
      <c r="X254" s="123">
        <f t="shared" si="159"/>
        <v>0</v>
      </c>
      <c r="Y254" s="124"/>
      <c r="Z254" s="124">
        <f t="shared" si="160"/>
        <v>0</v>
      </c>
      <c r="AA254" s="124">
        <f t="shared" si="160"/>
        <v>0</v>
      </c>
      <c r="AB254" s="124"/>
      <c r="AC254" s="124"/>
      <c r="AD254" s="124"/>
      <c r="AE254" s="124"/>
      <c r="AF254" s="124"/>
      <c r="AG254" s="123">
        <f t="shared" si="161"/>
        <v>0</v>
      </c>
      <c r="AH254" s="124"/>
      <c r="AI254" s="123"/>
      <c r="AJ254" s="123">
        <f>AI254*1.12</f>
        <v>0</v>
      </c>
      <c r="AK254" s="123"/>
      <c r="AL254" s="126" t="str">
        <f t="shared" si="131"/>
        <v/>
      </c>
      <c r="AM254" s="127">
        <f>AF254</f>
        <v>0</v>
      </c>
      <c r="AN254" s="127"/>
      <c r="AO254" s="127"/>
      <c r="AP254" s="127"/>
      <c r="AQ254" s="127"/>
      <c r="AR254" s="123">
        <f>AF254</f>
        <v>0</v>
      </c>
      <c r="AS254" s="123">
        <f t="shared" si="162"/>
        <v>0</v>
      </c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06"/>
      <c r="BJ254" s="106"/>
      <c r="BK254" s="106"/>
      <c r="BL254" s="106"/>
      <c r="BM254" s="106"/>
      <c r="BN254" s="106"/>
      <c r="BO254" s="106"/>
      <c r="BP254" s="106"/>
      <c r="BS254" s="30"/>
      <c r="BT254" s="107"/>
      <c r="BU254" s="106"/>
    </row>
    <row r="255" spans="1:73" ht="13" hidden="1" customHeight="1" x14ac:dyDescent="0.35">
      <c r="A255" s="785"/>
      <c r="B255" s="771"/>
      <c r="C255" s="129" t="s">
        <v>75</v>
      </c>
      <c r="D255" s="129" t="s">
        <v>77</v>
      </c>
      <c r="E255" s="191"/>
      <c r="F255" s="191"/>
      <c r="G255" s="853"/>
      <c r="H255" s="839"/>
      <c r="I255" s="195"/>
      <c r="J255" s="195"/>
      <c r="K255" s="870"/>
      <c r="L255" s="772"/>
      <c r="M255" s="801"/>
      <c r="N255" s="132">
        <f t="shared" si="157"/>
        <v>0</v>
      </c>
      <c r="O255" s="132">
        <f t="shared" si="157"/>
        <v>0</v>
      </c>
      <c r="P255" s="132">
        <f t="shared" si="158"/>
        <v>0</v>
      </c>
      <c r="Q255" s="132">
        <f>Q254</f>
        <v>0</v>
      </c>
      <c r="R255" s="772"/>
      <c r="S255" s="781"/>
      <c r="T255" s="131"/>
      <c r="U255" s="131"/>
      <c r="V255" s="131"/>
      <c r="W255" s="131">
        <f>W254</f>
        <v>0</v>
      </c>
      <c r="X255" s="130">
        <f t="shared" si="159"/>
        <v>0</v>
      </c>
      <c r="Y255" s="131"/>
      <c r="Z255" s="131">
        <f t="shared" si="160"/>
        <v>0</v>
      </c>
      <c r="AA255" s="131">
        <f t="shared" si="160"/>
        <v>0</v>
      </c>
      <c r="AB255" s="131"/>
      <c r="AC255" s="131"/>
      <c r="AD255" s="131"/>
      <c r="AE255" s="131"/>
      <c r="AF255" s="131">
        <f>AF254</f>
        <v>0</v>
      </c>
      <c r="AG255" s="130">
        <f t="shared" si="161"/>
        <v>0</v>
      </c>
      <c r="AH255" s="131"/>
      <c r="AI255" s="130">
        <f>AI254</f>
        <v>0</v>
      </c>
      <c r="AJ255" s="130">
        <f>AJ254</f>
        <v>0</v>
      </c>
      <c r="AK255" s="130"/>
      <c r="AL255" s="133" t="str">
        <f t="shared" si="131"/>
        <v/>
      </c>
      <c r="AM255" s="134">
        <f>AF255</f>
        <v>0</v>
      </c>
      <c r="AN255" s="134"/>
      <c r="AO255" s="134"/>
      <c r="AP255" s="134"/>
      <c r="AQ255" s="134"/>
      <c r="AR255" s="130">
        <f>AF255</f>
        <v>0</v>
      </c>
      <c r="AS255" s="130">
        <f t="shared" si="162"/>
        <v>0</v>
      </c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31"/>
      <c r="BJ255" s="31"/>
      <c r="BK255" s="31"/>
      <c r="BL255" s="31"/>
      <c r="BM255" s="31"/>
      <c r="BN255" s="31"/>
      <c r="BO255" s="31"/>
      <c r="BP255" s="31"/>
      <c r="BS255" s="28"/>
      <c r="BT255" s="29"/>
      <c r="BU255" s="31"/>
    </row>
    <row r="256" spans="1:73" s="231" customFormat="1" ht="13" hidden="1" customHeight="1" x14ac:dyDescent="0.35">
      <c r="A256" s="785"/>
      <c r="B256" s="771"/>
      <c r="C256" s="221" t="s">
        <v>73</v>
      </c>
      <c r="D256" s="221" t="s">
        <v>74</v>
      </c>
      <c r="E256" s="222"/>
      <c r="F256" s="222"/>
      <c r="G256" s="853"/>
      <c r="H256" s="839"/>
      <c r="I256" s="223"/>
      <c r="J256" s="223"/>
      <c r="K256" s="868"/>
      <c r="L256" s="770"/>
      <c r="M256" s="799" t="s">
        <v>98</v>
      </c>
      <c r="N256" s="224">
        <f t="shared" si="157"/>
        <v>0</v>
      </c>
      <c r="O256" s="224">
        <f t="shared" si="157"/>
        <v>0</v>
      </c>
      <c r="P256" s="224">
        <f t="shared" si="158"/>
        <v>0</v>
      </c>
      <c r="Q256" s="224"/>
      <c r="R256" s="770"/>
      <c r="S256" s="779"/>
      <c r="T256" s="225"/>
      <c r="U256" s="225"/>
      <c r="V256" s="225"/>
      <c r="W256" s="225">
        <v>31287</v>
      </c>
      <c r="X256" s="226">
        <f t="shared" si="159"/>
        <v>35041.440000000002</v>
      </c>
      <c r="Y256" s="225">
        <f>8+7</f>
        <v>15</v>
      </c>
      <c r="Z256" s="225">
        <f t="shared" si="160"/>
        <v>31287</v>
      </c>
      <c r="AA256" s="225">
        <f t="shared" si="160"/>
        <v>35041.440000000002</v>
      </c>
      <c r="AB256" s="225">
        <f t="shared" si="160"/>
        <v>15</v>
      </c>
      <c r="AC256" s="225"/>
      <c r="AD256" s="225"/>
      <c r="AE256" s="225"/>
      <c r="AF256" s="225"/>
      <c r="AG256" s="226">
        <f t="shared" si="161"/>
        <v>0</v>
      </c>
      <c r="AH256" s="225"/>
      <c r="AI256" s="226"/>
      <c r="AJ256" s="226">
        <f>AI256*1.12</f>
        <v>0</v>
      </c>
      <c r="AK256" s="222">
        <f>AH256-AE256</f>
        <v>0</v>
      </c>
      <c r="AL256" s="227" t="str">
        <f t="shared" si="131"/>
        <v/>
      </c>
      <c r="AM256" s="228"/>
      <c r="AN256" s="228"/>
      <c r="AO256" s="228"/>
      <c r="AP256" s="228"/>
      <c r="AQ256" s="228"/>
      <c r="AR256" s="226"/>
      <c r="AS256" s="226">
        <f t="shared" si="162"/>
        <v>0</v>
      </c>
      <c r="AT256" s="226"/>
      <c r="AU256" s="226"/>
      <c r="AV256" s="226"/>
      <c r="AW256" s="226"/>
      <c r="AX256" s="226"/>
      <c r="AY256" s="226"/>
      <c r="AZ256" s="226"/>
      <c r="BA256" s="226"/>
      <c r="BB256" s="229"/>
      <c r="BC256" s="226"/>
      <c r="BD256" s="226"/>
      <c r="BE256" s="226"/>
      <c r="BF256" s="226"/>
      <c r="BG256" s="226"/>
      <c r="BH256" s="226"/>
      <c r="BI256" s="230"/>
      <c r="BJ256" s="230"/>
      <c r="BK256" s="230"/>
      <c r="BL256" s="230"/>
      <c r="BM256" s="230"/>
      <c r="BN256" s="230"/>
      <c r="BO256" s="230"/>
      <c r="BP256" s="230"/>
      <c r="BS256" s="232"/>
      <c r="BT256" s="233"/>
      <c r="BU256" s="230"/>
    </row>
    <row r="257" spans="1:73" s="103" customFormat="1" ht="13" hidden="1" customHeight="1" x14ac:dyDescent="0.35">
      <c r="A257" s="785"/>
      <c r="B257" s="771"/>
      <c r="C257" s="122" t="s">
        <v>75</v>
      </c>
      <c r="D257" s="122" t="s">
        <v>76</v>
      </c>
      <c r="E257" s="189"/>
      <c r="F257" s="189"/>
      <c r="G257" s="853"/>
      <c r="H257" s="839"/>
      <c r="I257" s="193"/>
      <c r="J257" s="193"/>
      <c r="K257" s="869"/>
      <c r="L257" s="771"/>
      <c r="M257" s="800"/>
      <c r="N257" s="125">
        <f t="shared" si="157"/>
        <v>0</v>
      </c>
      <c r="O257" s="125">
        <f t="shared" si="157"/>
        <v>0</v>
      </c>
      <c r="P257" s="125">
        <f t="shared" si="158"/>
        <v>0</v>
      </c>
      <c r="Q257" s="125">
        <f>Q256</f>
        <v>0</v>
      </c>
      <c r="R257" s="771"/>
      <c r="S257" s="780"/>
      <c r="T257" s="124"/>
      <c r="U257" s="124"/>
      <c r="V257" s="124"/>
      <c r="W257" s="124"/>
      <c r="X257" s="123">
        <f t="shared" si="159"/>
        <v>0</v>
      </c>
      <c r="Y257" s="124"/>
      <c r="Z257" s="124">
        <f t="shared" si="160"/>
        <v>0</v>
      </c>
      <c r="AA257" s="124">
        <f t="shared" si="160"/>
        <v>0</v>
      </c>
      <c r="AB257" s="124"/>
      <c r="AC257" s="124"/>
      <c r="AD257" s="124"/>
      <c r="AE257" s="124"/>
      <c r="AF257" s="124"/>
      <c r="AG257" s="123">
        <f t="shared" si="161"/>
        <v>0</v>
      </c>
      <c r="AH257" s="124"/>
      <c r="AI257" s="123"/>
      <c r="AJ257" s="123">
        <f>AI257*1.12</f>
        <v>0</v>
      </c>
      <c r="AK257" s="123"/>
      <c r="AL257" s="126" t="str">
        <f t="shared" si="131"/>
        <v/>
      </c>
      <c r="AM257" s="127">
        <f>AF257</f>
        <v>0</v>
      </c>
      <c r="AN257" s="127"/>
      <c r="AO257" s="127"/>
      <c r="AP257" s="127"/>
      <c r="AQ257" s="127"/>
      <c r="AR257" s="123">
        <f>AF257</f>
        <v>0</v>
      </c>
      <c r="AS257" s="123">
        <f t="shared" si="162"/>
        <v>0</v>
      </c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06"/>
      <c r="BJ257" s="106"/>
      <c r="BK257" s="106"/>
      <c r="BL257" s="106"/>
      <c r="BM257" s="106"/>
      <c r="BN257" s="106"/>
      <c r="BO257" s="106"/>
      <c r="BP257" s="106"/>
      <c r="BS257" s="30"/>
      <c r="BT257" s="107"/>
      <c r="BU257" s="106"/>
    </row>
    <row r="258" spans="1:73" ht="13" hidden="1" customHeight="1" x14ac:dyDescent="0.35">
      <c r="A258" s="785"/>
      <c r="B258" s="771"/>
      <c r="C258" s="129" t="s">
        <v>75</v>
      </c>
      <c r="D258" s="129" t="s">
        <v>77</v>
      </c>
      <c r="E258" s="191"/>
      <c r="F258" s="191"/>
      <c r="G258" s="853"/>
      <c r="H258" s="839"/>
      <c r="I258" s="195"/>
      <c r="J258" s="195"/>
      <c r="K258" s="870"/>
      <c r="L258" s="772"/>
      <c r="M258" s="801"/>
      <c r="N258" s="132">
        <f t="shared" si="157"/>
        <v>0</v>
      </c>
      <c r="O258" s="132">
        <f t="shared" si="157"/>
        <v>0</v>
      </c>
      <c r="P258" s="132">
        <f t="shared" si="158"/>
        <v>0</v>
      </c>
      <c r="Q258" s="132">
        <f>Q257</f>
        <v>0</v>
      </c>
      <c r="R258" s="772"/>
      <c r="S258" s="781"/>
      <c r="T258" s="131"/>
      <c r="U258" s="131"/>
      <c r="V258" s="131"/>
      <c r="W258" s="131">
        <f>W257</f>
        <v>0</v>
      </c>
      <c r="X258" s="130">
        <f t="shared" si="159"/>
        <v>0</v>
      </c>
      <c r="Y258" s="131"/>
      <c r="Z258" s="131">
        <f t="shared" si="160"/>
        <v>0</v>
      </c>
      <c r="AA258" s="131">
        <f t="shared" si="160"/>
        <v>0</v>
      </c>
      <c r="AB258" s="131"/>
      <c r="AC258" s="131"/>
      <c r="AD258" s="131"/>
      <c r="AE258" s="131"/>
      <c r="AF258" s="131">
        <f>AF257</f>
        <v>0</v>
      </c>
      <c r="AG258" s="130">
        <f t="shared" si="161"/>
        <v>0</v>
      </c>
      <c r="AH258" s="131"/>
      <c r="AI258" s="130">
        <f>AI257</f>
        <v>0</v>
      </c>
      <c r="AJ258" s="130">
        <f>AJ257</f>
        <v>0</v>
      </c>
      <c r="AK258" s="130"/>
      <c r="AL258" s="133" t="str">
        <f t="shared" si="131"/>
        <v/>
      </c>
      <c r="AM258" s="134">
        <f>AF258</f>
        <v>0</v>
      </c>
      <c r="AN258" s="134"/>
      <c r="AO258" s="134"/>
      <c r="AP258" s="134"/>
      <c r="AQ258" s="134"/>
      <c r="AR258" s="130">
        <f>AF258</f>
        <v>0</v>
      </c>
      <c r="AS258" s="130">
        <f t="shared" si="162"/>
        <v>0</v>
      </c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31"/>
      <c r="BJ258" s="31"/>
      <c r="BK258" s="31"/>
      <c r="BL258" s="31"/>
      <c r="BM258" s="31"/>
      <c r="BN258" s="31"/>
      <c r="BO258" s="31"/>
      <c r="BP258" s="31"/>
      <c r="BS258" s="28"/>
      <c r="BT258" s="29"/>
      <c r="BU258" s="31"/>
    </row>
    <row r="259" spans="1:73" s="231" customFormat="1" ht="13" hidden="1" customHeight="1" x14ac:dyDescent="0.35">
      <c r="A259" s="785"/>
      <c r="B259" s="771"/>
      <c r="C259" s="221" t="s">
        <v>73</v>
      </c>
      <c r="D259" s="221" t="s">
        <v>74</v>
      </c>
      <c r="E259" s="222"/>
      <c r="F259" s="222"/>
      <c r="G259" s="853"/>
      <c r="H259" s="839"/>
      <c r="I259" s="223"/>
      <c r="J259" s="223"/>
      <c r="K259" s="868"/>
      <c r="L259" s="770"/>
      <c r="M259" s="799" t="s">
        <v>98</v>
      </c>
      <c r="N259" s="224">
        <f t="shared" si="157"/>
        <v>0</v>
      </c>
      <c r="O259" s="224">
        <f t="shared" si="157"/>
        <v>0</v>
      </c>
      <c r="P259" s="224">
        <f t="shared" si="158"/>
        <v>0</v>
      </c>
      <c r="Q259" s="224"/>
      <c r="R259" s="770"/>
      <c r="S259" s="779"/>
      <c r="T259" s="225"/>
      <c r="U259" s="225"/>
      <c r="V259" s="225"/>
      <c r="W259" s="225">
        <v>37371</v>
      </c>
      <c r="X259" s="226">
        <f t="shared" si="159"/>
        <v>41855.520000000004</v>
      </c>
      <c r="Y259" s="225">
        <f>6+19</f>
        <v>25</v>
      </c>
      <c r="Z259" s="225">
        <f t="shared" si="160"/>
        <v>37371</v>
      </c>
      <c r="AA259" s="225">
        <f t="shared" si="160"/>
        <v>41855.520000000004</v>
      </c>
      <c r="AB259" s="225">
        <f t="shared" si="160"/>
        <v>25</v>
      </c>
      <c r="AC259" s="225"/>
      <c r="AD259" s="225"/>
      <c r="AE259" s="225"/>
      <c r="AF259" s="225"/>
      <c r="AG259" s="226">
        <f t="shared" si="161"/>
        <v>0</v>
      </c>
      <c r="AH259" s="225"/>
      <c r="AI259" s="226"/>
      <c r="AJ259" s="226">
        <f>AI259*1.12</f>
        <v>0</v>
      </c>
      <c r="AK259" s="222">
        <f>AH259-AE259</f>
        <v>0</v>
      </c>
      <c r="AL259" s="227" t="str">
        <f t="shared" si="131"/>
        <v/>
      </c>
      <c r="AM259" s="228"/>
      <c r="AN259" s="228"/>
      <c r="AO259" s="228"/>
      <c r="AP259" s="228"/>
      <c r="AQ259" s="228"/>
      <c r="AR259" s="226"/>
      <c r="AS259" s="226">
        <f t="shared" si="162"/>
        <v>0</v>
      </c>
      <c r="AT259" s="226"/>
      <c r="AU259" s="226"/>
      <c r="AV259" s="226"/>
      <c r="AW259" s="226"/>
      <c r="AX259" s="226"/>
      <c r="AY259" s="226"/>
      <c r="AZ259" s="226"/>
      <c r="BA259" s="226"/>
      <c r="BB259" s="229"/>
      <c r="BC259" s="226"/>
      <c r="BD259" s="226"/>
      <c r="BE259" s="226"/>
      <c r="BF259" s="226"/>
      <c r="BG259" s="226"/>
      <c r="BH259" s="226"/>
      <c r="BI259" s="230"/>
      <c r="BJ259" s="230"/>
      <c r="BK259" s="230"/>
      <c r="BL259" s="230"/>
      <c r="BM259" s="230"/>
      <c r="BN259" s="230"/>
      <c r="BO259" s="230"/>
      <c r="BP259" s="230"/>
      <c r="BS259" s="232"/>
      <c r="BT259" s="233"/>
      <c r="BU259" s="230"/>
    </row>
    <row r="260" spans="1:73" s="103" customFormat="1" ht="13" hidden="1" customHeight="1" x14ac:dyDescent="0.35">
      <c r="A260" s="785"/>
      <c r="B260" s="771"/>
      <c r="C260" s="122" t="s">
        <v>75</v>
      </c>
      <c r="D260" s="122" t="s">
        <v>76</v>
      </c>
      <c r="E260" s="189"/>
      <c r="F260" s="189"/>
      <c r="G260" s="853"/>
      <c r="H260" s="839"/>
      <c r="I260" s="193"/>
      <c r="J260" s="193"/>
      <c r="K260" s="869"/>
      <c r="L260" s="771"/>
      <c r="M260" s="800"/>
      <c r="N260" s="125">
        <f t="shared" si="157"/>
        <v>0</v>
      </c>
      <c r="O260" s="125">
        <f t="shared" si="157"/>
        <v>0</v>
      </c>
      <c r="P260" s="125">
        <f t="shared" si="158"/>
        <v>0</v>
      </c>
      <c r="Q260" s="125">
        <f>Q259</f>
        <v>0</v>
      </c>
      <c r="R260" s="771"/>
      <c r="S260" s="780"/>
      <c r="T260" s="124"/>
      <c r="U260" s="124"/>
      <c r="V260" s="124"/>
      <c r="W260" s="124"/>
      <c r="X260" s="123">
        <f t="shared" si="159"/>
        <v>0</v>
      </c>
      <c r="Y260" s="124"/>
      <c r="Z260" s="124">
        <f t="shared" si="160"/>
        <v>0</v>
      </c>
      <c r="AA260" s="124">
        <f t="shared" si="160"/>
        <v>0</v>
      </c>
      <c r="AB260" s="124"/>
      <c r="AC260" s="124"/>
      <c r="AD260" s="124"/>
      <c r="AE260" s="124"/>
      <c r="AF260" s="124"/>
      <c r="AG260" s="123">
        <f t="shared" si="161"/>
        <v>0</v>
      </c>
      <c r="AH260" s="124"/>
      <c r="AI260" s="123"/>
      <c r="AJ260" s="123">
        <f>AI260*1.12</f>
        <v>0</v>
      </c>
      <c r="AK260" s="123"/>
      <c r="AL260" s="126" t="str">
        <f t="shared" si="131"/>
        <v/>
      </c>
      <c r="AM260" s="127">
        <f>AF260</f>
        <v>0</v>
      </c>
      <c r="AN260" s="127"/>
      <c r="AO260" s="127"/>
      <c r="AP260" s="127"/>
      <c r="AQ260" s="127"/>
      <c r="AR260" s="123">
        <f>AF260</f>
        <v>0</v>
      </c>
      <c r="AS260" s="123">
        <f t="shared" si="162"/>
        <v>0</v>
      </c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06"/>
      <c r="BJ260" s="106"/>
      <c r="BK260" s="106"/>
      <c r="BL260" s="106"/>
      <c r="BM260" s="106"/>
      <c r="BN260" s="106"/>
      <c r="BO260" s="106"/>
      <c r="BP260" s="106"/>
      <c r="BS260" s="30"/>
      <c r="BT260" s="107"/>
      <c r="BU260" s="106"/>
    </row>
    <row r="261" spans="1:73" ht="13" hidden="1" customHeight="1" x14ac:dyDescent="0.35">
      <c r="A261" s="786"/>
      <c r="B261" s="772"/>
      <c r="C261" s="129" t="s">
        <v>75</v>
      </c>
      <c r="D261" s="129" t="s">
        <v>77</v>
      </c>
      <c r="E261" s="191"/>
      <c r="F261" s="191"/>
      <c r="G261" s="854"/>
      <c r="H261" s="840"/>
      <c r="I261" s="195"/>
      <c r="J261" s="195"/>
      <c r="K261" s="870"/>
      <c r="L261" s="772"/>
      <c r="M261" s="801"/>
      <c r="N261" s="132">
        <f t="shared" si="157"/>
        <v>0</v>
      </c>
      <c r="O261" s="132">
        <f t="shared" si="157"/>
        <v>0</v>
      </c>
      <c r="P261" s="132">
        <f t="shared" si="158"/>
        <v>0</v>
      </c>
      <c r="Q261" s="132">
        <f>Q260</f>
        <v>0</v>
      </c>
      <c r="R261" s="772"/>
      <c r="S261" s="781"/>
      <c r="T261" s="131"/>
      <c r="U261" s="131"/>
      <c r="V261" s="131"/>
      <c r="W261" s="131">
        <f>W260</f>
        <v>0</v>
      </c>
      <c r="X261" s="130">
        <f t="shared" si="159"/>
        <v>0</v>
      </c>
      <c r="Y261" s="131"/>
      <c r="Z261" s="131">
        <f t="shared" si="160"/>
        <v>0</v>
      </c>
      <c r="AA261" s="131">
        <f t="shared" si="160"/>
        <v>0</v>
      </c>
      <c r="AB261" s="131"/>
      <c r="AC261" s="131"/>
      <c r="AD261" s="131"/>
      <c r="AE261" s="131"/>
      <c r="AF261" s="131">
        <f>AF260</f>
        <v>0</v>
      </c>
      <c r="AG261" s="130">
        <f t="shared" si="161"/>
        <v>0</v>
      </c>
      <c r="AH261" s="131"/>
      <c r="AI261" s="130">
        <f>AI260</f>
        <v>0</v>
      </c>
      <c r="AJ261" s="130">
        <f>AJ260</f>
        <v>0</v>
      </c>
      <c r="AK261" s="130"/>
      <c r="AL261" s="133" t="str">
        <f t="shared" si="131"/>
        <v/>
      </c>
      <c r="AM261" s="134">
        <f>AF261</f>
        <v>0</v>
      </c>
      <c r="AN261" s="134"/>
      <c r="AO261" s="134"/>
      <c r="AP261" s="134"/>
      <c r="AQ261" s="134"/>
      <c r="AR261" s="130">
        <f>AF261</f>
        <v>0</v>
      </c>
      <c r="AS261" s="130">
        <f t="shared" si="162"/>
        <v>0</v>
      </c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31"/>
      <c r="BJ261" s="31"/>
      <c r="BK261" s="31"/>
      <c r="BL261" s="31"/>
      <c r="BM261" s="31"/>
      <c r="BN261" s="31"/>
      <c r="BO261" s="31"/>
      <c r="BP261" s="31"/>
      <c r="BS261" s="28"/>
      <c r="BT261" s="29"/>
      <c r="BU261" s="31"/>
    </row>
    <row r="262" spans="1:73" s="216" customFormat="1" ht="13" hidden="1" customHeight="1" x14ac:dyDescent="0.35">
      <c r="A262" s="784"/>
      <c r="B262" s="770" t="s">
        <v>124</v>
      </c>
      <c r="C262" s="206"/>
      <c r="D262" s="206"/>
      <c r="E262" s="207">
        <f>E264+E267+E282</f>
        <v>0</v>
      </c>
      <c r="F262" s="207">
        <f>F264+F267+F282</f>
        <v>0</v>
      </c>
      <c r="G262" s="208"/>
      <c r="H262" s="207">
        <f>H264+H267+H282</f>
        <v>0</v>
      </c>
      <c r="I262" s="207">
        <f>I264+I267+I282</f>
        <v>0</v>
      </c>
      <c r="J262" s="207">
        <f>J264+J267+J282</f>
        <v>0</v>
      </c>
      <c r="K262" s="871" t="s">
        <v>125</v>
      </c>
      <c r="L262" s="872"/>
      <c r="M262" s="875" t="s">
        <v>98</v>
      </c>
      <c r="N262" s="209">
        <f t="shared" ref="N262:Q263" si="163">N264+N267+N282+N270+N273+N276+N279</f>
        <v>0</v>
      </c>
      <c r="O262" s="209">
        <f t="shared" si="163"/>
        <v>0</v>
      </c>
      <c r="P262" s="209">
        <f t="shared" si="163"/>
        <v>0</v>
      </c>
      <c r="Q262" s="209">
        <f t="shared" si="163"/>
        <v>0</v>
      </c>
      <c r="R262" s="210"/>
      <c r="S262" s="877">
        <f t="shared" ref="S262:AK262" si="164">S264+S267+S282+S270+S273+S276+S279</f>
        <v>0</v>
      </c>
      <c r="T262" s="207">
        <f t="shared" si="164"/>
        <v>0</v>
      </c>
      <c r="U262" s="207">
        <f t="shared" si="164"/>
        <v>0</v>
      </c>
      <c r="V262" s="207">
        <f t="shared" si="164"/>
        <v>0</v>
      </c>
      <c r="W262" s="207">
        <f t="shared" si="164"/>
        <v>402066</v>
      </c>
      <c r="X262" s="207">
        <f t="shared" si="164"/>
        <v>450313.92000000004</v>
      </c>
      <c r="Y262" s="207">
        <f t="shared" si="164"/>
        <v>150</v>
      </c>
      <c r="Z262" s="207">
        <f t="shared" si="164"/>
        <v>402066</v>
      </c>
      <c r="AA262" s="207">
        <f t="shared" si="164"/>
        <v>450313.92000000004</v>
      </c>
      <c r="AB262" s="207">
        <f t="shared" si="164"/>
        <v>150</v>
      </c>
      <c r="AC262" s="207">
        <f t="shared" si="164"/>
        <v>0</v>
      </c>
      <c r="AD262" s="207">
        <f t="shared" si="164"/>
        <v>0</v>
      </c>
      <c r="AE262" s="207">
        <f t="shared" si="164"/>
        <v>0</v>
      </c>
      <c r="AF262" s="207">
        <f t="shared" si="164"/>
        <v>0</v>
      </c>
      <c r="AG262" s="207">
        <f t="shared" si="164"/>
        <v>0</v>
      </c>
      <c r="AH262" s="207">
        <f t="shared" si="164"/>
        <v>0</v>
      </c>
      <c r="AI262" s="207">
        <f>AI264+AI267+AI282+AI270+AI273+AI276+AI279</f>
        <v>0</v>
      </c>
      <c r="AJ262" s="207">
        <f t="shared" si="164"/>
        <v>0</v>
      </c>
      <c r="AK262" s="207">
        <f t="shared" si="164"/>
        <v>0</v>
      </c>
      <c r="AL262" s="211" t="str">
        <f t="shared" si="131"/>
        <v/>
      </c>
      <c r="AM262" s="207">
        <f>AM264+AM267+AM282+AM270+AM273+AM276+AM279</f>
        <v>0</v>
      </c>
      <c r="AN262" s="207">
        <f t="shared" ref="AN262:BH263" si="165">AN264+AN267+AN282+AN270+AN273+AN276+AN279</f>
        <v>0</v>
      </c>
      <c r="AO262" s="207">
        <f t="shared" si="165"/>
        <v>0</v>
      </c>
      <c r="AP262" s="207"/>
      <c r="AQ262" s="207"/>
      <c r="AR262" s="207">
        <f t="shared" si="165"/>
        <v>0</v>
      </c>
      <c r="AS262" s="207">
        <f t="shared" si="165"/>
        <v>0</v>
      </c>
      <c r="AT262" s="207">
        <f t="shared" si="165"/>
        <v>0</v>
      </c>
      <c r="AU262" s="207">
        <f t="shared" si="165"/>
        <v>0</v>
      </c>
      <c r="AV262" s="207">
        <f t="shared" si="165"/>
        <v>0</v>
      </c>
      <c r="AW262" s="207">
        <f t="shared" si="165"/>
        <v>0</v>
      </c>
      <c r="AX262" s="207">
        <f t="shared" si="165"/>
        <v>0</v>
      </c>
      <c r="AY262" s="207">
        <f t="shared" si="165"/>
        <v>0</v>
      </c>
      <c r="AZ262" s="207">
        <f t="shared" si="165"/>
        <v>0</v>
      </c>
      <c r="BA262" s="207">
        <f t="shared" si="165"/>
        <v>0</v>
      </c>
      <c r="BB262" s="207">
        <f t="shared" si="165"/>
        <v>0</v>
      </c>
      <c r="BC262" s="207">
        <f t="shared" si="165"/>
        <v>0</v>
      </c>
      <c r="BD262" s="207">
        <f t="shared" si="165"/>
        <v>0</v>
      </c>
      <c r="BE262" s="207">
        <f t="shared" si="165"/>
        <v>0</v>
      </c>
      <c r="BF262" s="207">
        <f t="shared" si="165"/>
        <v>0</v>
      </c>
      <c r="BG262" s="207">
        <f t="shared" si="165"/>
        <v>0</v>
      </c>
      <c r="BH262" s="207">
        <f t="shared" si="165"/>
        <v>0</v>
      </c>
      <c r="BI262" s="212" t="s">
        <v>83</v>
      </c>
      <c r="BJ262" s="213"/>
      <c r="BK262" s="214">
        <f>BK264+BK267+BK527+BK532+BK536</f>
        <v>0</v>
      </c>
      <c r="BL262" s="214">
        <f>BL264+BL267+BL527+BL532+BL536</f>
        <v>0</v>
      </c>
      <c r="BM262" s="214">
        <f>BM264+BM267+BM527+BM532+BM536</f>
        <v>0</v>
      </c>
      <c r="BN262" s="215"/>
      <c r="BO262" s="215"/>
      <c r="BP262" s="213"/>
      <c r="BS262" s="217"/>
      <c r="BT262" s="218"/>
      <c r="BU262" s="213"/>
    </row>
    <row r="263" spans="1:73" s="216" customFormat="1" ht="13" hidden="1" customHeight="1" x14ac:dyDescent="0.35">
      <c r="A263" s="785"/>
      <c r="B263" s="771"/>
      <c r="C263" s="206"/>
      <c r="D263" s="206"/>
      <c r="E263" s="207">
        <f>E265+E268+E283</f>
        <v>0</v>
      </c>
      <c r="F263" s="207">
        <f>F265+F268+F283</f>
        <v>0</v>
      </c>
      <c r="G263" s="208"/>
      <c r="H263" s="207"/>
      <c r="I263" s="207">
        <f>I265+I268+I283</f>
        <v>0</v>
      </c>
      <c r="J263" s="207">
        <f>J265+J268+J283</f>
        <v>0</v>
      </c>
      <c r="K263" s="873"/>
      <c r="L263" s="874"/>
      <c r="M263" s="876"/>
      <c r="N263" s="209">
        <f t="shared" si="163"/>
        <v>0</v>
      </c>
      <c r="O263" s="209">
        <f t="shared" si="163"/>
        <v>0</v>
      </c>
      <c r="P263" s="209">
        <f t="shared" si="163"/>
        <v>0</v>
      </c>
      <c r="Q263" s="209">
        <f t="shared" si="163"/>
        <v>0</v>
      </c>
      <c r="R263" s="210"/>
      <c r="S263" s="878"/>
      <c r="T263" s="207">
        <f>T265+T268+T283+T271+T274+T277+T280</f>
        <v>0</v>
      </c>
      <c r="U263" s="207">
        <f>U265+U268+U283+U271+U274+U277+U280</f>
        <v>0</v>
      </c>
      <c r="V263" s="220"/>
      <c r="W263" s="207">
        <f>W265+W268+W283+W271+W274+W277+W280</f>
        <v>12139.887562499998</v>
      </c>
      <c r="X263" s="207">
        <f>X265+X268+X283+X271+X274+X277+X280</f>
        <v>13596.674069999999</v>
      </c>
      <c r="Y263" s="220"/>
      <c r="Z263" s="207">
        <f>Z265+Z268+Z283+Z271+Z274+Z277+Z280</f>
        <v>12139.887562499998</v>
      </c>
      <c r="AA263" s="207">
        <f>AA265+AA268+AA283+AA271+AA274+AA277+AA280</f>
        <v>13596.674069999999</v>
      </c>
      <c r="AB263" s="220"/>
      <c r="AC263" s="207">
        <f>AC265+AC268+AC283+AC271+AC274+AC277+AC280</f>
        <v>0</v>
      </c>
      <c r="AD263" s="207">
        <f>AD265+AD268+AD283+AD271+AD274+AD277+AD280</f>
        <v>0</v>
      </c>
      <c r="AE263" s="220"/>
      <c r="AF263" s="207">
        <f>AF265+AF268+AF283+AF271+AF274+AF277+AF280</f>
        <v>0</v>
      </c>
      <c r="AG263" s="207">
        <f>AG265+AG268+AG283+AG271+AG274+AG277+AG280</f>
        <v>0</v>
      </c>
      <c r="AH263" s="220"/>
      <c r="AI263" s="207">
        <f>AI265+AI268+AI283+AI271+AI274+AI277+AI280</f>
        <v>0</v>
      </c>
      <c r="AJ263" s="207">
        <f>AJ265+AJ268+AJ283+AJ271+AJ274+AJ277+AJ280</f>
        <v>0</v>
      </c>
      <c r="AK263" s="220"/>
      <c r="AL263" s="211" t="str">
        <f t="shared" si="131"/>
        <v/>
      </c>
      <c r="AM263" s="207">
        <f>AM265+AM268+AM283+AM271+AM274+AM277+AM280</f>
        <v>0</v>
      </c>
      <c r="AN263" s="207">
        <f t="shared" si="165"/>
        <v>0</v>
      </c>
      <c r="AO263" s="207">
        <f t="shared" si="165"/>
        <v>0</v>
      </c>
      <c r="AP263" s="207"/>
      <c r="AQ263" s="207"/>
      <c r="AR263" s="207">
        <f t="shared" si="165"/>
        <v>0</v>
      </c>
      <c r="AS263" s="207">
        <f t="shared" si="165"/>
        <v>0</v>
      </c>
      <c r="AT263" s="207">
        <f t="shared" si="165"/>
        <v>0</v>
      </c>
      <c r="AU263" s="207">
        <f t="shared" si="165"/>
        <v>0</v>
      </c>
      <c r="AV263" s="207">
        <f t="shared" si="165"/>
        <v>0</v>
      </c>
      <c r="AW263" s="207">
        <f t="shared" si="165"/>
        <v>0</v>
      </c>
      <c r="AX263" s="207">
        <f t="shared" si="165"/>
        <v>0</v>
      </c>
      <c r="AY263" s="207">
        <f t="shared" si="165"/>
        <v>0</v>
      </c>
      <c r="AZ263" s="207">
        <f t="shared" si="165"/>
        <v>0</v>
      </c>
      <c r="BA263" s="207">
        <f t="shared" si="165"/>
        <v>0</v>
      </c>
      <c r="BB263" s="207">
        <f t="shared" si="165"/>
        <v>0</v>
      </c>
      <c r="BC263" s="207">
        <f t="shared" si="165"/>
        <v>0</v>
      </c>
      <c r="BD263" s="207">
        <f t="shared" si="165"/>
        <v>0</v>
      </c>
      <c r="BE263" s="207">
        <f t="shared" si="165"/>
        <v>0</v>
      </c>
      <c r="BF263" s="207">
        <f t="shared" si="165"/>
        <v>0</v>
      </c>
      <c r="BG263" s="207">
        <f t="shared" si="165"/>
        <v>0</v>
      </c>
      <c r="BH263" s="207">
        <f t="shared" si="165"/>
        <v>0</v>
      </c>
      <c r="BI263" s="213"/>
      <c r="BJ263" s="213"/>
      <c r="BK263" s="214">
        <f>BK265+BK268+BK521+BK524+BK527+BK530</f>
        <v>0</v>
      </c>
      <c r="BL263" s="214">
        <f>BL265+BL268+BL521+BL524+BL527+BL530</f>
        <v>0</v>
      </c>
      <c r="BM263" s="214">
        <f>BM265+BM268+BM521+BM524+BM527+BM530</f>
        <v>0</v>
      </c>
      <c r="BN263" s="215"/>
      <c r="BO263" s="215"/>
      <c r="BP263" s="213"/>
      <c r="BS263" s="217"/>
      <c r="BT263" s="218"/>
      <c r="BU263" s="213"/>
    </row>
    <row r="264" spans="1:73" s="231" customFormat="1" ht="13" hidden="1" customHeight="1" x14ac:dyDescent="0.35">
      <c r="A264" s="785"/>
      <c r="B264" s="771"/>
      <c r="C264" s="221" t="s">
        <v>73</v>
      </c>
      <c r="D264" s="221" t="s">
        <v>74</v>
      </c>
      <c r="E264" s="222"/>
      <c r="F264" s="222">
        <f>E264*1.12</f>
        <v>0</v>
      </c>
      <c r="G264" s="852"/>
      <c r="H264" s="838"/>
      <c r="I264" s="223"/>
      <c r="J264" s="223">
        <f>I264*1.12</f>
        <v>0</v>
      </c>
      <c r="K264" s="868"/>
      <c r="L264" s="770"/>
      <c r="M264" s="799" t="s">
        <v>98</v>
      </c>
      <c r="N264" s="224">
        <f t="shared" ref="N264:O284" si="166">P264</f>
        <v>0</v>
      </c>
      <c r="O264" s="224">
        <f t="shared" si="166"/>
        <v>0</v>
      </c>
      <c r="P264" s="224">
        <f t="shared" ref="P264:P284" si="167">Q264/1.12</f>
        <v>0</v>
      </c>
      <c r="Q264" s="224"/>
      <c r="R264" s="770"/>
      <c r="S264" s="779"/>
      <c r="T264" s="225"/>
      <c r="U264" s="225"/>
      <c r="V264" s="225"/>
      <c r="W264" s="225">
        <v>166062</v>
      </c>
      <c r="X264" s="226">
        <f t="shared" ref="X264:X284" si="168">W264*1.12</f>
        <v>185989.44000000003</v>
      </c>
      <c r="Y264" s="225">
        <f>11+26+13</f>
        <v>50</v>
      </c>
      <c r="Z264" s="225">
        <f t="shared" ref="Z264:AB284" si="169">T264+W264</f>
        <v>166062</v>
      </c>
      <c r="AA264" s="225">
        <f t="shared" si="169"/>
        <v>185989.44000000003</v>
      </c>
      <c r="AB264" s="225">
        <f t="shared" si="169"/>
        <v>50</v>
      </c>
      <c r="AC264" s="225"/>
      <c r="AD264" s="225">
        <f>AC264*1.12</f>
        <v>0</v>
      </c>
      <c r="AE264" s="225"/>
      <c r="AF264" s="225"/>
      <c r="AG264" s="226">
        <f t="shared" ref="AG264:AG284" si="170">AF264*1.12</f>
        <v>0</v>
      </c>
      <c r="AH264" s="225"/>
      <c r="AI264" s="226"/>
      <c r="AJ264" s="226">
        <f>AI264*1.12</f>
        <v>0</v>
      </c>
      <c r="AK264" s="222">
        <f>AH264-AE264</f>
        <v>0</v>
      </c>
      <c r="AL264" s="227" t="str">
        <f t="shared" si="131"/>
        <v/>
      </c>
      <c r="AM264" s="228"/>
      <c r="AN264" s="228"/>
      <c r="AO264" s="228"/>
      <c r="AP264" s="228"/>
      <c r="AQ264" s="228"/>
      <c r="AR264" s="226"/>
      <c r="AS264" s="226">
        <f t="shared" ref="AS264:AS284" si="171">AR264*1.12</f>
        <v>0</v>
      </c>
      <c r="AT264" s="226"/>
      <c r="AU264" s="229"/>
      <c r="AV264" s="226"/>
      <c r="AW264" s="226"/>
      <c r="AX264" s="226"/>
      <c r="AY264" s="226"/>
      <c r="AZ264" s="226"/>
      <c r="BA264" s="226"/>
      <c r="BB264" s="222"/>
      <c r="BC264" s="226"/>
      <c r="BD264" s="226"/>
      <c r="BE264" s="226"/>
      <c r="BF264" s="226"/>
      <c r="BG264" s="226"/>
      <c r="BH264" s="229"/>
      <c r="BI264" s="230"/>
      <c r="BJ264" s="230"/>
      <c r="BK264" s="230"/>
      <c r="BL264" s="230"/>
      <c r="BM264" s="230"/>
      <c r="BN264" s="230"/>
      <c r="BO264" s="230"/>
      <c r="BP264" s="230"/>
      <c r="BS264" s="232"/>
      <c r="BT264" s="233"/>
      <c r="BU264" s="230"/>
    </row>
    <row r="265" spans="1:73" s="103" customFormat="1" ht="13" hidden="1" customHeight="1" x14ac:dyDescent="0.35">
      <c r="A265" s="785"/>
      <c r="B265" s="771"/>
      <c r="C265" s="122" t="s">
        <v>75</v>
      </c>
      <c r="D265" s="122" t="s">
        <v>76</v>
      </c>
      <c r="E265" s="189">
        <f>E264</f>
        <v>0</v>
      </c>
      <c r="F265" s="189">
        <f>E265*1.12</f>
        <v>0</v>
      </c>
      <c r="G265" s="853"/>
      <c r="H265" s="839"/>
      <c r="I265" s="193"/>
      <c r="J265" s="193">
        <f>I265*1.12</f>
        <v>0</v>
      </c>
      <c r="K265" s="869"/>
      <c r="L265" s="771"/>
      <c r="M265" s="800"/>
      <c r="N265" s="125">
        <f t="shared" si="166"/>
        <v>0</v>
      </c>
      <c r="O265" s="125">
        <f t="shared" si="166"/>
        <v>0</v>
      </c>
      <c r="P265" s="125">
        <f t="shared" si="167"/>
        <v>0</v>
      </c>
      <c r="Q265" s="125">
        <f>Q264</f>
        <v>0</v>
      </c>
      <c r="R265" s="771"/>
      <c r="S265" s="780"/>
      <c r="T265" s="124"/>
      <c r="U265" s="124"/>
      <c r="V265" s="124"/>
      <c r="W265" s="124">
        <f>13596.67407/1.12</f>
        <v>12139.887562499998</v>
      </c>
      <c r="X265" s="123">
        <f t="shared" si="168"/>
        <v>13596.674069999999</v>
      </c>
      <c r="Y265" s="124"/>
      <c r="Z265" s="124">
        <f t="shared" si="169"/>
        <v>12139.887562499998</v>
      </c>
      <c r="AA265" s="124">
        <f t="shared" si="169"/>
        <v>13596.674069999999</v>
      </c>
      <c r="AB265" s="124"/>
      <c r="AC265" s="124"/>
      <c r="AD265" s="124">
        <f>AC265*1.12</f>
        <v>0</v>
      </c>
      <c r="AE265" s="124"/>
      <c r="AF265" s="124"/>
      <c r="AG265" s="123">
        <f t="shared" si="170"/>
        <v>0</v>
      </c>
      <c r="AH265" s="124"/>
      <c r="AI265" s="123">
        <f>AF265+AF268+AF271+AF274+AF277+AF280+AF283-AC265</f>
        <v>0</v>
      </c>
      <c r="AJ265" s="123">
        <f>AI265*1.12</f>
        <v>0</v>
      </c>
      <c r="AK265" s="123"/>
      <c r="AL265" s="126" t="str">
        <f t="shared" si="131"/>
        <v/>
      </c>
      <c r="AM265" s="127">
        <f>AF265</f>
        <v>0</v>
      </c>
      <c r="AN265" s="127"/>
      <c r="AO265" s="127"/>
      <c r="AP265" s="127"/>
      <c r="AQ265" s="127"/>
      <c r="AR265" s="123">
        <f>AF265</f>
        <v>0</v>
      </c>
      <c r="AS265" s="123">
        <f t="shared" si="171"/>
        <v>0</v>
      </c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06"/>
      <c r="BJ265" s="106"/>
      <c r="BK265" s="106"/>
      <c r="BL265" s="106"/>
      <c r="BM265" s="106"/>
      <c r="BN265" s="106"/>
      <c r="BO265" s="106"/>
      <c r="BP265" s="106"/>
      <c r="BS265" s="30"/>
      <c r="BT265" s="107"/>
      <c r="BU265" s="106"/>
    </row>
    <row r="266" spans="1:73" ht="13" hidden="1" customHeight="1" x14ac:dyDescent="0.35">
      <c r="A266" s="785"/>
      <c r="B266" s="771"/>
      <c r="C266" s="129" t="s">
        <v>75</v>
      </c>
      <c r="D266" s="129" t="s">
        <v>77</v>
      </c>
      <c r="E266" s="191">
        <f>E265</f>
        <v>0</v>
      </c>
      <c r="F266" s="191">
        <f>F265</f>
        <v>0</v>
      </c>
      <c r="G266" s="853"/>
      <c r="H266" s="839"/>
      <c r="I266" s="195">
        <f>I265</f>
        <v>0</v>
      </c>
      <c r="J266" s="195">
        <f>J265</f>
        <v>0</v>
      </c>
      <c r="K266" s="870"/>
      <c r="L266" s="772"/>
      <c r="M266" s="801"/>
      <c r="N266" s="132">
        <f t="shared" si="166"/>
        <v>0</v>
      </c>
      <c r="O266" s="132">
        <f t="shared" si="166"/>
        <v>0</v>
      </c>
      <c r="P266" s="132">
        <f t="shared" si="167"/>
        <v>0</v>
      </c>
      <c r="Q266" s="132">
        <f>Q265</f>
        <v>0</v>
      </c>
      <c r="R266" s="772"/>
      <c r="S266" s="781"/>
      <c r="T266" s="131"/>
      <c r="U266" s="131"/>
      <c r="V266" s="131"/>
      <c r="W266" s="131">
        <f>W265</f>
        <v>12139.887562499998</v>
      </c>
      <c r="X266" s="130">
        <f t="shared" si="168"/>
        <v>13596.674069999999</v>
      </c>
      <c r="Y266" s="131"/>
      <c r="Z266" s="131">
        <f t="shared" si="169"/>
        <v>12139.887562499998</v>
      </c>
      <c r="AA266" s="131">
        <f t="shared" si="169"/>
        <v>13596.674069999999</v>
      </c>
      <c r="AB266" s="131"/>
      <c r="AC266" s="131">
        <f>AC265</f>
        <v>0</v>
      </c>
      <c r="AD266" s="131">
        <f>AD265</f>
        <v>0</v>
      </c>
      <c r="AE266" s="131"/>
      <c r="AF266" s="131">
        <f>AF265</f>
        <v>0</v>
      </c>
      <c r="AG266" s="130">
        <f t="shared" si="170"/>
        <v>0</v>
      </c>
      <c r="AH266" s="131"/>
      <c r="AI266" s="130">
        <f>AI265</f>
        <v>0</v>
      </c>
      <c r="AJ266" s="130">
        <f>AJ265</f>
        <v>0</v>
      </c>
      <c r="AK266" s="130"/>
      <c r="AL266" s="133" t="str">
        <f t="shared" si="131"/>
        <v/>
      </c>
      <c r="AM266" s="134">
        <f>AF266</f>
        <v>0</v>
      </c>
      <c r="AN266" s="134"/>
      <c r="AO266" s="134"/>
      <c r="AP266" s="134"/>
      <c r="AQ266" s="134"/>
      <c r="AR266" s="130">
        <f>AF266</f>
        <v>0</v>
      </c>
      <c r="AS266" s="130">
        <f t="shared" si="171"/>
        <v>0</v>
      </c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31"/>
      <c r="BJ266" s="31"/>
      <c r="BK266" s="31"/>
      <c r="BL266" s="31"/>
      <c r="BM266" s="31"/>
      <c r="BN266" s="31"/>
      <c r="BO266" s="31"/>
      <c r="BP266" s="31"/>
      <c r="BS266" s="28"/>
      <c r="BT266" s="29"/>
      <c r="BU266" s="31"/>
    </row>
    <row r="267" spans="1:73" s="231" customFormat="1" ht="13" hidden="1" customHeight="1" x14ac:dyDescent="0.35">
      <c r="A267" s="785"/>
      <c r="B267" s="771"/>
      <c r="C267" s="221" t="s">
        <v>73</v>
      </c>
      <c r="D267" s="221" t="s">
        <v>74</v>
      </c>
      <c r="E267" s="222"/>
      <c r="F267" s="222"/>
      <c r="G267" s="853"/>
      <c r="H267" s="839"/>
      <c r="I267" s="223"/>
      <c r="J267" s="223"/>
      <c r="K267" s="868"/>
      <c r="L267" s="770"/>
      <c r="M267" s="799" t="s">
        <v>98</v>
      </c>
      <c r="N267" s="224">
        <f t="shared" si="166"/>
        <v>0</v>
      </c>
      <c r="O267" s="224">
        <f t="shared" si="166"/>
        <v>0</v>
      </c>
      <c r="P267" s="224">
        <f t="shared" si="167"/>
        <v>0</v>
      </c>
      <c r="Q267" s="224"/>
      <c r="R267" s="770"/>
      <c r="S267" s="779"/>
      <c r="T267" s="225"/>
      <c r="U267" s="225"/>
      <c r="V267" s="225"/>
      <c r="W267" s="225">
        <v>7963</v>
      </c>
      <c r="X267" s="226">
        <f t="shared" si="168"/>
        <v>8918.5600000000013</v>
      </c>
      <c r="Y267" s="225">
        <f>1+9</f>
        <v>10</v>
      </c>
      <c r="Z267" s="225">
        <f t="shared" si="169"/>
        <v>7963</v>
      </c>
      <c r="AA267" s="225">
        <f t="shared" si="169"/>
        <v>8918.5600000000013</v>
      </c>
      <c r="AB267" s="225">
        <f t="shared" si="169"/>
        <v>10</v>
      </c>
      <c r="AC267" s="225"/>
      <c r="AD267" s="225"/>
      <c r="AE267" s="225"/>
      <c r="AF267" s="225"/>
      <c r="AG267" s="226">
        <f t="shared" si="170"/>
        <v>0</v>
      </c>
      <c r="AH267" s="225"/>
      <c r="AI267" s="226"/>
      <c r="AJ267" s="226">
        <f>AI267*1.12</f>
        <v>0</v>
      </c>
      <c r="AK267" s="222">
        <f>AH267-AE267</f>
        <v>0</v>
      </c>
      <c r="AL267" s="227" t="str">
        <f t="shared" si="131"/>
        <v/>
      </c>
      <c r="AM267" s="228"/>
      <c r="AN267" s="228"/>
      <c r="AO267" s="228"/>
      <c r="AP267" s="228"/>
      <c r="AQ267" s="228"/>
      <c r="AR267" s="226"/>
      <c r="AS267" s="226">
        <f t="shared" si="171"/>
        <v>0</v>
      </c>
      <c r="AT267" s="226"/>
      <c r="AU267" s="226"/>
      <c r="AV267" s="226"/>
      <c r="AW267" s="226"/>
      <c r="AX267" s="226"/>
      <c r="AY267" s="226"/>
      <c r="AZ267" s="226"/>
      <c r="BA267" s="226"/>
      <c r="BB267" s="229"/>
      <c r="BC267" s="226"/>
      <c r="BD267" s="226"/>
      <c r="BE267" s="226"/>
      <c r="BF267" s="226"/>
      <c r="BG267" s="226"/>
      <c r="BH267" s="226"/>
      <c r="BI267" s="230"/>
      <c r="BJ267" s="230"/>
      <c r="BK267" s="230"/>
      <c r="BL267" s="230"/>
      <c r="BM267" s="230"/>
      <c r="BN267" s="230"/>
      <c r="BO267" s="230"/>
      <c r="BP267" s="230"/>
      <c r="BS267" s="232"/>
      <c r="BT267" s="233"/>
      <c r="BU267" s="230"/>
    </row>
    <row r="268" spans="1:73" s="103" customFormat="1" ht="13" hidden="1" customHeight="1" x14ac:dyDescent="0.35">
      <c r="A268" s="785"/>
      <c r="B268" s="771"/>
      <c r="C268" s="122" t="s">
        <v>75</v>
      </c>
      <c r="D268" s="122" t="s">
        <v>76</v>
      </c>
      <c r="E268" s="189"/>
      <c r="F268" s="189"/>
      <c r="G268" s="853"/>
      <c r="H268" s="839"/>
      <c r="I268" s="193"/>
      <c r="J268" s="193"/>
      <c r="K268" s="869"/>
      <c r="L268" s="771"/>
      <c r="M268" s="800"/>
      <c r="N268" s="125">
        <f t="shared" si="166"/>
        <v>0</v>
      </c>
      <c r="O268" s="125">
        <f t="shared" si="166"/>
        <v>0</v>
      </c>
      <c r="P268" s="125">
        <f t="shared" si="167"/>
        <v>0</v>
      </c>
      <c r="Q268" s="125">
        <f>Q267</f>
        <v>0</v>
      </c>
      <c r="R268" s="771"/>
      <c r="S268" s="780"/>
      <c r="T268" s="124"/>
      <c r="U268" s="124"/>
      <c r="V268" s="124"/>
      <c r="W268" s="124"/>
      <c r="X268" s="123">
        <f t="shared" si="168"/>
        <v>0</v>
      </c>
      <c r="Y268" s="124"/>
      <c r="Z268" s="124">
        <f t="shared" si="169"/>
        <v>0</v>
      </c>
      <c r="AA268" s="124">
        <f t="shared" si="169"/>
        <v>0</v>
      </c>
      <c r="AB268" s="124"/>
      <c r="AC268" s="124"/>
      <c r="AD268" s="124"/>
      <c r="AE268" s="124"/>
      <c r="AF268" s="124"/>
      <c r="AG268" s="123">
        <f t="shared" si="170"/>
        <v>0</v>
      </c>
      <c r="AH268" s="124"/>
      <c r="AI268" s="123"/>
      <c r="AJ268" s="123">
        <f>AI268*1.12</f>
        <v>0</v>
      </c>
      <c r="AK268" s="123"/>
      <c r="AL268" s="126" t="str">
        <f t="shared" si="131"/>
        <v/>
      </c>
      <c r="AM268" s="127">
        <f>AF268</f>
        <v>0</v>
      </c>
      <c r="AN268" s="127"/>
      <c r="AO268" s="127"/>
      <c r="AP268" s="127"/>
      <c r="AQ268" s="127"/>
      <c r="AR268" s="123">
        <f>AF268</f>
        <v>0</v>
      </c>
      <c r="AS268" s="123">
        <f t="shared" si="171"/>
        <v>0</v>
      </c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06"/>
      <c r="BJ268" s="106"/>
      <c r="BK268" s="106"/>
      <c r="BL268" s="106"/>
      <c r="BM268" s="106"/>
      <c r="BN268" s="106"/>
      <c r="BO268" s="106"/>
      <c r="BP268" s="106"/>
      <c r="BS268" s="30"/>
      <c r="BT268" s="107"/>
      <c r="BU268" s="106"/>
    </row>
    <row r="269" spans="1:73" ht="13" hidden="1" customHeight="1" x14ac:dyDescent="0.35">
      <c r="A269" s="785"/>
      <c r="B269" s="771"/>
      <c r="C269" s="129" t="s">
        <v>75</v>
      </c>
      <c r="D269" s="129" t="s">
        <v>77</v>
      </c>
      <c r="E269" s="191"/>
      <c r="F269" s="191"/>
      <c r="G269" s="853"/>
      <c r="H269" s="839"/>
      <c r="I269" s="195"/>
      <c r="J269" s="195"/>
      <c r="K269" s="870"/>
      <c r="L269" s="772"/>
      <c r="M269" s="801"/>
      <c r="N269" s="132">
        <f t="shared" si="166"/>
        <v>0</v>
      </c>
      <c r="O269" s="132">
        <f t="shared" si="166"/>
        <v>0</v>
      </c>
      <c r="P269" s="132">
        <f t="shared" si="167"/>
        <v>0</v>
      </c>
      <c r="Q269" s="132">
        <f>Q268</f>
        <v>0</v>
      </c>
      <c r="R269" s="772"/>
      <c r="S269" s="781"/>
      <c r="T269" s="131"/>
      <c r="U269" s="131"/>
      <c r="V269" s="131"/>
      <c r="W269" s="131">
        <f>W268</f>
        <v>0</v>
      </c>
      <c r="X269" s="130">
        <f t="shared" si="168"/>
        <v>0</v>
      </c>
      <c r="Y269" s="131"/>
      <c r="Z269" s="131">
        <f t="shared" si="169"/>
        <v>0</v>
      </c>
      <c r="AA269" s="131">
        <f t="shared" si="169"/>
        <v>0</v>
      </c>
      <c r="AB269" s="131"/>
      <c r="AC269" s="131"/>
      <c r="AD269" s="131"/>
      <c r="AE269" s="131"/>
      <c r="AF269" s="131">
        <f>AF268</f>
        <v>0</v>
      </c>
      <c r="AG269" s="130">
        <f t="shared" si="170"/>
        <v>0</v>
      </c>
      <c r="AH269" s="131"/>
      <c r="AI269" s="130">
        <f>AI268</f>
        <v>0</v>
      </c>
      <c r="AJ269" s="130">
        <f>AJ268</f>
        <v>0</v>
      </c>
      <c r="AK269" s="130"/>
      <c r="AL269" s="133" t="str">
        <f t="shared" si="131"/>
        <v/>
      </c>
      <c r="AM269" s="134">
        <f>AF269</f>
        <v>0</v>
      </c>
      <c r="AN269" s="134"/>
      <c r="AO269" s="134"/>
      <c r="AP269" s="134"/>
      <c r="AQ269" s="134"/>
      <c r="AR269" s="130">
        <f>AF269</f>
        <v>0</v>
      </c>
      <c r="AS269" s="130">
        <f t="shared" si="171"/>
        <v>0</v>
      </c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31"/>
      <c r="BJ269" s="31"/>
      <c r="BK269" s="31"/>
      <c r="BL269" s="31"/>
      <c r="BM269" s="31"/>
      <c r="BN269" s="31"/>
      <c r="BO269" s="31"/>
      <c r="BP269" s="31"/>
      <c r="BS269" s="28"/>
      <c r="BT269" s="29"/>
      <c r="BU269" s="31"/>
    </row>
    <row r="270" spans="1:73" s="231" customFormat="1" ht="13" hidden="1" customHeight="1" x14ac:dyDescent="0.35">
      <c r="A270" s="785"/>
      <c r="B270" s="771"/>
      <c r="C270" s="221" t="s">
        <v>73</v>
      </c>
      <c r="D270" s="221" t="s">
        <v>74</v>
      </c>
      <c r="E270" s="222"/>
      <c r="F270" s="222"/>
      <c r="G270" s="853"/>
      <c r="H270" s="839"/>
      <c r="I270" s="223"/>
      <c r="J270" s="223"/>
      <c r="K270" s="868"/>
      <c r="L270" s="770"/>
      <c r="M270" s="799" t="s">
        <v>98</v>
      </c>
      <c r="N270" s="224">
        <f t="shared" si="166"/>
        <v>0</v>
      </c>
      <c r="O270" s="224">
        <f t="shared" si="166"/>
        <v>0</v>
      </c>
      <c r="P270" s="224">
        <f t="shared" si="167"/>
        <v>0</v>
      </c>
      <c r="Q270" s="224"/>
      <c r="R270" s="770"/>
      <c r="S270" s="779"/>
      <c r="T270" s="225"/>
      <c r="U270" s="225"/>
      <c r="V270" s="225"/>
      <c r="W270" s="225">
        <f>15807+9113</f>
        <v>24920</v>
      </c>
      <c r="X270" s="226">
        <f t="shared" si="168"/>
        <v>27910.400000000001</v>
      </c>
      <c r="Y270" s="225">
        <f>5</f>
        <v>5</v>
      </c>
      <c r="Z270" s="225">
        <f t="shared" si="169"/>
        <v>24920</v>
      </c>
      <c r="AA270" s="225">
        <f t="shared" si="169"/>
        <v>27910.400000000001</v>
      </c>
      <c r="AB270" s="225">
        <f t="shared" si="169"/>
        <v>5</v>
      </c>
      <c r="AC270" s="225"/>
      <c r="AD270" s="225"/>
      <c r="AE270" s="225"/>
      <c r="AF270" s="225"/>
      <c r="AG270" s="226">
        <f t="shared" si="170"/>
        <v>0</v>
      </c>
      <c r="AH270" s="225"/>
      <c r="AI270" s="226"/>
      <c r="AJ270" s="226">
        <f>AI270*1.12</f>
        <v>0</v>
      </c>
      <c r="AK270" s="222">
        <f>AH270-AE270</f>
        <v>0</v>
      </c>
      <c r="AL270" s="227" t="str">
        <f t="shared" si="131"/>
        <v/>
      </c>
      <c r="AM270" s="228"/>
      <c r="AN270" s="228"/>
      <c r="AO270" s="228"/>
      <c r="AP270" s="228"/>
      <c r="AQ270" s="228"/>
      <c r="AR270" s="226"/>
      <c r="AS270" s="226">
        <f t="shared" si="171"/>
        <v>0</v>
      </c>
      <c r="AT270" s="226"/>
      <c r="AU270" s="226"/>
      <c r="AV270" s="226"/>
      <c r="AW270" s="226"/>
      <c r="AX270" s="226"/>
      <c r="AY270" s="226"/>
      <c r="AZ270" s="226"/>
      <c r="BA270" s="226"/>
      <c r="BB270" s="222"/>
      <c r="BC270" s="226"/>
      <c r="BD270" s="226"/>
      <c r="BE270" s="226"/>
      <c r="BF270" s="226"/>
      <c r="BG270" s="226"/>
      <c r="BH270" s="226"/>
      <c r="BI270" s="230"/>
      <c r="BJ270" s="230"/>
      <c r="BK270" s="230"/>
      <c r="BL270" s="230"/>
      <c r="BM270" s="230"/>
      <c r="BN270" s="230"/>
      <c r="BO270" s="230"/>
      <c r="BP270" s="230"/>
      <c r="BS270" s="232"/>
      <c r="BT270" s="233"/>
      <c r="BU270" s="230"/>
    </row>
    <row r="271" spans="1:73" s="103" customFormat="1" ht="13" hidden="1" customHeight="1" x14ac:dyDescent="0.35">
      <c r="A271" s="785"/>
      <c r="B271" s="771"/>
      <c r="C271" s="122" t="s">
        <v>75</v>
      </c>
      <c r="D271" s="122" t="s">
        <v>76</v>
      </c>
      <c r="E271" s="189"/>
      <c r="F271" s="189"/>
      <c r="G271" s="853"/>
      <c r="H271" s="839"/>
      <c r="I271" s="193"/>
      <c r="J271" s="193"/>
      <c r="K271" s="869"/>
      <c r="L271" s="771"/>
      <c r="M271" s="800"/>
      <c r="N271" s="125">
        <f t="shared" si="166"/>
        <v>0</v>
      </c>
      <c r="O271" s="125">
        <f t="shared" si="166"/>
        <v>0</v>
      </c>
      <c r="P271" s="125">
        <f t="shared" si="167"/>
        <v>0</v>
      </c>
      <c r="Q271" s="125">
        <f>Q270</f>
        <v>0</v>
      </c>
      <c r="R271" s="771"/>
      <c r="S271" s="780"/>
      <c r="T271" s="124"/>
      <c r="U271" s="124"/>
      <c r="V271" s="124"/>
      <c r="W271" s="124"/>
      <c r="X271" s="123">
        <f t="shared" si="168"/>
        <v>0</v>
      </c>
      <c r="Y271" s="124"/>
      <c r="Z271" s="124">
        <f t="shared" si="169"/>
        <v>0</v>
      </c>
      <c r="AA271" s="124">
        <f t="shared" si="169"/>
        <v>0</v>
      </c>
      <c r="AB271" s="124"/>
      <c r="AC271" s="124"/>
      <c r="AD271" s="124"/>
      <c r="AE271" s="124"/>
      <c r="AF271" s="124"/>
      <c r="AG271" s="123">
        <f t="shared" si="170"/>
        <v>0</v>
      </c>
      <c r="AH271" s="124"/>
      <c r="AI271" s="123"/>
      <c r="AJ271" s="123">
        <f>AI271*1.12</f>
        <v>0</v>
      </c>
      <c r="AK271" s="123"/>
      <c r="AL271" s="126" t="str">
        <f t="shared" si="131"/>
        <v/>
      </c>
      <c r="AM271" s="127">
        <f>AF271</f>
        <v>0</v>
      </c>
      <c r="AN271" s="127"/>
      <c r="AO271" s="127"/>
      <c r="AP271" s="127"/>
      <c r="AQ271" s="127"/>
      <c r="AR271" s="123">
        <f>AF271</f>
        <v>0</v>
      </c>
      <c r="AS271" s="123">
        <f t="shared" si="171"/>
        <v>0</v>
      </c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06"/>
      <c r="BJ271" s="106"/>
      <c r="BK271" s="106"/>
      <c r="BL271" s="106"/>
      <c r="BM271" s="106"/>
      <c r="BN271" s="106"/>
      <c r="BO271" s="106"/>
      <c r="BP271" s="106"/>
      <c r="BS271" s="30"/>
      <c r="BT271" s="107"/>
      <c r="BU271" s="106"/>
    </row>
    <row r="272" spans="1:73" ht="13" hidden="1" customHeight="1" x14ac:dyDescent="0.35">
      <c r="A272" s="785"/>
      <c r="B272" s="771"/>
      <c r="C272" s="129" t="s">
        <v>75</v>
      </c>
      <c r="D272" s="129" t="s">
        <v>77</v>
      </c>
      <c r="E272" s="191"/>
      <c r="F272" s="191"/>
      <c r="G272" s="853"/>
      <c r="H272" s="839"/>
      <c r="I272" s="195"/>
      <c r="J272" s="195"/>
      <c r="K272" s="870"/>
      <c r="L272" s="772"/>
      <c r="M272" s="801"/>
      <c r="N272" s="132">
        <f t="shared" si="166"/>
        <v>0</v>
      </c>
      <c r="O272" s="132">
        <f t="shared" si="166"/>
        <v>0</v>
      </c>
      <c r="P272" s="132">
        <f t="shared" si="167"/>
        <v>0</v>
      </c>
      <c r="Q272" s="132">
        <f>Q271</f>
        <v>0</v>
      </c>
      <c r="R272" s="772"/>
      <c r="S272" s="781"/>
      <c r="T272" s="131"/>
      <c r="U272" s="131"/>
      <c r="V272" s="131"/>
      <c r="W272" s="131">
        <f>W271</f>
        <v>0</v>
      </c>
      <c r="X272" s="130">
        <f t="shared" si="168"/>
        <v>0</v>
      </c>
      <c r="Y272" s="131"/>
      <c r="Z272" s="131">
        <f t="shared" si="169"/>
        <v>0</v>
      </c>
      <c r="AA272" s="131">
        <f t="shared" si="169"/>
        <v>0</v>
      </c>
      <c r="AB272" s="131"/>
      <c r="AC272" s="131"/>
      <c r="AD272" s="131"/>
      <c r="AE272" s="131"/>
      <c r="AF272" s="131">
        <f>AF271</f>
        <v>0</v>
      </c>
      <c r="AG272" s="130">
        <f t="shared" si="170"/>
        <v>0</v>
      </c>
      <c r="AH272" s="131"/>
      <c r="AI272" s="130">
        <f>AI271</f>
        <v>0</v>
      </c>
      <c r="AJ272" s="130">
        <f>AJ271</f>
        <v>0</v>
      </c>
      <c r="AK272" s="130"/>
      <c r="AL272" s="133" t="str">
        <f t="shared" si="131"/>
        <v/>
      </c>
      <c r="AM272" s="134">
        <f>AF272</f>
        <v>0</v>
      </c>
      <c r="AN272" s="134"/>
      <c r="AO272" s="134"/>
      <c r="AP272" s="134"/>
      <c r="AQ272" s="134"/>
      <c r="AR272" s="130">
        <f>AF272</f>
        <v>0</v>
      </c>
      <c r="AS272" s="130">
        <f t="shared" si="171"/>
        <v>0</v>
      </c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31"/>
      <c r="BJ272" s="31"/>
      <c r="BK272" s="31"/>
      <c r="BL272" s="31"/>
      <c r="BM272" s="31"/>
      <c r="BN272" s="31"/>
      <c r="BO272" s="31"/>
      <c r="BP272" s="31"/>
      <c r="BS272" s="28"/>
      <c r="BT272" s="29"/>
      <c r="BU272" s="31"/>
    </row>
    <row r="273" spans="1:73" s="231" customFormat="1" ht="13" hidden="1" customHeight="1" x14ac:dyDescent="0.35">
      <c r="A273" s="785"/>
      <c r="B273" s="771"/>
      <c r="C273" s="221" t="s">
        <v>73</v>
      </c>
      <c r="D273" s="221" t="s">
        <v>74</v>
      </c>
      <c r="E273" s="222"/>
      <c r="F273" s="222"/>
      <c r="G273" s="853"/>
      <c r="H273" s="839"/>
      <c r="I273" s="223"/>
      <c r="J273" s="223"/>
      <c r="K273" s="868"/>
      <c r="L273" s="770"/>
      <c r="M273" s="799" t="s">
        <v>98</v>
      </c>
      <c r="N273" s="224">
        <f t="shared" si="166"/>
        <v>0</v>
      </c>
      <c r="O273" s="224">
        <f t="shared" si="166"/>
        <v>0</v>
      </c>
      <c r="P273" s="224">
        <f t="shared" si="167"/>
        <v>0</v>
      </c>
      <c r="Q273" s="224"/>
      <c r="R273" s="770"/>
      <c r="S273" s="779"/>
      <c r="T273" s="225"/>
      <c r="U273" s="225"/>
      <c r="V273" s="225"/>
      <c r="W273" s="225">
        <v>16703</v>
      </c>
      <c r="X273" s="226">
        <f t="shared" si="168"/>
        <v>18707.36</v>
      </c>
      <c r="Y273" s="225">
        <f>5+5</f>
        <v>10</v>
      </c>
      <c r="Z273" s="225">
        <f t="shared" si="169"/>
        <v>16703</v>
      </c>
      <c r="AA273" s="225">
        <f t="shared" si="169"/>
        <v>18707.36</v>
      </c>
      <c r="AB273" s="225">
        <f t="shared" si="169"/>
        <v>10</v>
      </c>
      <c r="AC273" s="225"/>
      <c r="AD273" s="225"/>
      <c r="AE273" s="225"/>
      <c r="AF273" s="225"/>
      <c r="AG273" s="226">
        <f t="shared" si="170"/>
        <v>0</v>
      </c>
      <c r="AH273" s="225"/>
      <c r="AI273" s="226"/>
      <c r="AJ273" s="226">
        <f>AI273*1.12</f>
        <v>0</v>
      </c>
      <c r="AK273" s="222">
        <f>AH273-AE273</f>
        <v>0</v>
      </c>
      <c r="AL273" s="227" t="str">
        <f t="shared" si="131"/>
        <v/>
      </c>
      <c r="AM273" s="228"/>
      <c r="AN273" s="228"/>
      <c r="AO273" s="228"/>
      <c r="AP273" s="228"/>
      <c r="AQ273" s="228"/>
      <c r="AR273" s="226"/>
      <c r="AS273" s="226">
        <f t="shared" si="171"/>
        <v>0</v>
      </c>
      <c r="AT273" s="226"/>
      <c r="AU273" s="226"/>
      <c r="AV273" s="226"/>
      <c r="AW273" s="226"/>
      <c r="AX273" s="226"/>
      <c r="AY273" s="226"/>
      <c r="AZ273" s="226"/>
      <c r="BA273" s="226"/>
      <c r="BB273" s="229"/>
      <c r="BC273" s="226"/>
      <c r="BD273" s="226"/>
      <c r="BE273" s="226"/>
      <c r="BF273" s="226"/>
      <c r="BG273" s="226"/>
      <c r="BH273" s="226"/>
      <c r="BI273" s="230"/>
      <c r="BJ273" s="230"/>
      <c r="BK273" s="230"/>
      <c r="BL273" s="230"/>
      <c r="BM273" s="230"/>
      <c r="BN273" s="230"/>
      <c r="BO273" s="230"/>
      <c r="BP273" s="230"/>
      <c r="BS273" s="232"/>
      <c r="BT273" s="233"/>
      <c r="BU273" s="230"/>
    </row>
    <row r="274" spans="1:73" s="103" customFormat="1" ht="13" hidden="1" customHeight="1" x14ac:dyDescent="0.35">
      <c r="A274" s="785"/>
      <c r="B274" s="771"/>
      <c r="C274" s="122" t="s">
        <v>75</v>
      </c>
      <c r="D274" s="122" t="s">
        <v>76</v>
      </c>
      <c r="E274" s="189"/>
      <c r="F274" s="189"/>
      <c r="G274" s="853"/>
      <c r="H274" s="839"/>
      <c r="I274" s="193"/>
      <c r="J274" s="193"/>
      <c r="K274" s="869"/>
      <c r="L274" s="771"/>
      <c r="M274" s="800"/>
      <c r="N274" s="125">
        <f t="shared" si="166"/>
        <v>0</v>
      </c>
      <c r="O274" s="125">
        <f t="shared" si="166"/>
        <v>0</v>
      </c>
      <c r="P274" s="125">
        <f t="shared" si="167"/>
        <v>0</v>
      </c>
      <c r="Q274" s="125">
        <f>Q273</f>
        <v>0</v>
      </c>
      <c r="R274" s="771"/>
      <c r="S274" s="780"/>
      <c r="T274" s="124"/>
      <c r="U274" s="124"/>
      <c r="V274" s="124"/>
      <c r="W274" s="124"/>
      <c r="X274" s="123">
        <f t="shared" si="168"/>
        <v>0</v>
      </c>
      <c r="Y274" s="124"/>
      <c r="Z274" s="124">
        <f t="shared" si="169"/>
        <v>0</v>
      </c>
      <c r="AA274" s="124">
        <f t="shared" si="169"/>
        <v>0</v>
      </c>
      <c r="AB274" s="124"/>
      <c r="AC274" s="124"/>
      <c r="AD274" s="124"/>
      <c r="AE274" s="124"/>
      <c r="AF274" s="124"/>
      <c r="AG274" s="123">
        <f t="shared" si="170"/>
        <v>0</v>
      </c>
      <c r="AH274" s="124"/>
      <c r="AI274" s="123"/>
      <c r="AJ274" s="123">
        <f>AI274*1.12</f>
        <v>0</v>
      </c>
      <c r="AK274" s="123"/>
      <c r="AL274" s="126" t="str">
        <f t="shared" si="131"/>
        <v/>
      </c>
      <c r="AM274" s="127">
        <f>AF274</f>
        <v>0</v>
      </c>
      <c r="AN274" s="127"/>
      <c r="AO274" s="127"/>
      <c r="AP274" s="127"/>
      <c r="AQ274" s="127"/>
      <c r="AR274" s="123">
        <f>AF274</f>
        <v>0</v>
      </c>
      <c r="AS274" s="123">
        <f t="shared" si="171"/>
        <v>0</v>
      </c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06"/>
      <c r="BJ274" s="106"/>
      <c r="BK274" s="106"/>
      <c r="BL274" s="106"/>
      <c r="BM274" s="106"/>
      <c r="BN274" s="106"/>
      <c r="BO274" s="106"/>
      <c r="BP274" s="106"/>
      <c r="BS274" s="30"/>
      <c r="BT274" s="107"/>
      <c r="BU274" s="106"/>
    </row>
    <row r="275" spans="1:73" ht="13" hidden="1" customHeight="1" x14ac:dyDescent="0.35">
      <c r="A275" s="785"/>
      <c r="B275" s="771"/>
      <c r="C275" s="129" t="s">
        <v>75</v>
      </c>
      <c r="D275" s="129" t="s">
        <v>77</v>
      </c>
      <c r="E275" s="191"/>
      <c r="F275" s="191"/>
      <c r="G275" s="853"/>
      <c r="H275" s="839"/>
      <c r="I275" s="195"/>
      <c r="J275" s="195"/>
      <c r="K275" s="870"/>
      <c r="L275" s="772"/>
      <c r="M275" s="801"/>
      <c r="N275" s="132">
        <f t="shared" si="166"/>
        <v>0</v>
      </c>
      <c r="O275" s="132">
        <f t="shared" si="166"/>
        <v>0</v>
      </c>
      <c r="P275" s="132">
        <f t="shared" si="167"/>
        <v>0</v>
      </c>
      <c r="Q275" s="132">
        <f>Q274</f>
        <v>0</v>
      </c>
      <c r="R275" s="772"/>
      <c r="S275" s="781"/>
      <c r="T275" s="131"/>
      <c r="U275" s="131"/>
      <c r="V275" s="131"/>
      <c r="W275" s="131">
        <f>W274</f>
        <v>0</v>
      </c>
      <c r="X275" s="130">
        <f t="shared" si="168"/>
        <v>0</v>
      </c>
      <c r="Y275" s="131"/>
      <c r="Z275" s="131">
        <f t="shared" si="169"/>
        <v>0</v>
      </c>
      <c r="AA275" s="131">
        <f t="shared" si="169"/>
        <v>0</v>
      </c>
      <c r="AB275" s="131"/>
      <c r="AC275" s="131"/>
      <c r="AD275" s="131"/>
      <c r="AE275" s="131"/>
      <c r="AF275" s="131">
        <f>AF274</f>
        <v>0</v>
      </c>
      <c r="AG275" s="130">
        <f t="shared" si="170"/>
        <v>0</v>
      </c>
      <c r="AH275" s="131"/>
      <c r="AI275" s="130">
        <f>AI274</f>
        <v>0</v>
      </c>
      <c r="AJ275" s="130">
        <f>AJ274</f>
        <v>0</v>
      </c>
      <c r="AK275" s="130"/>
      <c r="AL275" s="133" t="str">
        <f t="shared" si="131"/>
        <v/>
      </c>
      <c r="AM275" s="134">
        <f>AF275</f>
        <v>0</v>
      </c>
      <c r="AN275" s="134"/>
      <c r="AO275" s="134"/>
      <c r="AP275" s="134"/>
      <c r="AQ275" s="134"/>
      <c r="AR275" s="130">
        <f>AF275</f>
        <v>0</v>
      </c>
      <c r="AS275" s="130">
        <f t="shared" si="171"/>
        <v>0</v>
      </c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31"/>
      <c r="BJ275" s="31"/>
      <c r="BK275" s="31"/>
      <c r="BL275" s="31"/>
      <c r="BM275" s="31"/>
      <c r="BN275" s="31"/>
      <c r="BO275" s="31"/>
      <c r="BP275" s="31"/>
      <c r="BS275" s="28"/>
      <c r="BT275" s="29"/>
      <c r="BU275" s="31"/>
    </row>
    <row r="276" spans="1:73" s="231" customFormat="1" ht="13" hidden="1" customHeight="1" x14ac:dyDescent="0.35">
      <c r="A276" s="785"/>
      <c r="B276" s="771"/>
      <c r="C276" s="221" t="s">
        <v>73</v>
      </c>
      <c r="D276" s="221" t="s">
        <v>74</v>
      </c>
      <c r="E276" s="222"/>
      <c r="F276" s="222"/>
      <c r="G276" s="853"/>
      <c r="H276" s="839"/>
      <c r="I276" s="223"/>
      <c r="J276" s="223"/>
      <c r="K276" s="868"/>
      <c r="L276" s="770"/>
      <c r="M276" s="799" t="s">
        <v>98</v>
      </c>
      <c r="N276" s="224">
        <f t="shared" si="166"/>
        <v>0</v>
      </c>
      <c r="O276" s="224">
        <f t="shared" si="166"/>
        <v>0</v>
      </c>
      <c r="P276" s="224">
        <f t="shared" si="167"/>
        <v>0</v>
      </c>
      <c r="Q276" s="224"/>
      <c r="R276" s="770"/>
      <c r="S276" s="779"/>
      <c r="T276" s="225"/>
      <c r="U276" s="225"/>
      <c r="V276" s="225"/>
      <c r="W276" s="225">
        <v>149421</v>
      </c>
      <c r="X276" s="226">
        <f t="shared" si="168"/>
        <v>167351.52000000002</v>
      </c>
      <c r="Y276" s="225">
        <f>2+48</f>
        <v>50</v>
      </c>
      <c r="Z276" s="225">
        <f t="shared" si="169"/>
        <v>149421</v>
      </c>
      <c r="AA276" s="225">
        <f t="shared" si="169"/>
        <v>167351.52000000002</v>
      </c>
      <c r="AB276" s="225">
        <f t="shared" si="169"/>
        <v>50</v>
      </c>
      <c r="AC276" s="225"/>
      <c r="AD276" s="225"/>
      <c r="AE276" s="225"/>
      <c r="AF276" s="225"/>
      <c r="AG276" s="226">
        <f t="shared" si="170"/>
        <v>0</v>
      </c>
      <c r="AH276" s="225"/>
      <c r="AI276" s="226"/>
      <c r="AJ276" s="226">
        <f>AI276*1.12</f>
        <v>0</v>
      </c>
      <c r="AK276" s="222">
        <f>AH276-AE276</f>
        <v>0</v>
      </c>
      <c r="AL276" s="227" t="str">
        <f t="shared" si="131"/>
        <v/>
      </c>
      <c r="AM276" s="228"/>
      <c r="AN276" s="228"/>
      <c r="AO276" s="228"/>
      <c r="AP276" s="228"/>
      <c r="AQ276" s="228"/>
      <c r="AR276" s="226"/>
      <c r="AS276" s="226">
        <f t="shared" si="171"/>
        <v>0</v>
      </c>
      <c r="AT276" s="226"/>
      <c r="AU276" s="226"/>
      <c r="AV276" s="226"/>
      <c r="AW276" s="226"/>
      <c r="AX276" s="226"/>
      <c r="AY276" s="226"/>
      <c r="AZ276" s="226"/>
      <c r="BA276" s="226"/>
      <c r="BB276" s="229"/>
      <c r="BC276" s="226"/>
      <c r="BD276" s="226"/>
      <c r="BE276" s="226"/>
      <c r="BF276" s="226"/>
      <c r="BG276" s="226"/>
      <c r="BH276" s="226"/>
      <c r="BI276" s="230"/>
      <c r="BJ276" s="230"/>
      <c r="BK276" s="230"/>
      <c r="BL276" s="230"/>
      <c r="BM276" s="230"/>
      <c r="BN276" s="230"/>
      <c r="BO276" s="230"/>
      <c r="BP276" s="230"/>
      <c r="BS276" s="232"/>
      <c r="BT276" s="233"/>
      <c r="BU276" s="230"/>
    </row>
    <row r="277" spans="1:73" s="103" customFormat="1" ht="13" hidden="1" customHeight="1" x14ac:dyDescent="0.35">
      <c r="A277" s="785"/>
      <c r="B277" s="771"/>
      <c r="C277" s="122" t="s">
        <v>75</v>
      </c>
      <c r="D277" s="122" t="s">
        <v>76</v>
      </c>
      <c r="E277" s="189"/>
      <c r="F277" s="189"/>
      <c r="G277" s="853"/>
      <c r="H277" s="839"/>
      <c r="I277" s="193"/>
      <c r="J277" s="193"/>
      <c r="K277" s="869"/>
      <c r="L277" s="771"/>
      <c r="M277" s="800"/>
      <c r="N277" s="125">
        <f t="shared" si="166"/>
        <v>0</v>
      </c>
      <c r="O277" s="125">
        <f t="shared" si="166"/>
        <v>0</v>
      </c>
      <c r="P277" s="125">
        <f t="shared" si="167"/>
        <v>0</v>
      </c>
      <c r="Q277" s="125">
        <f>Q276</f>
        <v>0</v>
      </c>
      <c r="R277" s="771"/>
      <c r="S277" s="780"/>
      <c r="T277" s="124"/>
      <c r="U277" s="124"/>
      <c r="V277" s="124"/>
      <c r="W277" s="124"/>
      <c r="X277" s="123">
        <f t="shared" si="168"/>
        <v>0</v>
      </c>
      <c r="Y277" s="124"/>
      <c r="Z277" s="124">
        <f t="shared" si="169"/>
        <v>0</v>
      </c>
      <c r="AA277" s="124">
        <f t="shared" si="169"/>
        <v>0</v>
      </c>
      <c r="AB277" s="124"/>
      <c r="AC277" s="124"/>
      <c r="AD277" s="124"/>
      <c r="AE277" s="124"/>
      <c r="AF277" s="124"/>
      <c r="AG277" s="123">
        <f t="shared" si="170"/>
        <v>0</v>
      </c>
      <c r="AH277" s="124"/>
      <c r="AI277" s="123"/>
      <c r="AJ277" s="123">
        <f>AI277*1.12</f>
        <v>0</v>
      </c>
      <c r="AK277" s="123"/>
      <c r="AL277" s="126" t="str">
        <f t="shared" si="131"/>
        <v/>
      </c>
      <c r="AM277" s="127">
        <f>AF277</f>
        <v>0</v>
      </c>
      <c r="AN277" s="127"/>
      <c r="AO277" s="127"/>
      <c r="AP277" s="127"/>
      <c r="AQ277" s="127"/>
      <c r="AR277" s="123">
        <f>AF277</f>
        <v>0</v>
      </c>
      <c r="AS277" s="123">
        <f t="shared" si="171"/>
        <v>0</v>
      </c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06"/>
      <c r="BJ277" s="106"/>
      <c r="BK277" s="106"/>
      <c r="BL277" s="106"/>
      <c r="BM277" s="106"/>
      <c r="BN277" s="106"/>
      <c r="BO277" s="106"/>
      <c r="BP277" s="106"/>
      <c r="BS277" s="30"/>
      <c r="BT277" s="107"/>
      <c r="BU277" s="106"/>
    </row>
    <row r="278" spans="1:73" ht="13" hidden="1" customHeight="1" x14ac:dyDescent="0.35">
      <c r="A278" s="785"/>
      <c r="B278" s="771"/>
      <c r="C278" s="129" t="s">
        <v>75</v>
      </c>
      <c r="D278" s="129" t="s">
        <v>77</v>
      </c>
      <c r="E278" s="191"/>
      <c r="F278" s="191"/>
      <c r="G278" s="853"/>
      <c r="H278" s="839"/>
      <c r="I278" s="195"/>
      <c r="J278" s="195"/>
      <c r="K278" s="870"/>
      <c r="L278" s="772"/>
      <c r="M278" s="801"/>
      <c r="N278" s="132">
        <f t="shared" si="166"/>
        <v>0</v>
      </c>
      <c r="O278" s="132">
        <f t="shared" si="166"/>
        <v>0</v>
      </c>
      <c r="P278" s="132">
        <f t="shared" si="167"/>
        <v>0</v>
      </c>
      <c r="Q278" s="132">
        <f>Q277</f>
        <v>0</v>
      </c>
      <c r="R278" s="772"/>
      <c r="S278" s="781"/>
      <c r="T278" s="131"/>
      <c r="U278" s="131"/>
      <c r="V278" s="131"/>
      <c r="W278" s="131">
        <f>W277</f>
        <v>0</v>
      </c>
      <c r="X278" s="130">
        <f t="shared" si="168"/>
        <v>0</v>
      </c>
      <c r="Y278" s="131"/>
      <c r="Z278" s="131">
        <f t="shared" si="169"/>
        <v>0</v>
      </c>
      <c r="AA278" s="131">
        <f t="shared" si="169"/>
        <v>0</v>
      </c>
      <c r="AB278" s="131"/>
      <c r="AC278" s="131"/>
      <c r="AD278" s="131"/>
      <c r="AE278" s="131"/>
      <c r="AF278" s="131">
        <f>AF277</f>
        <v>0</v>
      </c>
      <c r="AG278" s="130">
        <f t="shared" si="170"/>
        <v>0</v>
      </c>
      <c r="AH278" s="131"/>
      <c r="AI278" s="130">
        <f>AI277</f>
        <v>0</v>
      </c>
      <c r="AJ278" s="130">
        <f>AJ277</f>
        <v>0</v>
      </c>
      <c r="AK278" s="130"/>
      <c r="AL278" s="133" t="str">
        <f t="shared" si="131"/>
        <v/>
      </c>
      <c r="AM278" s="134">
        <f>AF278</f>
        <v>0</v>
      </c>
      <c r="AN278" s="134"/>
      <c r="AO278" s="134"/>
      <c r="AP278" s="134"/>
      <c r="AQ278" s="134"/>
      <c r="AR278" s="130">
        <f>AF278</f>
        <v>0</v>
      </c>
      <c r="AS278" s="130">
        <f t="shared" si="171"/>
        <v>0</v>
      </c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31"/>
      <c r="BJ278" s="31"/>
      <c r="BK278" s="31"/>
      <c r="BL278" s="31"/>
      <c r="BM278" s="31"/>
      <c r="BN278" s="31"/>
      <c r="BO278" s="31"/>
      <c r="BP278" s="31"/>
      <c r="BS278" s="28"/>
      <c r="BT278" s="29"/>
      <c r="BU278" s="31"/>
    </row>
    <row r="279" spans="1:73" s="231" customFormat="1" ht="13" hidden="1" customHeight="1" x14ac:dyDescent="0.35">
      <c r="A279" s="785"/>
      <c r="B279" s="771"/>
      <c r="C279" s="221" t="s">
        <v>73</v>
      </c>
      <c r="D279" s="221" t="s">
        <v>74</v>
      </c>
      <c r="E279" s="222"/>
      <c r="F279" s="222"/>
      <c r="G279" s="853"/>
      <c r="H279" s="839"/>
      <c r="I279" s="223"/>
      <c r="J279" s="223"/>
      <c r="K279" s="868"/>
      <c r="L279" s="770"/>
      <c r="M279" s="799" t="s">
        <v>98</v>
      </c>
      <c r="N279" s="224">
        <f t="shared" si="166"/>
        <v>0</v>
      </c>
      <c r="O279" s="224">
        <f t="shared" si="166"/>
        <v>0</v>
      </c>
      <c r="P279" s="224">
        <f t="shared" si="167"/>
        <v>0</v>
      </c>
      <c r="Q279" s="224"/>
      <c r="R279" s="770"/>
      <c r="S279" s="779"/>
      <c r="T279" s="225"/>
      <c r="U279" s="225"/>
      <c r="V279" s="225"/>
      <c r="W279" s="225">
        <v>27340</v>
      </c>
      <c r="X279" s="226">
        <f t="shared" si="168"/>
        <v>30620.800000000003</v>
      </c>
      <c r="Y279" s="225">
        <f>2+18</f>
        <v>20</v>
      </c>
      <c r="Z279" s="225">
        <f t="shared" si="169"/>
        <v>27340</v>
      </c>
      <c r="AA279" s="225">
        <f t="shared" si="169"/>
        <v>30620.800000000003</v>
      </c>
      <c r="AB279" s="225">
        <f t="shared" si="169"/>
        <v>20</v>
      </c>
      <c r="AC279" s="225"/>
      <c r="AD279" s="225"/>
      <c r="AE279" s="225"/>
      <c r="AF279" s="225"/>
      <c r="AG279" s="226">
        <f t="shared" si="170"/>
        <v>0</v>
      </c>
      <c r="AH279" s="225"/>
      <c r="AI279" s="226"/>
      <c r="AJ279" s="226">
        <f>AI279*1.12</f>
        <v>0</v>
      </c>
      <c r="AK279" s="222">
        <f>AH279-AE279</f>
        <v>0</v>
      </c>
      <c r="AL279" s="227" t="str">
        <f t="shared" si="131"/>
        <v/>
      </c>
      <c r="AM279" s="228"/>
      <c r="AN279" s="228"/>
      <c r="AO279" s="228"/>
      <c r="AP279" s="228"/>
      <c r="AQ279" s="228"/>
      <c r="AR279" s="226"/>
      <c r="AS279" s="226">
        <f t="shared" si="171"/>
        <v>0</v>
      </c>
      <c r="AT279" s="226"/>
      <c r="AU279" s="226"/>
      <c r="AV279" s="226"/>
      <c r="AW279" s="226"/>
      <c r="AX279" s="226"/>
      <c r="AY279" s="226"/>
      <c r="AZ279" s="226"/>
      <c r="BA279" s="226"/>
      <c r="BB279" s="229"/>
      <c r="BC279" s="226"/>
      <c r="BD279" s="226"/>
      <c r="BE279" s="226"/>
      <c r="BF279" s="226"/>
      <c r="BG279" s="226"/>
      <c r="BH279" s="226"/>
      <c r="BI279" s="230"/>
      <c r="BJ279" s="230"/>
      <c r="BK279" s="230"/>
      <c r="BL279" s="230"/>
      <c r="BM279" s="230"/>
      <c r="BN279" s="230"/>
      <c r="BO279" s="230"/>
      <c r="BP279" s="230"/>
      <c r="BS279" s="232"/>
      <c r="BT279" s="233"/>
      <c r="BU279" s="230"/>
    </row>
    <row r="280" spans="1:73" s="103" customFormat="1" ht="13" hidden="1" customHeight="1" x14ac:dyDescent="0.35">
      <c r="A280" s="785"/>
      <c r="B280" s="771"/>
      <c r="C280" s="122" t="s">
        <v>75</v>
      </c>
      <c r="D280" s="122" t="s">
        <v>76</v>
      </c>
      <c r="E280" s="189"/>
      <c r="F280" s="189"/>
      <c r="G280" s="853"/>
      <c r="H280" s="839"/>
      <c r="I280" s="193"/>
      <c r="J280" s="193"/>
      <c r="K280" s="869"/>
      <c r="L280" s="771"/>
      <c r="M280" s="800"/>
      <c r="N280" s="125">
        <f t="shared" si="166"/>
        <v>0</v>
      </c>
      <c r="O280" s="125">
        <f t="shared" si="166"/>
        <v>0</v>
      </c>
      <c r="P280" s="125">
        <f t="shared" si="167"/>
        <v>0</v>
      </c>
      <c r="Q280" s="125">
        <f>Q279</f>
        <v>0</v>
      </c>
      <c r="R280" s="771"/>
      <c r="S280" s="780"/>
      <c r="T280" s="124"/>
      <c r="U280" s="124"/>
      <c r="V280" s="124"/>
      <c r="W280" s="124"/>
      <c r="X280" s="123">
        <f t="shared" si="168"/>
        <v>0</v>
      </c>
      <c r="Y280" s="124"/>
      <c r="Z280" s="124">
        <f t="shared" si="169"/>
        <v>0</v>
      </c>
      <c r="AA280" s="124">
        <f t="shared" si="169"/>
        <v>0</v>
      </c>
      <c r="AB280" s="124"/>
      <c r="AC280" s="124"/>
      <c r="AD280" s="124"/>
      <c r="AE280" s="124"/>
      <c r="AF280" s="124"/>
      <c r="AG280" s="123">
        <f t="shared" si="170"/>
        <v>0</v>
      </c>
      <c r="AH280" s="124"/>
      <c r="AI280" s="123"/>
      <c r="AJ280" s="123">
        <f>AI280*1.12</f>
        <v>0</v>
      </c>
      <c r="AK280" s="123"/>
      <c r="AL280" s="126" t="str">
        <f t="shared" si="131"/>
        <v/>
      </c>
      <c r="AM280" s="127">
        <f>AF280</f>
        <v>0</v>
      </c>
      <c r="AN280" s="127"/>
      <c r="AO280" s="127"/>
      <c r="AP280" s="127"/>
      <c r="AQ280" s="127"/>
      <c r="AR280" s="123">
        <f>AF280</f>
        <v>0</v>
      </c>
      <c r="AS280" s="123">
        <f t="shared" si="171"/>
        <v>0</v>
      </c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06"/>
      <c r="BJ280" s="106"/>
      <c r="BK280" s="106"/>
      <c r="BL280" s="106"/>
      <c r="BM280" s="106"/>
      <c r="BN280" s="106"/>
      <c r="BO280" s="106"/>
      <c r="BP280" s="106"/>
      <c r="BS280" s="30"/>
      <c r="BT280" s="107"/>
      <c r="BU280" s="106"/>
    </row>
    <row r="281" spans="1:73" ht="13" hidden="1" customHeight="1" x14ac:dyDescent="0.35">
      <c r="A281" s="785"/>
      <c r="B281" s="771"/>
      <c r="C281" s="129" t="s">
        <v>75</v>
      </c>
      <c r="D281" s="129" t="s">
        <v>77</v>
      </c>
      <c r="E281" s="191"/>
      <c r="F281" s="191"/>
      <c r="G281" s="853"/>
      <c r="H281" s="839"/>
      <c r="I281" s="195"/>
      <c r="J281" s="195"/>
      <c r="K281" s="870"/>
      <c r="L281" s="772"/>
      <c r="M281" s="801"/>
      <c r="N281" s="132">
        <f t="shared" si="166"/>
        <v>0</v>
      </c>
      <c r="O281" s="132">
        <f t="shared" si="166"/>
        <v>0</v>
      </c>
      <c r="P281" s="132">
        <f t="shared" si="167"/>
        <v>0</v>
      </c>
      <c r="Q281" s="132">
        <f>Q280</f>
        <v>0</v>
      </c>
      <c r="R281" s="772"/>
      <c r="S281" s="781"/>
      <c r="T281" s="131"/>
      <c r="U281" s="131"/>
      <c r="V281" s="131"/>
      <c r="W281" s="131">
        <f>W280</f>
        <v>0</v>
      </c>
      <c r="X281" s="130">
        <f t="shared" si="168"/>
        <v>0</v>
      </c>
      <c r="Y281" s="131"/>
      <c r="Z281" s="131">
        <f t="shared" si="169"/>
        <v>0</v>
      </c>
      <c r="AA281" s="131">
        <f t="shared" si="169"/>
        <v>0</v>
      </c>
      <c r="AB281" s="131"/>
      <c r="AC281" s="131"/>
      <c r="AD281" s="131"/>
      <c r="AE281" s="131"/>
      <c r="AF281" s="131">
        <f>AF280</f>
        <v>0</v>
      </c>
      <c r="AG281" s="130">
        <f t="shared" si="170"/>
        <v>0</v>
      </c>
      <c r="AH281" s="131"/>
      <c r="AI281" s="130">
        <f>AI280</f>
        <v>0</v>
      </c>
      <c r="AJ281" s="130">
        <f>AJ280</f>
        <v>0</v>
      </c>
      <c r="AK281" s="130"/>
      <c r="AL281" s="133" t="str">
        <f t="shared" si="131"/>
        <v/>
      </c>
      <c r="AM281" s="134">
        <f>AF281</f>
        <v>0</v>
      </c>
      <c r="AN281" s="134"/>
      <c r="AO281" s="134"/>
      <c r="AP281" s="134"/>
      <c r="AQ281" s="134"/>
      <c r="AR281" s="130">
        <f>AF281</f>
        <v>0</v>
      </c>
      <c r="AS281" s="130">
        <f t="shared" si="171"/>
        <v>0</v>
      </c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31"/>
      <c r="BJ281" s="31"/>
      <c r="BK281" s="31"/>
      <c r="BL281" s="31"/>
      <c r="BM281" s="31"/>
      <c r="BN281" s="31"/>
      <c r="BO281" s="31"/>
      <c r="BP281" s="31"/>
      <c r="BS281" s="28"/>
      <c r="BT281" s="29"/>
      <c r="BU281" s="31"/>
    </row>
    <row r="282" spans="1:73" s="231" customFormat="1" ht="13" hidden="1" customHeight="1" x14ac:dyDescent="0.35">
      <c r="A282" s="785"/>
      <c r="B282" s="771"/>
      <c r="C282" s="221" t="s">
        <v>73</v>
      </c>
      <c r="D282" s="221" t="s">
        <v>74</v>
      </c>
      <c r="E282" s="222"/>
      <c r="F282" s="222"/>
      <c r="G282" s="853"/>
      <c r="H282" s="839"/>
      <c r="I282" s="223"/>
      <c r="J282" s="223"/>
      <c r="K282" s="868"/>
      <c r="L282" s="770"/>
      <c r="M282" s="799" t="s">
        <v>98</v>
      </c>
      <c r="N282" s="224">
        <f t="shared" si="166"/>
        <v>0</v>
      </c>
      <c r="O282" s="224">
        <f t="shared" si="166"/>
        <v>0</v>
      </c>
      <c r="P282" s="224">
        <f t="shared" si="167"/>
        <v>0</v>
      </c>
      <c r="Q282" s="224"/>
      <c r="R282" s="770"/>
      <c r="S282" s="779"/>
      <c r="T282" s="225"/>
      <c r="U282" s="225"/>
      <c r="V282" s="225"/>
      <c r="W282" s="225">
        <f>9663-6</f>
        <v>9657</v>
      </c>
      <c r="X282" s="226">
        <f t="shared" si="168"/>
        <v>10815.84</v>
      </c>
      <c r="Y282" s="225">
        <f>5</f>
        <v>5</v>
      </c>
      <c r="Z282" s="225">
        <f t="shared" si="169"/>
        <v>9657</v>
      </c>
      <c r="AA282" s="225">
        <f t="shared" si="169"/>
        <v>10815.84</v>
      </c>
      <c r="AB282" s="225">
        <f t="shared" si="169"/>
        <v>5</v>
      </c>
      <c r="AC282" s="225"/>
      <c r="AD282" s="225"/>
      <c r="AE282" s="225"/>
      <c r="AF282" s="225"/>
      <c r="AG282" s="226">
        <f t="shared" si="170"/>
        <v>0</v>
      </c>
      <c r="AH282" s="225"/>
      <c r="AI282" s="226"/>
      <c r="AJ282" s="226">
        <f>AI282*1.12</f>
        <v>0</v>
      </c>
      <c r="AK282" s="222">
        <f>AH282-AE282</f>
        <v>0</v>
      </c>
      <c r="AL282" s="227" t="str">
        <f t="shared" si="131"/>
        <v/>
      </c>
      <c r="AM282" s="228"/>
      <c r="AN282" s="228"/>
      <c r="AO282" s="228"/>
      <c r="AP282" s="228"/>
      <c r="AQ282" s="228"/>
      <c r="AR282" s="226"/>
      <c r="AS282" s="226">
        <f t="shared" si="171"/>
        <v>0</v>
      </c>
      <c r="AT282" s="226"/>
      <c r="AU282" s="226"/>
      <c r="AV282" s="226"/>
      <c r="AW282" s="226"/>
      <c r="AX282" s="226"/>
      <c r="AY282" s="226"/>
      <c r="AZ282" s="226"/>
      <c r="BA282" s="226"/>
      <c r="BB282" s="229"/>
      <c r="BC282" s="226"/>
      <c r="BD282" s="226"/>
      <c r="BE282" s="226"/>
      <c r="BF282" s="226"/>
      <c r="BG282" s="226"/>
      <c r="BH282" s="226"/>
      <c r="BI282" s="230"/>
      <c r="BJ282" s="230"/>
      <c r="BK282" s="230"/>
      <c r="BL282" s="230"/>
      <c r="BM282" s="230"/>
      <c r="BN282" s="230"/>
      <c r="BO282" s="230"/>
      <c r="BP282" s="230"/>
      <c r="BS282" s="232"/>
      <c r="BT282" s="233"/>
      <c r="BU282" s="230"/>
    </row>
    <row r="283" spans="1:73" s="103" customFormat="1" ht="13" hidden="1" customHeight="1" x14ac:dyDescent="0.35">
      <c r="A283" s="785"/>
      <c r="B283" s="771"/>
      <c r="C283" s="122" t="s">
        <v>75</v>
      </c>
      <c r="D283" s="122" t="s">
        <v>76</v>
      </c>
      <c r="E283" s="189"/>
      <c r="F283" s="189"/>
      <c r="G283" s="853"/>
      <c r="H283" s="839"/>
      <c r="I283" s="193"/>
      <c r="J283" s="193"/>
      <c r="K283" s="869"/>
      <c r="L283" s="771"/>
      <c r="M283" s="800"/>
      <c r="N283" s="125">
        <f t="shared" si="166"/>
        <v>0</v>
      </c>
      <c r="O283" s="125">
        <f t="shared" si="166"/>
        <v>0</v>
      </c>
      <c r="P283" s="125">
        <f t="shared" si="167"/>
        <v>0</v>
      </c>
      <c r="Q283" s="125">
        <f>Q282</f>
        <v>0</v>
      </c>
      <c r="R283" s="771"/>
      <c r="S283" s="780"/>
      <c r="T283" s="124"/>
      <c r="U283" s="124"/>
      <c r="V283" s="124"/>
      <c r="W283" s="124"/>
      <c r="X283" s="123">
        <f t="shared" si="168"/>
        <v>0</v>
      </c>
      <c r="Y283" s="124"/>
      <c r="Z283" s="124">
        <f t="shared" si="169"/>
        <v>0</v>
      </c>
      <c r="AA283" s="124">
        <f t="shared" si="169"/>
        <v>0</v>
      </c>
      <c r="AB283" s="124"/>
      <c r="AC283" s="124"/>
      <c r="AD283" s="124"/>
      <c r="AE283" s="124"/>
      <c r="AF283" s="124"/>
      <c r="AG283" s="123">
        <f t="shared" si="170"/>
        <v>0</v>
      </c>
      <c r="AH283" s="124"/>
      <c r="AI283" s="123"/>
      <c r="AJ283" s="123">
        <f>AI283*1.12</f>
        <v>0</v>
      </c>
      <c r="AK283" s="123"/>
      <c r="AL283" s="126" t="str">
        <f t="shared" si="131"/>
        <v/>
      </c>
      <c r="AM283" s="127">
        <f>AF283</f>
        <v>0</v>
      </c>
      <c r="AN283" s="127"/>
      <c r="AO283" s="127"/>
      <c r="AP283" s="127"/>
      <c r="AQ283" s="127"/>
      <c r="AR283" s="123">
        <f>AF283</f>
        <v>0</v>
      </c>
      <c r="AS283" s="123">
        <f t="shared" si="171"/>
        <v>0</v>
      </c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06"/>
      <c r="BJ283" s="106"/>
      <c r="BK283" s="106"/>
      <c r="BL283" s="106"/>
      <c r="BM283" s="106"/>
      <c r="BN283" s="106"/>
      <c r="BO283" s="106"/>
      <c r="BP283" s="106"/>
      <c r="BS283" s="30"/>
      <c r="BT283" s="107"/>
      <c r="BU283" s="106"/>
    </row>
    <row r="284" spans="1:73" ht="13" hidden="1" customHeight="1" x14ac:dyDescent="0.35">
      <c r="A284" s="786"/>
      <c r="B284" s="772"/>
      <c r="C284" s="129" t="s">
        <v>75</v>
      </c>
      <c r="D284" s="129" t="s">
        <v>77</v>
      </c>
      <c r="E284" s="191"/>
      <c r="F284" s="191"/>
      <c r="G284" s="854"/>
      <c r="H284" s="840"/>
      <c r="I284" s="195"/>
      <c r="J284" s="195"/>
      <c r="K284" s="870"/>
      <c r="L284" s="772"/>
      <c r="M284" s="801"/>
      <c r="N284" s="132">
        <f t="shared" si="166"/>
        <v>0</v>
      </c>
      <c r="O284" s="132">
        <f t="shared" si="166"/>
        <v>0</v>
      </c>
      <c r="P284" s="132">
        <f t="shared" si="167"/>
        <v>0</v>
      </c>
      <c r="Q284" s="132">
        <f>Q283</f>
        <v>0</v>
      </c>
      <c r="R284" s="772"/>
      <c r="S284" s="781"/>
      <c r="T284" s="131"/>
      <c r="U284" s="131"/>
      <c r="V284" s="131"/>
      <c r="W284" s="131">
        <f>W283</f>
        <v>0</v>
      </c>
      <c r="X284" s="130">
        <f t="shared" si="168"/>
        <v>0</v>
      </c>
      <c r="Y284" s="131"/>
      <c r="Z284" s="131">
        <f t="shared" si="169"/>
        <v>0</v>
      </c>
      <c r="AA284" s="131">
        <f t="shared" si="169"/>
        <v>0</v>
      </c>
      <c r="AB284" s="131"/>
      <c r="AC284" s="131"/>
      <c r="AD284" s="131"/>
      <c r="AE284" s="131"/>
      <c r="AF284" s="131">
        <f>AF283</f>
        <v>0</v>
      </c>
      <c r="AG284" s="130">
        <f t="shared" si="170"/>
        <v>0</v>
      </c>
      <c r="AH284" s="131"/>
      <c r="AI284" s="130">
        <f>AI283</f>
        <v>0</v>
      </c>
      <c r="AJ284" s="130">
        <f>AJ283</f>
        <v>0</v>
      </c>
      <c r="AK284" s="130"/>
      <c r="AL284" s="133" t="str">
        <f t="shared" si="131"/>
        <v/>
      </c>
      <c r="AM284" s="134">
        <f>AF284</f>
        <v>0</v>
      </c>
      <c r="AN284" s="134"/>
      <c r="AO284" s="134"/>
      <c r="AP284" s="134"/>
      <c r="AQ284" s="134"/>
      <c r="AR284" s="130">
        <f>AF284</f>
        <v>0</v>
      </c>
      <c r="AS284" s="130">
        <f t="shared" si="171"/>
        <v>0</v>
      </c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31"/>
      <c r="BJ284" s="31"/>
      <c r="BK284" s="31"/>
      <c r="BL284" s="31"/>
      <c r="BM284" s="31"/>
      <c r="BN284" s="31"/>
      <c r="BO284" s="31"/>
      <c r="BP284" s="31"/>
      <c r="BS284" s="28"/>
      <c r="BT284" s="29"/>
      <c r="BU284" s="31"/>
    </row>
    <row r="285" spans="1:73" s="216" customFormat="1" ht="13" customHeight="1" x14ac:dyDescent="0.35">
      <c r="A285" s="784"/>
      <c r="B285" s="770" t="s">
        <v>126</v>
      </c>
      <c r="C285" s="206"/>
      <c r="D285" s="206"/>
      <c r="E285" s="207">
        <f>E287+E290+E305</f>
        <v>0</v>
      </c>
      <c r="F285" s="207">
        <f>F287+F290+F305</f>
        <v>0</v>
      </c>
      <c r="G285" s="208"/>
      <c r="H285" s="207"/>
      <c r="I285" s="207">
        <f>I287+I290+I305</f>
        <v>0</v>
      </c>
      <c r="J285" s="207">
        <f>J287+J290+J305</f>
        <v>0</v>
      </c>
      <c r="K285" s="871"/>
      <c r="L285" s="872"/>
      <c r="M285" s="875" t="s">
        <v>98</v>
      </c>
      <c r="N285" s="209">
        <f t="shared" ref="N285:Q286" si="172">N287+N290+N305+N293+N296+N299+N302</f>
        <v>1059571951.6875</v>
      </c>
      <c r="O285" s="209">
        <f t="shared" si="172"/>
        <v>1186720585.8900001</v>
      </c>
      <c r="P285" s="209">
        <f t="shared" si="172"/>
        <v>1059571951.6875</v>
      </c>
      <c r="Q285" s="209">
        <f t="shared" si="172"/>
        <v>1186720585.8900001</v>
      </c>
      <c r="R285" s="210"/>
      <c r="S285" s="877">
        <f t="shared" ref="S285:AK285" si="173">S287+S290+S305+S293+S296+S299+S302</f>
        <v>123</v>
      </c>
      <c r="T285" s="207">
        <f t="shared" si="173"/>
        <v>0</v>
      </c>
      <c r="U285" s="207">
        <f t="shared" si="173"/>
        <v>0</v>
      </c>
      <c r="V285" s="207">
        <f t="shared" si="173"/>
        <v>0</v>
      </c>
      <c r="W285" s="207">
        <f t="shared" si="173"/>
        <v>0</v>
      </c>
      <c r="X285" s="207">
        <f t="shared" si="173"/>
        <v>0</v>
      </c>
      <c r="Y285" s="207">
        <f t="shared" si="173"/>
        <v>0</v>
      </c>
      <c r="Z285" s="207">
        <f t="shared" si="173"/>
        <v>0</v>
      </c>
      <c r="AA285" s="207">
        <f t="shared" si="173"/>
        <v>0</v>
      </c>
      <c r="AB285" s="207">
        <f t="shared" si="173"/>
        <v>0</v>
      </c>
      <c r="AC285" s="207">
        <f t="shared" si="173"/>
        <v>0</v>
      </c>
      <c r="AD285" s="207">
        <f t="shared" si="173"/>
        <v>0</v>
      </c>
      <c r="AE285" s="207">
        <f t="shared" si="173"/>
        <v>0</v>
      </c>
      <c r="AF285" s="207">
        <f t="shared" si="173"/>
        <v>0</v>
      </c>
      <c r="AG285" s="207">
        <f t="shared" si="173"/>
        <v>0</v>
      </c>
      <c r="AH285" s="207">
        <f t="shared" si="173"/>
        <v>0</v>
      </c>
      <c r="AI285" s="207">
        <f t="shared" si="173"/>
        <v>0</v>
      </c>
      <c r="AJ285" s="207">
        <f t="shared" si="173"/>
        <v>0</v>
      </c>
      <c r="AK285" s="207">
        <f t="shared" si="173"/>
        <v>0</v>
      </c>
      <c r="AL285" s="211" t="str">
        <f t="shared" ref="AL285:AL348" si="174">IF(AC285=0,"",AF285/AC285)</f>
        <v/>
      </c>
      <c r="AM285" s="207">
        <f>AM287+AM290+AM305+AM293+AM296+AM299+AM302</f>
        <v>0</v>
      </c>
      <c r="AN285" s="207">
        <f t="shared" ref="AN285:BH286" si="175">AN287+AN290+AN305+AN293+AN296+AN299+AN302</f>
        <v>0</v>
      </c>
      <c r="AO285" s="207">
        <f t="shared" si="175"/>
        <v>0</v>
      </c>
      <c r="AP285" s="207"/>
      <c r="AQ285" s="207"/>
      <c r="AR285" s="207">
        <f t="shared" si="175"/>
        <v>6531020</v>
      </c>
      <c r="AS285" s="207">
        <f t="shared" si="175"/>
        <v>7314742.4000000004</v>
      </c>
      <c r="AT285" s="207">
        <f t="shared" si="175"/>
        <v>718</v>
      </c>
      <c r="AU285" s="207">
        <f t="shared" si="175"/>
        <v>0</v>
      </c>
      <c r="AV285" s="207">
        <f t="shared" si="175"/>
        <v>0</v>
      </c>
      <c r="AW285" s="207">
        <f t="shared" si="175"/>
        <v>0</v>
      </c>
      <c r="AX285" s="207">
        <f t="shared" si="175"/>
        <v>0</v>
      </c>
      <c r="AY285" s="207">
        <f t="shared" si="175"/>
        <v>0</v>
      </c>
      <c r="AZ285" s="207">
        <f t="shared" si="175"/>
        <v>0</v>
      </c>
      <c r="BA285" s="207">
        <f t="shared" si="175"/>
        <v>0</v>
      </c>
      <c r="BB285" s="207">
        <f t="shared" si="175"/>
        <v>0</v>
      </c>
      <c r="BC285" s="207">
        <f t="shared" si="175"/>
        <v>0</v>
      </c>
      <c r="BD285" s="207">
        <f t="shared" si="175"/>
        <v>0</v>
      </c>
      <c r="BE285" s="207">
        <f t="shared" si="175"/>
        <v>0</v>
      </c>
      <c r="BF285" s="207">
        <f t="shared" si="175"/>
        <v>0</v>
      </c>
      <c r="BG285" s="207">
        <f t="shared" si="175"/>
        <v>0</v>
      </c>
      <c r="BH285" s="207">
        <f t="shared" si="175"/>
        <v>0</v>
      </c>
      <c r="BI285" s="212" t="s">
        <v>83</v>
      </c>
      <c r="BJ285" s="213"/>
      <c r="BK285" s="214">
        <f>BK287+BK290+BK550+BK555+BK559</f>
        <v>0</v>
      </c>
      <c r="BL285" s="214">
        <f>BL287+BL290+BL550+BL555+BL559</f>
        <v>0</v>
      </c>
      <c r="BM285" s="214">
        <f>BM287+BM290+BM550+BM555+BM559</f>
        <v>0</v>
      </c>
      <c r="BN285" s="215"/>
      <c r="BO285" s="215"/>
      <c r="BP285" s="213"/>
      <c r="BS285" s="217"/>
      <c r="BT285" s="218"/>
      <c r="BU285" s="213"/>
    </row>
    <row r="286" spans="1:73" s="216" customFormat="1" x14ac:dyDescent="0.35">
      <c r="A286" s="785"/>
      <c r="B286" s="771"/>
      <c r="C286" s="206"/>
      <c r="D286" s="206"/>
      <c r="E286" s="207">
        <f>E288+E291+E306</f>
        <v>0</v>
      </c>
      <c r="F286" s="207">
        <f>F288+F291+F306</f>
        <v>0</v>
      </c>
      <c r="G286" s="208"/>
      <c r="H286" s="207"/>
      <c r="I286" s="207">
        <f>I288+I291+I306</f>
        <v>3265510</v>
      </c>
      <c r="J286" s="207">
        <f>J288+J291+J306</f>
        <v>3657371.2</v>
      </c>
      <c r="K286" s="873"/>
      <c r="L286" s="874"/>
      <c r="M286" s="876"/>
      <c r="N286" s="209">
        <f t="shared" si="172"/>
        <v>1059571951.6875</v>
      </c>
      <c r="O286" s="209">
        <f t="shared" si="172"/>
        <v>1186720585.8900001</v>
      </c>
      <c r="P286" s="209">
        <f t="shared" si="172"/>
        <v>1059571951.6875</v>
      </c>
      <c r="Q286" s="209">
        <f t="shared" si="172"/>
        <v>1186720585.8900001</v>
      </c>
      <c r="R286" s="210"/>
      <c r="S286" s="878"/>
      <c r="T286" s="207">
        <f>T288+T291+T306+T294+T297+T300+T303</f>
        <v>0</v>
      </c>
      <c r="U286" s="207">
        <f>U288+U291+U306+U294+U297+U300+U303</f>
        <v>0</v>
      </c>
      <c r="V286" s="220"/>
      <c r="W286" s="207">
        <f>W288+W291+W306+W294+W297+W300+W303</f>
        <v>0</v>
      </c>
      <c r="X286" s="207">
        <f>X288+X291+X306+X294+X297+X300+X303</f>
        <v>0</v>
      </c>
      <c r="Y286" s="220"/>
      <c r="Z286" s="207">
        <f>Z288+Z291+Z306+Z294+Z297+Z300+Z303</f>
        <v>0</v>
      </c>
      <c r="AA286" s="207">
        <f>AA288+AA291+AA306+AA294+AA297+AA300+AA303</f>
        <v>0</v>
      </c>
      <c r="AB286" s="220"/>
      <c r="AC286" s="207">
        <f>AC288+AC291+AC306+AC294+AC297+AC300+AC303</f>
        <v>3265510</v>
      </c>
      <c r="AD286" s="207">
        <f>AD288+AD291+AD306+AD294+AD297+AD300+AD303</f>
        <v>3657371.2</v>
      </c>
      <c r="AE286" s="220"/>
      <c r="AF286" s="207">
        <f>AF288+AF291+AF306+AF294+AF297+AF300+AF303</f>
        <v>0</v>
      </c>
      <c r="AG286" s="207">
        <f>AG288+AG291+AG306+AG294+AG297+AG300+AG303</f>
        <v>0</v>
      </c>
      <c r="AH286" s="220"/>
      <c r="AI286" s="207">
        <f>AI288+AI291+AI306+AI294+AI297+AI300+AI303</f>
        <v>-3265510</v>
      </c>
      <c r="AJ286" s="207">
        <f>AJ288+AJ291+AJ306+AJ294+AJ297+AJ300+AJ303</f>
        <v>-3657371.2</v>
      </c>
      <c r="AK286" s="220"/>
      <c r="AL286" s="211">
        <f t="shared" si="174"/>
        <v>0</v>
      </c>
      <c r="AM286" s="207">
        <f>AM288+AM291+AM306+AM294+AM297+AM300+AM303</f>
        <v>0</v>
      </c>
      <c r="AN286" s="207">
        <f t="shared" si="175"/>
        <v>0</v>
      </c>
      <c r="AO286" s="207">
        <f t="shared" si="175"/>
        <v>0</v>
      </c>
      <c r="AP286" s="207"/>
      <c r="AQ286" s="207"/>
      <c r="AR286" s="207">
        <f t="shared" si="175"/>
        <v>3265510</v>
      </c>
      <c r="AS286" s="207">
        <f t="shared" si="175"/>
        <v>3657371.2</v>
      </c>
      <c r="AT286" s="207">
        <f t="shared" si="175"/>
        <v>0</v>
      </c>
      <c r="AU286" s="207">
        <f t="shared" si="175"/>
        <v>0</v>
      </c>
      <c r="AV286" s="207">
        <f t="shared" si="175"/>
        <v>0</v>
      </c>
      <c r="AW286" s="207">
        <f t="shared" si="175"/>
        <v>0</v>
      </c>
      <c r="AX286" s="207">
        <f t="shared" si="175"/>
        <v>0</v>
      </c>
      <c r="AY286" s="207">
        <f t="shared" si="175"/>
        <v>0</v>
      </c>
      <c r="AZ286" s="207">
        <f t="shared" si="175"/>
        <v>0</v>
      </c>
      <c r="BA286" s="207">
        <f t="shared" si="175"/>
        <v>0</v>
      </c>
      <c r="BB286" s="207">
        <f t="shared" si="175"/>
        <v>0</v>
      </c>
      <c r="BC286" s="207">
        <f t="shared" si="175"/>
        <v>0</v>
      </c>
      <c r="BD286" s="207">
        <f t="shared" si="175"/>
        <v>0</v>
      </c>
      <c r="BE286" s="207">
        <f t="shared" si="175"/>
        <v>0</v>
      </c>
      <c r="BF286" s="207">
        <f t="shared" si="175"/>
        <v>0</v>
      </c>
      <c r="BG286" s="207">
        <f t="shared" si="175"/>
        <v>0</v>
      </c>
      <c r="BH286" s="207">
        <f t="shared" si="175"/>
        <v>0</v>
      </c>
      <c r="BI286" s="213"/>
      <c r="BJ286" s="213"/>
      <c r="BK286" s="214">
        <f>BK288+BK291+BK544+BK547+BK550+BK553</f>
        <v>0</v>
      </c>
      <c r="BL286" s="214">
        <f>BL288+BL291+BL544+BL547+BL550+BL553</f>
        <v>0</v>
      </c>
      <c r="BM286" s="214">
        <f>BM288+BM291+BM544+BM547+BM550+BM553</f>
        <v>0</v>
      </c>
      <c r="BN286" s="215"/>
      <c r="BO286" s="215"/>
      <c r="BP286" s="213"/>
      <c r="BS286" s="217"/>
      <c r="BT286" s="218"/>
      <c r="BU286" s="213"/>
    </row>
    <row r="287" spans="1:73" s="231" customFormat="1" ht="21" customHeight="1" x14ac:dyDescent="0.35">
      <c r="A287" s="785"/>
      <c r="B287" s="771"/>
      <c r="C287" s="221" t="s">
        <v>73</v>
      </c>
      <c r="D287" s="221" t="s">
        <v>74</v>
      </c>
      <c r="E287" s="222">
        <f>I287</f>
        <v>0</v>
      </c>
      <c r="F287" s="222">
        <f>E287*1.12</f>
        <v>0</v>
      </c>
      <c r="G287" s="852">
        <v>2022</v>
      </c>
      <c r="H287" s="838">
        <v>718</v>
      </c>
      <c r="I287" s="223">
        <v>0</v>
      </c>
      <c r="J287" s="223">
        <f>I287*1.12</f>
        <v>0</v>
      </c>
      <c r="K287" s="868" t="s">
        <v>127</v>
      </c>
      <c r="L287" s="770" t="s">
        <v>128</v>
      </c>
      <c r="M287" s="799" t="s">
        <v>98</v>
      </c>
      <c r="N287" s="224">
        <f>O287/1.12</f>
        <v>1059571951.6875</v>
      </c>
      <c r="O287" s="224">
        <v>1186720585.8900001</v>
      </c>
      <c r="P287" s="224">
        <f>Q287/1.12</f>
        <v>1059571951.6875</v>
      </c>
      <c r="Q287" s="224">
        <v>1186720585.8900001</v>
      </c>
      <c r="R287" s="770"/>
      <c r="S287" s="779">
        <v>123</v>
      </c>
      <c r="T287" s="225"/>
      <c r="U287" s="225"/>
      <c r="V287" s="225"/>
      <c r="W287" s="225"/>
      <c r="X287" s="226">
        <f t="shared" ref="X287:X307" si="176">W287*1.12</f>
        <v>0</v>
      </c>
      <c r="Y287" s="225"/>
      <c r="Z287" s="225">
        <f t="shared" ref="Z287:AB307" si="177">T287+W287</f>
        <v>0</v>
      </c>
      <c r="AA287" s="225">
        <f t="shared" si="177"/>
        <v>0</v>
      </c>
      <c r="AB287" s="225">
        <f t="shared" si="177"/>
        <v>0</v>
      </c>
      <c r="AC287" s="225"/>
      <c r="AD287" s="225">
        <f>AC287*1.12</f>
        <v>0</v>
      </c>
      <c r="AE287" s="225"/>
      <c r="AF287" s="225"/>
      <c r="AG287" s="226"/>
      <c r="AH287" s="225"/>
      <c r="AI287" s="226"/>
      <c r="AJ287" s="226">
        <f>AI287*1.12</f>
        <v>0</v>
      </c>
      <c r="AK287" s="222">
        <f>AH287-AE287</f>
        <v>0</v>
      </c>
      <c r="AL287" s="227" t="str">
        <f t="shared" si="174"/>
        <v/>
      </c>
      <c r="AM287" s="228"/>
      <c r="AN287" s="228"/>
      <c r="AO287" s="228"/>
      <c r="AP287" s="228"/>
      <c r="AQ287" s="228"/>
      <c r="AR287" s="226">
        <v>6531020</v>
      </c>
      <c r="AS287" s="226">
        <f t="shared" ref="AS287:AS307" si="178">AR287*1.12</f>
        <v>7314742.4000000004</v>
      </c>
      <c r="AT287" s="226">
        <v>718</v>
      </c>
      <c r="AU287" s="229"/>
      <c r="AV287" s="226"/>
      <c r="AW287" s="226"/>
      <c r="AX287" s="226"/>
      <c r="AY287" s="226"/>
      <c r="AZ287" s="226"/>
      <c r="BA287" s="226"/>
      <c r="BB287" s="222"/>
      <c r="BC287" s="226"/>
      <c r="BD287" s="226"/>
      <c r="BE287" s="226"/>
      <c r="BF287" s="226"/>
      <c r="BG287" s="226"/>
      <c r="BH287" s="229"/>
      <c r="BI287" s="230"/>
      <c r="BJ287" s="230"/>
      <c r="BK287" s="230"/>
      <c r="BL287" s="230"/>
      <c r="BM287" s="230"/>
      <c r="BN287" s="230"/>
      <c r="BO287" s="230"/>
      <c r="BP287" s="230"/>
      <c r="BS287" s="232"/>
      <c r="BT287" s="233"/>
      <c r="BU287" s="230" t="e">
        <f>AF287-$AC$264/$AE$264*AH287</f>
        <v>#DIV/0!</v>
      </c>
    </row>
    <row r="288" spans="1:73" s="103" customFormat="1" ht="21" customHeight="1" x14ac:dyDescent="0.35">
      <c r="A288" s="785"/>
      <c r="B288" s="771"/>
      <c r="C288" s="122" t="s">
        <v>75</v>
      </c>
      <c r="D288" s="122" t="s">
        <v>76</v>
      </c>
      <c r="E288" s="189">
        <f>E287</f>
        <v>0</v>
      </c>
      <c r="F288" s="189">
        <f>E288*1.12</f>
        <v>0</v>
      </c>
      <c r="G288" s="853"/>
      <c r="H288" s="839"/>
      <c r="I288" s="193">
        <v>3265510</v>
      </c>
      <c r="J288" s="193">
        <f>I288*1.12</f>
        <v>3657371.2</v>
      </c>
      <c r="K288" s="869"/>
      <c r="L288" s="771"/>
      <c r="M288" s="800"/>
      <c r="N288" s="125">
        <f>N287</f>
        <v>1059571951.6875</v>
      </c>
      <c r="O288" s="125">
        <f>O287</f>
        <v>1186720585.8900001</v>
      </c>
      <c r="P288" s="125">
        <f t="shared" ref="P288:P307" si="179">Q288/1.12</f>
        <v>1059571951.6875</v>
      </c>
      <c r="Q288" s="125">
        <f>Q287</f>
        <v>1186720585.8900001</v>
      </c>
      <c r="R288" s="771"/>
      <c r="S288" s="780"/>
      <c r="T288" s="124"/>
      <c r="U288" s="124"/>
      <c r="V288" s="124"/>
      <c r="W288" s="124"/>
      <c r="X288" s="123">
        <f t="shared" si="176"/>
        <v>0</v>
      </c>
      <c r="Y288" s="124"/>
      <c r="Z288" s="124">
        <f t="shared" si="177"/>
        <v>0</v>
      </c>
      <c r="AA288" s="124">
        <f t="shared" si="177"/>
        <v>0</v>
      </c>
      <c r="AB288" s="124"/>
      <c r="AC288" s="124">
        <f>3265510</f>
        <v>3265510</v>
      </c>
      <c r="AD288" s="124">
        <f>AC288*1.12</f>
        <v>3657371.2</v>
      </c>
      <c r="AE288" s="124"/>
      <c r="AF288" s="124"/>
      <c r="AG288" s="123"/>
      <c r="AH288" s="124"/>
      <c r="AI288" s="422">
        <f>AF288-AC288</f>
        <v>-3265510</v>
      </c>
      <c r="AJ288" s="422">
        <f>AG288-AD288</f>
        <v>-3657371.2</v>
      </c>
      <c r="AK288" s="123"/>
      <c r="AL288" s="126">
        <f>IF(AC288=0,"",AF288/AC288)</f>
        <v>0</v>
      </c>
      <c r="AM288" s="127"/>
      <c r="AN288" s="127">
        <f>AF288</f>
        <v>0</v>
      </c>
      <c r="AO288" s="127"/>
      <c r="AP288" s="127"/>
      <c r="AQ288" s="127"/>
      <c r="AR288" s="123">
        <v>3265510</v>
      </c>
      <c r="AS288" s="123">
        <f t="shared" si="178"/>
        <v>3657371.2</v>
      </c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06"/>
      <c r="BJ288" s="106"/>
      <c r="BK288" s="106"/>
      <c r="BL288" s="106"/>
      <c r="BM288" s="106"/>
      <c r="BN288" s="106"/>
      <c r="BO288" s="106"/>
      <c r="BP288" s="106"/>
      <c r="BS288" s="30"/>
      <c r="BT288" s="107"/>
      <c r="BU288" s="106"/>
    </row>
    <row r="289" spans="1:74" ht="21" customHeight="1" x14ac:dyDescent="0.35">
      <c r="A289" s="785"/>
      <c r="B289" s="771"/>
      <c r="C289" s="129" t="s">
        <v>75</v>
      </c>
      <c r="D289" s="129" t="s">
        <v>77</v>
      </c>
      <c r="E289" s="191">
        <f>E288</f>
        <v>0</v>
      </c>
      <c r="F289" s="191">
        <f>F288</f>
        <v>0</v>
      </c>
      <c r="G289" s="853"/>
      <c r="H289" s="839"/>
      <c r="I289" s="195">
        <f>I288</f>
        <v>3265510</v>
      </c>
      <c r="J289" s="195">
        <f>J288</f>
        <v>3657371.2</v>
      </c>
      <c r="K289" s="870"/>
      <c r="L289" s="772"/>
      <c r="M289" s="801"/>
      <c r="N289" s="132">
        <f>N288</f>
        <v>1059571951.6875</v>
      </c>
      <c r="O289" s="132">
        <f>O288</f>
        <v>1186720585.8900001</v>
      </c>
      <c r="P289" s="132">
        <f t="shared" si="179"/>
        <v>1059571951.6875</v>
      </c>
      <c r="Q289" s="132">
        <f>Q288</f>
        <v>1186720585.8900001</v>
      </c>
      <c r="R289" s="772"/>
      <c r="S289" s="781"/>
      <c r="T289" s="131"/>
      <c r="U289" s="131"/>
      <c r="V289" s="131"/>
      <c r="W289" s="131">
        <f>W288</f>
        <v>0</v>
      </c>
      <c r="X289" s="130">
        <f t="shared" si="176"/>
        <v>0</v>
      </c>
      <c r="Y289" s="131"/>
      <c r="Z289" s="131">
        <f t="shared" si="177"/>
        <v>0</v>
      </c>
      <c r="AA289" s="131">
        <f t="shared" si="177"/>
        <v>0</v>
      </c>
      <c r="AB289" s="131"/>
      <c r="AC289" s="131">
        <f>AC288</f>
        <v>3265510</v>
      </c>
      <c r="AD289" s="131">
        <f>AD288</f>
        <v>3657371.2</v>
      </c>
      <c r="AE289" s="131"/>
      <c r="AF289" s="131"/>
      <c r="AG289" s="130"/>
      <c r="AH289" s="131"/>
      <c r="AI289" s="422">
        <f>AF289-AC289</f>
        <v>-3265510</v>
      </c>
      <c r="AJ289" s="422">
        <f>AG289-AD289</f>
        <v>-3657371.2</v>
      </c>
      <c r="AK289" s="130"/>
      <c r="AL289" s="133">
        <f>IF(AC289=0,"",AF289/AC289)</f>
        <v>0</v>
      </c>
      <c r="AM289" s="134"/>
      <c r="AN289" s="134">
        <f>AF289</f>
        <v>0</v>
      </c>
      <c r="AO289" s="134"/>
      <c r="AP289" s="134"/>
      <c r="AQ289" s="134"/>
      <c r="AR289" s="130">
        <f>AR288</f>
        <v>3265510</v>
      </c>
      <c r="AS289" s="130">
        <f t="shared" si="178"/>
        <v>3657371.2</v>
      </c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31"/>
      <c r="BJ289" s="31"/>
      <c r="BK289" s="31"/>
      <c r="BL289" s="31"/>
      <c r="BM289" s="31"/>
      <c r="BN289" s="31"/>
      <c r="BO289" s="31"/>
      <c r="BP289" s="31"/>
      <c r="BS289" s="28"/>
      <c r="BT289" s="29"/>
      <c r="BU289" s="31"/>
    </row>
    <row r="290" spans="1:74" s="231" customFormat="1" ht="13" hidden="1" customHeight="1" outlineLevel="1" x14ac:dyDescent="0.35">
      <c r="A290" s="785"/>
      <c r="B290" s="771"/>
      <c r="C290" s="221" t="s">
        <v>73</v>
      </c>
      <c r="D290" s="221" t="s">
        <v>74</v>
      </c>
      <c r="E290" s="222"/>
      <c r="F290" s="222"/>
      <c r="G290" s="853"/>
      <c r="H290" s="839"/>
      <c r="I290" s="223"/>
      <c r="J290" s="223"/>
      <c r="K290" s="868"/>
      <c r="L290" s="770"/>
      <c r="M290" s="799" t="s">
        <v>98</v>
      </c>
      <c r="N290" s="224">
        <f t="shared" ref="N290:O307" si="180">P290</f>
        <v>0</v>
      </c>
      <c r="O290" s="224">
        <f t="shared" si="180"/>
        <v>0</v>
      </c>
      <c r="P290" s="224">
        <f t="shared" si="179"/>
        <v>0</v>
      </c>
      <c r="Q290" s="224"/>
      <c r="R290" s="770"/>
      <c r="S290" s="779"/>
      <c r="T290" s="225"/>
      <c r="U290" s="225"/>
      <c r="V290" s="225"/>
      <c r="W290" s="225"/>
      <c r="X290" s="226">
        <f t="shared" si="176"/>
        <v>0</v>
      </c>
      <c r="Y290" s="225"/>
      <c r="Z290" s="225">
        <f t="shared" si="177"/>
        <v>0</v>
      </c>
      <c r="AA290" s="225">
        <f t="shared" si="177"/>
        <v>0</v>
      </c>
      <c r="AB290" s="225">
        <f t="shared" si="177"/>
        <v>0</v>
      </c>
      <c r="AC290" s="225"/>
      <c r="AD290" s="225"/>
      <c r="AE290" s="225"/>
      <c r="AF290" s="225"/>
      <c r="AG290" s="226"/>
      <c r="AH290" s="225"/>
      <c r="AI290" s="226"/>
      <c r="AJ290" s="226">
        <f>AI290*1.12</f>
        <v>0</v>
      </c>
      <c r="AK290" s="222">
        <f>AH290-AE290</f>
        <v>0</v>
      </c>
      <c r="AL290" s="227" t="str">
        <f t="shared" si="174"/>
        <v/>
      </c>
      <c r="AM290" s="228"/>
      <c r="AN290" s="228"/>
      <c r="AO290" s="228"/>
      <c r="AP290" s="228"/>
      <c r="AQ290" s="228"/>
      <c r="AR290" s="226"/>
      <c r="AS290" s="226">
        <f t="shared" si="178"/>
        <v>0</v>
      </c>
      <c r="AT290" s="226"/>
      <c r="AU290" s="226"/>
      <c r="AV290" s="226"/>
      <c r="AW290" s="226"/>
      <c r="AX290" s="226"/>
      <c r="AY290" s="226"/>
      <c r="AZ290" s="226"/>
      <c r="BA290" s="226"/>
      <c r="BB290" s="229"/>
      <c r="BC290" s="226"/>
      <c r="BD290" s="226"/>
      <c r="BE290" s="226"/>
      <c r="BF290" s="226"/>
      <c r="BG290" s="226"/>
      <c r="BH290" s="226"/>
      <c r="BI290" s="230"/>
      <c r="BJ290" s="230"/>
      <c r="BK290" s="230"/>
      <c r="BL290" s="230"/>
      <c r="BM290" s="230"/>
      <c r="BN290" s="230"/>
      <c r="BO290" s="230"/>
      <c r="BP290" s="230"/>
      <c r="BS290" s="232"/>
      <c r="BT290" s="233"/>
      <c r="BU290" s="230" t="e">
        <f>AF290-$AC$264/$AE$264*AH290</f>
        <v>#DIV/0!</v>
      </c>
      <c r="BV290" s="231" t="e">
        <f>AK290*$AC$264/$AE$264</f>
        <v>#DIV/0!</v>
      </c>
    </row>
    <row r="291" spans="1:74" s="103" customFormat="1" ht="13" hidden="1" customHeight="1" outlineLevel="1" x14ac:dyDescent="0.35">
      <c r="A291" s="785"/>
      <c r="B291" s="771"/>
      <c r="C291" s="122" t="s">
        <v>75</v>
      </c>
      <c r="D291" s="122" t="s">
        <v>76</v>
      </c>
      <c r="E291" s="189"/>
      <c r="F291" s="189"/>
      <c r="G291" s="853"/>
      <c r="H291" s="839"/>
      <c r="I291" s="193"/>
      <c r="J291" s="193"/>
      <c r="K291" s="869"/>
      <c r="L291" s="771"/>
      <c r="M291" s="800"/>
      <c r="N291" s="125">
        <f t="shared" si="180"/>
        <v>0</v>
      </c>
      <c r="O291" s="125">
        <f t="shared" si="180"/>
        <v>0</v>
      </c>
      <c r="P291" s="125">
        <f t="shared" si="179"/>
        <v>0</v>
      </c>
      <c r="Q291" s="125">
        <f>Q290</f>
        <v>0</v>
      </c>
      <c r="R291" s="771"/>
      <c r="S291" s="780"/>
      <c r="T291" s="124"/>
      <c r="U291" s="124"/>
      <c r="V291" s="124"/>
      <c r="W291" s="124"/>
      <c r="X291" s="123">
        <f t="shared" si="176"/>
        <v>0</v>
      </c>
      <c r="Y291" s="124"/>
      <c r="Z291" s="124">
        <f t="shared" si="177"/>
        <v>0</v>
      </c>
      <c r="AA291" s="124">
        <f t="shared" si="177"/>
        <v>0</v>
      </c>
      <c r="AB291" s="124"/>
      <c r="AC291" s="124"/>
      <c r="AD291" s="124"/>
      <c r="AE291" s="124"/>
      <c r="AF291" s="124"/>
      <c r="AG291" s="123"/>
      <c r="AH291" s="124"/>
      <c r="AI291" s="123"/>
      <c r="AJ291" s="123">
        <f>AI291*1.12</f>
        <v>0</v>
      </c>
      <c r="AK291" s="123"/>
      <c r="AL291" s="126" t="str">
        <f t="shared" si="174"/>
        <v/>
      </c>
      <c r="AM291" s="127"/>
      <c r="AN291" s="127">
        <f>AF291</f>
        <v>0</v>
      </c>
      <c r="AO291" s="127"/>
      <c r="AP291" s="127"/>
      <c r="AQ291" s="127"/>
      <c r="AR291" s="123">
        <f>AF291</f>
        <v>0</v>
      </c>
      <c r="AS291" s="123">
        <f t="shared" si="178"/>
        <v>0</v>
      </c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06"/>
      <c r="BJ291" s="106"/>
      <c r="BK291" s="106"/>
      <c r="BL291" s="106"/>
      <c r="BM291" s="106"/>
      <c r="BN291" s="106"/>
      <c r="BO291" s="106"/>
      <c r="BP291" s="106"/>
      <c r="BS291" s="30"/>
      <c r="BT291" s="107"/>
      <c r="BU291" s="106"/>
    </row>
    <row r="292" spans="1:74" ht="14.5" hidden="1" customHeight="1" outlineLevel="1" x14ac:dyDescent="0.35">
      <c r="A292" s="785"/>
      <c r="B292" s="771"/>
      <c r="C292" s="129" t="s">
        <v>75</v>
      </c>
      <c r="D292" s="129" t="s">
        <v>77</v>
      </c>
      <c r="E292" s="191"/>
      <c r="F292" s="191"/>
      <c r="G292" s="853"/>
      <c r="H292" s="839"/>
      <c r="I292" s="195"/>
      <c r="J292" s="195"/>
      <c r="K292" s="870"/>
      <c r="L292" s="772"/>
      <c r="M292" s="801"/>
      <c r="N292" s="132">
        <f t="shared" si="180"/>
        <v>0</v>
      </c>
      <c r="O292" s="132">
        <f t="shared" si="180"/>
        <v>0</v>
      </c>
      <c r="P292" s="132">
        <f t="shared" si="179"/>
        <v>0</v>
      </c>
      <c r="Q292" s="132">
        <f>Q291</f>
        <v>0</v>
      </c>
      <c r="R292" s="772"/>
      <c r="S292" s="781"/>
      <c r="T292" s="131"/>
      <c r="U292" s="131"/>
      <c r="V292" s="131"/>
      <c r="W292" s="131">
        <f>W291</f>
        <v>0</v>
      </c>
      <c r="X292" s="130">
        <f t="shared" si="176"/>
        <v>0</v>
      </c>
      <c r="Y292" s="131"/>
      <c r="Z292" s="131">
        <f t="shared" si="177"/>
        <v>0</v>
      </c>
      <c r="AA292" s="131">
        <f t="shared" si="177"/>
        <v>0</v>
      </c>
      <c r="AB292" s="131"/>
      <c r="AC292" s="131"/>
      <c r="AD292" s="131"/>
      <c r="AE292" s="131"/>
      <c r="AF292" s="131"/>
      <c r="AG292" s="130"/>
      <c r="AH292" s="131"/>
      <c r="AI292" s="130">
        <f>AI291</f>
        <v>0</v>
      </c>
      <c r="AJ292" s="130">
        <f>AJ291</f>
        <v>0</v>
      </c>
      <c r="AK292" s="130"/>
      <c r="AL292" s="133" t="str">
        <f t="shared" si="174"/>
        <v/>
      </c>
      <c r="AM292" s="134"/>
      <c r="AN292" s="134">
        <f>AF292</f>
        <v>0</v>
      </c>
      <c r="AO292" s="134"/>
      <c r="AP292" s="134"/>
      <c r="AQ292" s="134"/>
      <c r="AR292" s="130">
        <f>AF292</f>
        <v>0</v>
      </c>
      <c r="AS292" s="130">
        <f t="shared" si="178"/>
        <v>0</v>
      </c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31"/>
      <c r="BJ292" s="31"/>
      <c r="BK292" s="31"/>
      <c r="BL292" s="31"/>
      <c r="BM292" s="31"/>
      <c r="BN292" s="31"/>
      <c r="BO292" s="31"/>
      <c r="BP292" s="31"/>
      <c r="BS292" s="28"/>
      <c r="BT292" s="29"/>
      <c r="BU292" s="31"/>
    </row>
    <row r="293" spans="1:74" s="231" customFormat="1" ht="13" hidden="1" customHeight="1" outlineLevel="1" x14ac:dyDescent="0.35">
      <c r="A293" s="785"/>
      <c r="B293" s="771"/>
      <c r="C293" s="221" t="s">
        <v>73</v>
      </c>
      <c r="D293" s="221" t="s">
        <v>74</v>
      </c>
      <c r="E293" s="222"/>
      <c r="F293" s="222"/>
      <c r="G293" s="853"/>
      <c r="H293" s="839"/>
      <c r="I293" s="223"/>
      <c r="J293" s="223"/>
      <c r="K293" s="868"/>
      <c r="L293" s="770"/>
      <c r="M293" s="799" t="s">
        <v>98</v>
      </c>
      <c r="N293" s="224">
        <f t="shared" si="180"/>
        <v>0</v>
      </c>
      <c r="O293" s="224">
        <f t="shared" si="180"/>
        <v>0</v>
      </c>
      <c r="P293" s="224">
        <f t="shared" si="179"/>
        <v>0</v>
      </c>
      <c r="Q293" s="224"/>
      <c r="R293" s="770"/>
      <c r="S293" s="779"/>
      <c r="T293" s="225"/>
      <c r="U293" s="225"/>
      <c r="V293" s="225"/>
      <c r="W293" s="225"/>
      <c r="X293" s="226">
        <f t="shared" si="176"/>
        <v>0</v>
      </c>
      <c r="Y293" s="225"/>
      <c r="Z293" s="225">
        <f t="shared" si="177"/>
        <v>0</v>
      </c>
      <c r="AA293" s="225">
        <f t="shared" si="177"/>
        <v>0</v>
      </c>
      <c r="AB293" s="225">
        <f t="shared" si="177"/>
        <v>0</v>
      </c>
      <c r="AC293" s="225"/>
      <c r="AD293" s="225"/>
      <c r="AE293" s="225"/>
      <c r="AF293" s="225"/>
      <c r="AG293" s="226"/>
      <c r="AH293" s="225"/>
      <c r="AI293" s="226"/>
      <c r="AJ293" s="226">
        <f>AI293*1.12</f>
        <v>0</v>
      </c>
      <c r="AK293" s="222">
        <f>AH293-AE293</f>
        <v>0</v>
      </c>
      <c r="AL293" s="227" t="str">
        <f t="shared" si="174"/>
        <v/>
      </c>
      <c r="AM293" s="228"/>
      <c r="AN293" s="228"/>
      <c r="AO293" s="228"/>
      <c r="AP293" s="228"/>
      <c r="AQ293" s="228"/>
      <c r="AR293" s="226"/>
      <c r="AS293" s="226">
        <f t="shared" si="178"/>
        <v>0</v>
      </c>
      <c r="AT293" s="226"/>
      <c r="AU293" s="226"/>
      <c r="AV293" s="226"/>
      <c r="AW293" s="226"/>
      <c r="AX293" s="226"/>
      <c r="AY293" s="226"/>
      <c r="AZ293" s="226"/>
      <c r="BA293" s="226"/>
      <c r="BB293" s="222"/>
      <c r="BC293" s="226"/>
      <c r="BD293" s="226"/>
      <c r="BE293" s="226"/>
      <c r="BF293" s="226"/>
      <c r="BG293" s="226"/>
      <c r="BH293" s="226"/>
      <c r="BI293" s="230"/>
      <c r="BJ293" s="230"/>
      <c r="BK293" s="230"/>
      <c r="BL293" s="230"/>
      <c r="BM293" s="230"/>
      <c r="BN293" s="230"/>
      <c r="BO293" s="230"/>
      <c r="BP293" s="230"/>
      <c r="BS293" s="232"/>
      <c r="BT293" s="233"/>
      <c r="BU293" s="230" t="e">
        <f>AF293-$AC$264/$AE$264*AH293</f>
        <v>#DIV/0!</v>
      </c>
    </row>
    <row r="294" spans="1:74" s="103" customFormat="1" ht="13" hidden="1" customHeight="1" outlineLevel="1" x14ac:dyDescent="0.35">
      <c r="A294" s="785"/>
      <c r="B294" s="771"/>
      <c r="C294" s="122" t="s">
        <v>75</v>
      </c>
      <c r="D294" s="122" t="s">
        <v>76</v>
      </c>
      <c r="E294" s="189"/>
      <c r="F294" s="189"/>
      <c r="G294" s="853"/>
      <c r="H294" s="839"/>
      <c r="I294" s="193"/>
      <c r="J294" s="193"/>
      <c r="K294" s="869"/>
      <c r="L294" s="771"/>
      <c r="M294" s="800"/>
      <c r="N294" s="125">
        <f t="shared" si="180"/>
        <v>0</v>
      </c>
      <c r="O294" s="125">
        <f t="shared" si="180"/>
        <v>0</v>
      </c>
      <c r="P294" s="125">
        <f t="shared" si="179"/>
        <v>0</v>
      </c>
      <c r="Q294" s="125">
        <f>Q293</f>
        <v>0</v>
      </c>
      <c r="R294" s="771"/>
      <c r="S294" s="780"/>
      <c r="T294" s="124"/>
      <c r="U294" s="124"/>
      <c r="V294" s="124"/>
      <c r="W294" s="124"/>
      <c r="X294" s="123">
        <f t="shared" si="176"/>
        <v>0</v>
      </c>
      <c r="Y294" s="124"/>
      <c r="Z294" s="124">
        <f t="shared" si="177"/>
        <v>0</v>
      </c>
      <c r="AA294" s="124">
        <f t="shared" si="177"/>
        <v>0</v>
      </c>
      <c r="AB294" s="124"/>
      <c r="AC294" s="124"/>
      <c r="AD294" s="124"/>
      <c r="AE294" s="124"/>
      <c r="AF294" s="124"/>
      <c r="AG294" s="123"/>
      <c r="AH294" s="124"/>
      <c r="AI294" s="123"/>
      <c r="AJ294" s="123">
        <f>AI294*1.12</f>
        <v>0</v>
      </c>
      <c r="AK294" s="123"/>
      <c r="AL294" s="126" t="str">
        <f t="shared" si="174"/>
        <v/>
      </c>
      <c r="AM294" s="127"/>
      <c r="AN294" s="127">
        <f>AF294</f>
        <v>0</v>
      </c>
      <c r="AO294" s="127"/>
      <c r="AP294" s="127"/>
      <c r="AQ294" s="127"/>
      <c r="AR294" s="123">
        <f>AF294</f>
        <v>0</v>
      </c>
      <c r="AS294" s="123">
        <f t="shared" si="178"/>
        <v>0</v>
      </c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06"/>
      <c r="BJ294" s="106"/>
      <c r="BK294" s="106"/>
      <c r="BL294" s="106"/>
      <c r="BM294" s="106"/>
      <c r="BN294" s="106"/>
      <c r="BO294" s="106"/>
      <c r="BP294" s="106"/>
      <c r="BS294" s="30"/>
      <c r="BT294" s="107"/>
      <c r="BU294" s="106"/>
    </row>
    <row r="295" spans="1:74" ht="14.5" hidden="1" customHeight="1" outlineLevel="1" x14ac:dyDescent="0.35">
      <c r="A295" s="785"/>
      <c r="B295" s="771"/>
      <c r="C295" s="129" t="s">
        <v>75</v>
      </c>
      <c r="D295" s="129" t="s">
        <v>77</v>
      </c>
      <c r="E295" s="191"/>
      <c r="F295" s="191"/>
      <c r="G295" s="853"/>
      <c r="H295" s="839"/>
      <c r="I295" s="195"/>
      <c r="J295" s="195"/>
      <c r="K295" s="870"/>
      <c r="L295" s="772"/>
      <c r="M295" s="801"/>
      <c r="N295" s="132">
        <f t="shared" si="180"/>
        <v>0</v>
      </c>
      <c r="O295" s="132">
        <f t="shared" si="180"/>
        <v>0</v>
      </c>
      <c r="P295" s="132">
        <f t="shared" si="179"/>
        <v>0</v>
      </c>
      <c r="Q295" s="132">
        <f>Q294</f>
        <v>0</v>
      </c>
      <c r="R295" s="772"/>
      <c r="S295" s="781"/>
      <c r="T295" s="131"/>
      <c r="U295" s="131"/>
      <c r="V295" s="131"/>
      <c r="W295" s="131">
        <f>W294</f>
        <v>0</v>
      </c>
      <c r="X295" s="130">
        <f t="shared" si="176"/>
        <v>0</v>
      </c>
      <c r="Y295" s="131"/>
      <c r="Z295" s="131">
        <f t="shared" si="177"/>
        <v>0</v>
      </c>
      <c r="AA295" s="131">
        <f t="shared" si="177"/>
        <v>0</v>
      </c>
      <c r="AB295" s="131"/>
      <c r="AC295" s="131"/>
      <c r="AD295" s="131"/>
      <c r="AE295" s="131"/>
      <c r="AF295" s="131"/>
      <c r="AG295" s="130"/>
      <c r="AH295" s="131"/>
      <c r="AI295" s="130">
        <f>AI294</f>
        <v>0</v>
      </c>
      <c r="AJ295" s="130">
        <f>AJ294</f>
        <v>0</v>
      </c>
      <c r="AK295" s="130"/>
      <c r="AL295" s="133" t="str">
        <f t="shared" si="174"/>
        <v/>
      </c>
      <c r="AM295" s="134"/>
      <c r="AN295" s="134">
        <f>AF295</f>
        <v>0</v>
      </c>
      <c r="AO295" s="134"/>
      <c r="AP295" s="134"/>
      <c r="AQ295" s="134"/>
      <c r="AR295" s="130">
        <f>AF295</f>
        <v>0</v>
      </c>
      <c r="AS295" s="130">
        <f t="shared" si="178"/>
        <v>0</v>
      </c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31"/>
      <c r="BJ295" s="31"/>
      <c r="BK295" s="31"/>
      <c r="BL295" s="31"/>
      <c r="BM295" s="31"/>
      <c r="BN295" s="31"/>
      <c r="BO295" s="31"/>
      <c r="BP295" s="31"/>
      <c r="BS295" s="28"/>
      <c r="BT295" s="29"/>
      <c r="BU295" s="31"/>
    </row>
    <row r="296" spans="1:74" s="231" customFormat="1" ht="13" hidden="1" customHeight="1" outlineLevel="1" x14ac:dyDescent="0.35">
      <c r="A296" s="785"/>
      <c r="B296" s="771"/>
      <c r="C296" s="221" t="s">
        <v>73</v>
      </c>
      <c r="D296" s="221" t="s">
        <v>74</v>
      </c>
      <c r="E296" s="222"/>
      <c r="F296" s="222"/>
      <c r="G296" s="853"/>
      <c r="H296" s="839"/>
      <c r="I296" s="223"/>
      <c r="J296" s="223"/>
      <c r="K296" s="868"/>
      <c r="L296" s="770"/>
      <c r="M296" s="799" t="s">
        <v>98</v>
      </c>
      <c r="N296" s="224">
        <f t="shared" si="180"/>
        <v>0</v>
      </c>
      <c r="O296" s="224">
        <f t="shared" si="180"/>
        <v>0</v>
      </c>
      <c r="P296" s="224">
        <f t="shared" si="179"/>
        <v>0</v>
      </c>
      <c r="Q296" s="224"/>
      <c r="R296" s="770"/>
      <c r="S296" s="779"/>
      <c r="T296" s="225"/>
      <c r="U296" s="225"/>
      <c r="V296" s="225"/>
      <c r="W296" s="225"/>
      <c r="X296" s="226">
        <f t="shared" si="176"/>
        <v>0</v>
      </c>
      <c r="Y296" s="225"/>
      <c r="Z296" s="225">
        <f t="shared" si="177"/>
        <v>0</v>
      </c>
      <c r="AA296" s="225">
        <f t="shared" si="177"/>
        <v>0</v>
      </c>
      <c r="AB296" s="225">
        <f t="shared" si="177"/>
        <v>0</v>
      </c>
      <c r="AC296" s="225"/>
      <c r="AD296" s="225"/>
      <c r="AE296" s="225"/>
      <c r="AF296" s="225"/>
      <c r="AG296" s="226"/>
      <c r="AH296" s="225"/>
      <c r="AI296" s="226"/>
      <c r="AJ296" s="226">
        <f>AI296*1.12</f>
        <v>0</v>
      </c>
      <c r="AK296" s="222">
        <f>AH296-AE296</f>
        <v>0</v>
      </c>
      <c r="AL296" s="227" t="str">
        <f t="shared" si="174"/>
        <v/>
      </c>
      <c r="AM296" s="228"/>
      <c r="AN296" s="228"/>
      <c r="AO296" s="228"/>
      <c r="AP296" s="228"/>
      <c r="AQ296" s="228"/>
      <c r="AR296" s="226"/>
      <c r="AS296" s="226">
        <f t="shared" si="178"/>
        <v>0</v>
      </c>
      <c r="AT296" s="226"/>
      <c r="AU296" s="226"/>
      <c r="AV296" s="226"/>
      <c r="AW296" s="226"/>
      <c r="AX296" s="226"/>
      <c r="AY296" s="226"/>
      <c r="AZ296" s="226"/>
      <c r="BA296" s="226"/>
      <c r="BB296" s="229"/>
      <c r="BC296" s="226"/>
      <c r="BD296" s="226"/>
      <c r="BE296" s="226"/>
      <c r="BF296" s="226"/>
      <c r="BG296" s="226"/>
      <c r="BH296" s="226"/>
      <c r="BI296" s="230"/>
      <c r="BJ296" s="230"/>
      <c r="BK296" s="230"/>
      <c r="BL296" s="230"/>
      <c r="BM296" s="230"/>
      <c r="BN296" s="230"/>
      <c r="BO296" s="230"/>
      <c r="BP296" s="230"/>
      <c r="BS296" s="232"/>
      <c r="BT296" s="233"/>
      <c r="BU296" s="230" t="e">
        <f>AF296-$AC$264/$AE$264*AH296</f>
        <v>#DIV/0!</v>
      </c>
      <c r="BV296" s="231" t="e">
        <f>AK296*$AC$264/$AE$264</f>
        <v>#DIV/0!</v>
      </c>
    </row>
    <row r="297" spans="1:74" s="103" customFormat="1" ht="13" hidden="1" customHeight="1" outlineLevel="1" x14ac:dyDescent="0.35">
      <c r="A297" s="785"/>
      <c r="B297" s="771"/>
      <c r="C297" s="122" t="s">
        <v>75</v>
      </c>
      <c r="D297" s="122" t="s">
        <v>76</v>
      </c>
      <c r="E297" s="189"/>
      <c r="F297" s="189"/>
      <c r="G297" s="853"/>
      <c r="H297" s="839"/>
      <c r="I297" s="193"/>
      <c r="J297" s="193"/>
      <c r="K297" s="869"/>
      <c r="L297" s="771"/>
      <c r="M297" s="800"/>
      <c r="N297" s="125">
        <f t="shared" si="180"/>
        <v>0</v>
      </c>
      <c r="O297" s="125">
        <f t="shared" si="180"/>
        <v>0</v>
      </c>
      <c r="P297" s="125">
        <f t="shared" si="179"/>
        <v>0</v>
      </c>
      <c r="Q297" s="125">
        <f>Q296</f>
        <v>0</v>
      </c>
      <c r="R297" s="771"/>
      <c r="S297" s="780"/>
      <c r="T297" s="124"/>
      <c r="U297" s="124"/>
      <c r="V297" s="124"/>
      <c r="W297" s="124"/>
      <c r="X297" s="123">
        <f t="shared" si="176"/>
        <v>0</v>
      </c>
      <c r="Y297" s="124"/>
      <c r="Z297" s="124">
        <f t="shared" si="177"/>
        <v>0</v>
      </c>
      <c r="AA297" s="124">
        <f t="shared" si="177"/>
        <v>0</v>
      </c>
      <c r="AB297" s="124"/>
      <c r="AC297" s="124"/>
      <c r="AD297" s="124"/>
      <c r="AE297" s="124"/>
      <c r="AF297" s="124"/>
      <c r="AG297" s="123"/>
      <c r="AH297" s="124"/>
      <c r="AI297" s="123"/>
      <c r="AJ297" s="123">
        <f>AI297*1.12</f>
        <v>0</v>
      </c>
      <c r="AK297" s="123"/>
      <c r="AL297" s="126" t="str">
        <f t="shared" si="174"/>
        <v/>
      </c>
      <c r="AM297" s="127"/>
      <c r="AN297" s="127">
        <f>AF297</f>
        <v>0</v>
      </c>
      <c r="AO297" s="127"/>
      <c r="AP297" s="127"/>
      <c r="AQ297" s="127"/>
      <c r="AR297" s="123">
        <f>AF297</f>
        <v>0</v>
      </c>
      <c r="AS297" s="123">
        <f t="shared" si="178"/>
        <v>0</v>
      </c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06"/>
      <c r="BJ297" s="106"/>
      <c r="BK297" s="106"/>
      <c r="BL297" s="106"/>
      <c r="BM297" s="106"/>
      <c r="BN297" s="106"/>
      <c r="BO297" s="106"/>
      <c r="BP297" s="106"/>
      <c r="BS297" s="30"/>
      <c r="BT297" s="107"/>
      <c r="BU297" s="106"/>
    </row>
    <row r="298" spans="1:74" ht="14.5" hidden="1" customHeight="1" outlineLevel="1" x14ac:dyDescent="0.35">
      <c r="A298" s="785"/>
      <c r="B298" s="771"/>
      <c r="C298" s="129" t="s">
        <v>75</v>
      </c>
      <c r="D298" s="129" t="s">
        <v>77</v>
      </c>
      <c r="E298" s="191"/>
      <c r="F298" s="191"/>
      <c r="G298" s="853"/>
      <c r="H298" s="839"/>
      <c r="I298" s="195"/>
      <c r="J298" s="195"/>
      <c r="K298" s="870"/>
      <c r="L298" s="772"/>
      <c r="M298" s="801"/>
      <c r="N298" s="132">
        <f t="shared" si="180"/>
        <v>0</v>
      </c>
      <c r="O298" s="132">
        <f t="shared" si="180"/>
        <v>0</v>
      </c>
      <c r="P298" s="132">
        <f t="shared" si="179"/>
        <v>0</v>
      </c>
      <c r="Q298" s="132">
        <f>Q297</f>
        <v>0</v>
      </c>
      <c r="R298" s="772"/>
      <c r="S298" s="781"/>
      <c r="T298" s="131"/>
      <c r="U298" s="131"/>
      <c r="V298" s="131"/>
      <c r="W298" s="131">
        <f>W297</f>
        <v>0</v>
      </c>
      <c r="X298" s="130">
        <f t="shared" si="176"/>
        <v>0</v>
      </c>
      <c r="Y298" s="131"/>
      <c r="Z298" s="131">
        <f t="shared" si="177"/>
        <v>0</v>
      </c>
      <c r="AA298" s="131">
        <f t="shared" si="177"/>
        <v>0</v>
      </c>
      <c r="AB298" s="131"/>
      <c r="AC298" s="131"/>
      <c r="AD298" s="131"/>
      <c r="AE298" s="131"/>
      <c r="AF298" s="131"/>
      <c r="AG298" s="130"/>
      <c r="AH298" s="131"/>
      <c r="AI298" s="130">
        <f>AI297</f>
        <v>0</v>
      </c>
      <c r="AJ298" s="130">
        <f>AJ297</f>
        <v>0</v>
      </c>
      <c r="AK298" s="130"/>
      <c r="AL298" s="133" t="str">
        <f t="shared" si="174"/>
        <v/>
      </c>
      <c r="AM298" s="134"/>
      <c r="AN298" s="134">
        <f>AF298</f>
        <v>0</v>
      </c>
      <c r="AO298" s="134"/>
      <c r="AP298" s="134"/>
      <c r="AQ298" s="134"/>
      <c r="AR298" s="130">
        <f>AF298</f>
        <v>0</v>
      </c>
      <c r="AS298" s="130">
        <f t="shared" si="178"/>
        <v>0</v>
      </c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31"/>
      <c r="BJ298" s="31"/>
      <c r="BK298" s="31"/>
      <c r="BL298" s="31"/>
      <c r="BM298" s="31"/>
      <c r="BN298" s="31"/>
      <c r="BO298" s="31"/>
      <c r="BP298" s="31"/>
      <c r="BS298" s="28"/>
      <c r="BT298" s="29"/>
      <c r="BU298" s="31"/>
    </row>
    <row r="299" spans="1:74" s="231" customFormat="1" ht="13" hidden="1" customHeight="1" outlineLevel="1" x14ac:dyDescent="0.35">
      <c r="A299" s="785"/>
      <c r="B299" s="771"/>
      <c r="C299" s="221" t="s">
        <v>73</v>
      </c>
      <c r="D299" s="221" t="s">
        <v>74</v>
      </c>
      <c r="E299" s="222"/>
      <c r="F299" s="222"/>
      <c r="G299" s="853"/>
      <c r="H299" s="839"/>
      <c r="I299" s="223"/>
      <c r="J299" s="223"/>
      <c r="K299" s="868"/>
      <c r="L299" s="770"/>
      <c r="M299" s="799" t="s">
        <v>98</v>
      </c>
      <c r="N299" s="224">
        <f t="shared" si="180"/>
        <v>0</v>
      </c>
      <c r="O299" s="224">
        <f t="shared" si="180"/>
        <v>0</v>
      </c>
      <c r="P299" s="224">
        <f t="shared" si="179"/>
        <v>0</v>
      </c>
      <c r="Q299" s="224"/>
      <c r="R299" s="770"/>
      <c r="S299" s="779"/>
      <c r="T299" s="225"/>
      <c r="U299" s="225"/>
      <c r="V299" s="225"/>
      <c r="W299" s="225"/>
      <c r="X299" s="226">
        <f t="shared" si="176"/>
        <v>0</v>
      </c>
      <c r="Y299" s="225"/>
      <c r="Z299" s="225">
        <f t="shared" si="177"/>
        <v>0</v>
      </c>
      <c r="AA299" s="225">
        <f t="shared" si="177"/>
        <v>0</v>
      </c>
      <c r="AB299" s="225">
        <f t="shared" si="177"/>
        <v>0</v>
      </c>
      <c r="AC299" s="225"/>
      <c r="AD299" s="225"/>
      <c r="AE299" s="225"/>
      <c r="AF299" s="225"/>
      <c r="AG299" s="226"/>
      <c r="AH299" s="225"/>
      <c r="AI299" s="226"/>
      <c r="AJ299" s="226">
        <f>AI299*1.12</f>
        <v>0</v>
      </c>
      <c r="AK299" s="222">
        <f>AH299-AE299</f>
        <v>0</v>
      </c>
      <c r="AL299" s="227" t="str">
        <f t="shared" si="174"/>
        <v/>
      </c>
      <c r="AM299" s="228"/>
      <c r="AN299" s="228"/>
      <c r="AO299" s="228"/>
      <c r="AP299" s="228"/>
      <c r="AQ299" s="228"/>
      <c r="AR299" s="226"/>
      <c r="AS299" s="226">
        <f t="shared" si="178"/>
        <v>0</v>
      </c>
      <c r="AT299" s="226"/>
      <c r="AU299" s="226"/>
      <c r="AV299" s="226"/>
      <c r="AW299" s="226"/>
      <c r="AX299" s="226"/>
      <c r="AY299" s="226"/>
      <c r="AZ299" s="226"/>
      <c r="BA299" s="226"/>
      <c r="BB299" s="229"/>
      <c r="BC299" s="226"/>
      <c r="BD299" s="226"/>
      <c r="BE299" s="226"/>
      <c r="BF299" s="226"/>
      <c r="BG299" s="226"/>
      <c r="BH299" s="226"/>
      <c r="BI299" s="230"/>
      <c r="BJ299" s="230"/>
      <c r="BK299" s="230"/>
      <c r="BL299" s="230"/>
      <c r="BM299" s="230"/>
      <c r="BN299" s="230"/>
      <c r="BO299" s="230"/>
      <c r="BP299" s="230"/>
      <c r="BS299" s="232"/>
      <c r="BT299" s="233"/>
      <c r="BU299" s="230" t="e">
        <f>AF299-$AC$264/$AE$264*AH299</f>
        <v>#DIV/0!</v>
      </c>
    </row>
    <row r="300" spans="1:74" s="103" customFormat="1" ht="13" hidden="1" customHeight="1" outlineLevel="1" x14ac:dyDescent="0.35">
      <c r="A300" s="785"/>
      <c r="B300" s="771"/>
      <c r="C300" s="122" t="s">
        <v>75</v>
      </c>
      <c r="D300" s="122" t="s">
        <v>76</v>
      </c>
      <c r="E300" s="189"/>
      <c r="F300" s="189"/>
      <c r="G300" s="853"/>
      <c r="H300" s="839"/>
      <c r="I300" s="193"/>
      <c r="J300" s="193"/>
      <c r="K300" s="869"/>
      <c r="L300" s="771"/>
      <c r="M300" s="800"/>
      <c r="N300" s="125">
        <f t="shared" si="180"/>
        <v>0</v>
      </c>
      <c r="O300" s="125">
        <f t="shared" si="180"/>
        <v>0</v>
      </c>
      <c r="P300" s="125">
        <f t="shared" si="179"/>
        <v>0</v>
      </c>
      <c r="Q300" s="125">
        <f>Q299</f>
        <v>0</v>
      </c>
      <c r="R300" s="771"/>
      <c r="S300" s="780"/>
      <c r="T300" s="124"/>
      <c r="U300" s="124"/>
      <c r="V300" s="124"/>
      <c r="W300" s="124"/>
      <c r="X300" s="123">
        <f t="shared" si="176"/>
        <v>0</v>
      </c>
      <c r="Y300" s="124"/>
      <c r="Z300" s="124">
        <f t="shared" si="177"/>
        <v>0</v>
      </c>
      <c r="AA300" s="124">
        <f t="shared" si="177"/>
        <v>0</v>
      </c>
      <c r="AB300" s="124"/>
      <c r="AC300" s="124"/>
      <c r="AD300" s="124"/>
      <c r="AE300" s="124"/>
      <c r="AF300" s="124"/>
      <c r="AG300" s="123"/>
      <c r="AH300" s="124"/>
      <c r="AI300" s="123"/>
      <c r="AJ300" s="123">
        <f>AI300*1.12</f>
        <v>0</v>
      </c>
      <c r="AK300" s="123"/>
      <c r="AL300" s="126" t="str">
        <f t="shared" si="174"/>
        <v/>
      </c>
      <c r="AM300" s="127"/>
      <c r="AN300" s="127">
        <f>AF300</f>
        <v>0</v>
      </c>
      <c r="AO300" s="127"/>
      <c r="AP300" s="127"/>
      <c r="AQ300" s="127"/>
      <c r="AR300" s="123">
        <f>AF300</f>
        <v>0</v>
      </c>
      <c r="AS300" s="123">
        <f t="shared" si="178"/>
        <v>0</v>
      </c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06"/>
      <c r="BJ300" s="106"/>
      <c r="BK300" s="106"/>
      <c r="BL300" s="106"/>
      <c r="BM300" s="106"/>
      <c r="BN300" s="106"/>
      <c r="BO300" s="106"/>
      <c r="BP300" s="106"/>
      <c r="BS300" s="30"/>
      <c r="BT300" s="107"/>
      <c r="BU300" s="106"/>
    </row>
    <row r="301" spans="1:74" ht="14.5" hidden="1" customHeight="1" outlineLevel="1" x14ac:dyDescent="0.35">
      <c r="A301" s="785"/>
      <c r="B301" s="771"/>
      <c r="C301" s="129" t="s">
        <v>75</v>
      </c>
      <c r="D301" s="129" t="s">
        <v>77</v>
      </c>
      <c r="E301" s="191"/>
      <c r="F301" s="191"/>
      <c r="G301" s="853"/>
      <c r="H301" s="839"/>
      <c r="I301" s="195"/>
      <c r="J301" s="195"/>
      <c r="K301" s="870"/>
      <c r="L301" s="772"/>
      <c r="M301" s="801"/>
      <c r="N301" s="132">
        <f t="shared" si="180"/>
        <v>0</v>
      </c>
      <c r="O301" s="132">
        <f t="shared" si="180"/>
        <v>0</v>
      </c>
      <c r="P301" s="132">
        <f t="shared" si="179"/>
        <v>0</v>
      </c>
      <c r="Q301" s="132">
        <f>Q300</f>
        <v>0</v>
      </c>
      <c r="R301" s="772"/>
      <c r="S301" s="781"/>
      <c r="T301" s="131"/>
      <c r="U301" s="131"/>
      <c r="V301" s="131"/>
      <c r="W301" s="131">
        <f>W300</f>
        <v>0</v>
      </c>
      <c r="X301" s="130">
        <f t="shared" si="176"/>
        <v>0</v>
      </c>
      <c r="Y301" s="131"/>
      <c r="Z301" s="131">
        <f t="shared" si="177"/>
        <v>0</v>
      </c>
      <c r="AA301" s="131">
        <f t="shared" si="177"/>
        <v>0</v>
      </c>
      <c r="AB301" s="131"/>
      <c r="AC301" s="131"/>
      <c r="AD301" s="131"/>
      <c r="AE301" s="131"/>
      <c r="AF301" s="131"/>
      <c r="AG301" s="130"/>
      <c r="AH301" s="131"/>
      <c r="AI301" s="130">
        <f>AI300</f>
        <v>0</v>
      </c>
      <c r="AJ301" s="130">
        <f>AJ300</f>
        <v>0</v>
      </c>
      <c r="AK301" s="130"/>
      <c r="AL301" s="133" t="str">
        <f t="shared" si="174"/>
        <v/>
      </c>
      <c r="AM301" s="134"/>
      <c r="AN301" s="134">
        <f>AF301</f>
        <v>0</v>
      </c>
      <c r="AO301" s="134"/>
      <c r="AP301" s="134"/>
      <c r="AQ301" s="134"/>
      <c r="AR301" s="130">
        <f>AF301</f>
        <v>0</v>
      </c>
      <c r="AS301" s="130">
        <f t="shared" si="178"/>
        <v>0</v>
      </c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31"/>
      <c r="BJ301" s="31"/>
      <c r="BK301" s="31"/>
      <c r="BL301" s="31"/>
      <c r="BM301" s="31"/>
      <c r="BN301" s="31"/>
      <c r="BO301" s="31"/>
      <c r="BP301" s="31"/>
      <c r="BS301" s="28"/>
      <c r="BT301" s="29"/>
      <c r="BU301" s="31"/>
    </row>
    <row r="302" spans="1:74" s="231" customFormat="1" ht="13" hidden="1" customHeight="1" outlineLevel="1" x14ac:dyDescent="0.35">
      <c r="A302" s="785"/>
      <c r="B302" s="771"/>
      <c r="C302" s="221" t="s">
        <v>73</v>
      </c>
      <c r="D302" s="221" t="s">
        <v>74</v>
      </c>
      <c r="E302" s="222"/>
      <c r="F302" s="222"/>
      <c r="G302" s="853"/>
      <c r="H302" s="839"/>
      <c r="I302" s="223"/>
      <c r="J302" s="223"/>
      <c r="K302" s="868"/>
      <c r="L302" s="770"/>
      <c r="M302" s="799" t="s">
        <v>98</v>
      </c>
      <c r="N302" s="224">
        <f t="shared" si="180"/>
        <v>0</v>
      </c>
      <c r="O302" s="224">
        <f t="shared" si="180"/>
        <v>0</v>
      </c>
      <c r="P302" s="224">
        <f t="shared" si="179"/>
        <v>0</v>
      </c>
      <c r="Q302" s="224"/>
      <c r="R302" s="770"/>
      <c r="S302" s="779"/>
      <c r="T302" s="225"/>
      <c r="U302" s="225"/>
      <c r="V302" s="225"/>
      <c r="W302" s="225"/>
      <c r="X302" s="226">
        <f t="shared" si="176"/>
        <v>0</v>
      </c>
      <c r="Y302" s="225"/>
      <c r="Z302" s="225">
        <f t="shared" si="177"/>
        <v>0</v>
      </c>
      <c r="AA302" s="225">
        <f t="shared" si="177"/>
        <v>0</v>
      </c>
      <c r="AB302" s="225">
        <f t="shared" si="177"/>
        <v>0</v>
      </c>
      <c r="AC302" s="225"/>
      <c r="AD302" s="225"/>
      <c r="AE302" s="225"/>
      <c r="AF302" s="225"/>
      <c r="AG302" s="226"/>
      <c r="AH302" s="225"/>
      <c r="AI302" s="226"/>
      <c r="AJ302" s="226">
        <f>AI302*1.12</f>
        <v>0</v>
      </c>
      <c r="AK302" s="222">
        <f>AH302-AE302</f>
        <v>0</v>
      </c>
      <c r="AL302" s="227" t="str">
        <f t="shared" si="174"/>
        <v/>
      </c>
      <c r="AM302" s="228"/>
      <c r="AN302" s="228"/>
      <c r="AO302" s="228"/>
      <c r="AP302" s="228"/>
      <c r="AQ302" s="228"/>
      <c r="AR302" s="226"/>
      <c r="AS302" s="226">
        <f t="shared" si="178"/>
        <v>0</v>
      </c>
      <c r="AT302" s="226"/>
      <c r="AU302" s="226"/>
      <c r="AV302" s="226"/>
      <c r="AW302" s="226"/>
      <c r="AX302" s="226"/>
      <c r="AY302" s="226"/>
      <c r="AZ302" s="226"/>
      <c r="BA302" s="226"/>
      <c r="BB302" s="229"/>
      <c r="BC302" s="226"/>
      <c r="BD302" s="226"/>
      <c r="BE302" s="226"/>
      <c r="BF302" s="226"/>
      <c r="BG302" s="226"/>
      <c r="BH302" s="226"/>
      <c r="BI302" s="230"/>
      <c r="BJ302" s="230"/>
      <c r="BK302" s="230"/>
      <c r="BL302" s="230"/>
      <c r="BM302" s="230"/>
      <c r="BN302" s="230"/>
      <c r="BO302" s="230"/>
      <c r="BP302" s="230"/>
      <c r="BS302" s="232"/>
      <c r="BT302" s="233"/>
      <c r="BU302" s="230" t="e">
        <f>AF302-$AC$264/$AE$264*AH302</f>
        <v>#DIV/0!</v>
      </c>
      <c r="BV302" s="231" t="e">
        <f>AK302*$AC$264/$AE$264</f>
        <v>#DIV/0!</v>
      </c>
    </row>
    <row r="303" spans="1:74" s="103" customFormat="1" ht="13" hidden="1" customHeight="1" outlineLevel="1" x14ac:dyDescent="0.35">
      <c r="A303" s="785"/>
      <c r="B303" s="771"/>
      <c r="C303" s="122" t="s">
        <v>75</v>
      </c>
      <c r="D303" s="122" t="s">
        <v>76</v>
      </c>
      <c r="E303" s="189"/>
      <c r="F303" s="189"/>
      <c r="G303" s="853"/>
      <c r="H303" s="839"/>
      <c r="I303" s="193"/>
      <c r="J303" s="193"/>
      <c r="K303" s="869"/>
      <c r="L303" s="771"/>
      <c r="M303" s="800"/>
      <c r="N303" s="125">
        <f t="shared" si="180"/>
        <v>0</v>
      </c>
      <c r="O303" s="125">
        <f t="shared" si="180"/>
        <v>0</v>
      </c>
      <c r="P303" s="125">
        <f t="shared" si="179"/>
        <v>0</v>
      </c>
      <c r="Q303" s="125">
        <f>Q302</f>
        <v>0</v>
      </c>
      <c r="R303" s="771"/>
      <c r="S303" s="780"/>
      <c r="T303" s="124"/>
      <c r="U303" s="124"/>
      <c r="V303" s="124"/>
      <c r="W303" s="124"/>
      <c r="X303" s="123">
        <f t="shared" si="176"/>
        <v>0</v>
      </c>
      <c r="Y303" s="124"/>
      <c r="Z303" s="124">
        <f t="shared" si="177"/>
        <v>0</v>
      </c>
      <c r="AA303" s="124">
        <f t="shared" si="177"/>
        <v>0</v>
      </c>
      <c r="AB303" s="124"/>
      <c r="AC303" s="124"/>
      <c r="AD303" s="124"/>
      <c r="AE303" s="124"/>
      <c r="AF303" s="124"/>
      <c r="AG303" s="123"/>
      <c r="AH303" s="124"/>
      <c r="AI303" s="123"/>
      <c r="AJ303" s="123">
        <f>AI303*1.12</f>
        <v>0</v>
      </c>
      <c r="AK303" s="123"/>
      <c r="AL303" s="126" t="str">
        <f t="shared" si="174"/>
        <v/>
      </c>
      <c r="AM303" s="127"/>
      <c r="AN303" s="127">
        <f>AF303</f>
        <v>0</v>
      </c>
      <c r="AO303" s="127"/>
      <c r="AP303" s="127"/>
      <c r="AQ303" s="127"/>
      <c r="AR303" s="123">
        <f>AF303</f>
        <v>0</v>
      </c>
      <c r="AS303" s="123">
        <f t="shared" si="178"/>
        <v>0</v>
      </c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06"/>
      <c r="BJ303" s="106"/>
      <c r="BK303" s="106"/>
      <c r="BL303" s="106"/>
      <c r="BM303" s="106"/>
      <c r="BN303" s="106"/>
      <c r="BO303" s="106"/>
      <c r="BP303" s="106"/>
      <c r="BS303" s="30"/>
      <c r="BT303" s="107"/>
      <c r="BU303" s="106"/>
    </row>
    <row r="304" spans="1:74" ht="14.5" hidden="1" customHeight="1" outlineLevel="1" x14ac:dyDescent="0.35">
      <c r="A304" s="785"/>
      <c r="B304" s="771"/>
      <c r="C304" s="129" t="s">
        <v>75</v>
      </c>
      <c r="D304" s="129" t="s">
        <v>77</v>
      </c>
      <c r="E304" s="191"/>
      <c r="F304" s="191"/>
      <c r="G304" s="853"/>
      <c r="H304" s="839"/>
      <c r="I304" s="195"/>
      <c r="J304" s="195"/>
      <c r="K304" s="870"/>
      <c r="L304" s="772"/>
      <c r="M304" s="801"/>
      <c r="N304" s="132">
        <f t="shared" si="180"/>
        <v>0</v>
      </c>
      <c r="O304" s="132">
        <f t="shared" si="180"/>
        <v>0</v>
      </c>
      <c r="P304" s="132">
        <f t="shared" si="179"/>
        <v>0</v>
      </c>
      <c r="Q304" s="132">
        <f>Q303</f>
        <v>0</v>
      </c>
      <c r="R304" s="772"/>
      <c r="S304" s="781"/>
      <c r="T304" s="131"/>
      <c r="U304" s="131"/>
      <c r="V304" s="131"/>
      <c r="W304" s="131">
        <f>W303</f>
        <v>0</v>
      </c>
      <c r="X304" s="130">
        <f t="shared" si="176"/>
        <v>0</v>
      </c>
      <c r="Y304" s="131"/>
      <c r="Z304" s="131">
        <f t="shared" si="177"/>
        <v>0</v>
      </c>
      <c r="AA304" s="131">
        <f t="shared" si="177"/>
        <v>0</v>
      </c>
      <c r="AB304" s="131"/>
      <c r="AC304" s="131"/>
      <c r="AD304" s="131"/>
      <c r="AE304" s="131"/>
      <c r="AF304" s="131"/>
      <c r="AG304" s="130"/>
      <c r="AH304" s="131"/>
      <c r="AI304" s="130">
        <f>AI303</f>
        <v>0</v>
      </c>
      <c r="AJ304" s="130">
        <f>AJ303</f>
        <v>0</v>
      </c>
      <c r="AK304" s="130"/>
      <c r="AL304" s="133" t="str">
        <f t="shared" si="174"/>
        <v/>
      </c>
      <c r="AM304" s="134"/>
      <c r="AN304" s="134">
        <f>AF304</f>
        <v>0</v>
      </c>
      <c r="AO304" s="134"/>
      <c r="AP304" s="134"/>
      <c r="AQ304" s="134"/>
      <c r="AR304" s="130">
        <f>AF304</f>
        <v>0</v>
      </c>
      <c r="AS304" s="130">
        <f t="shared" si="178"/>
        <v>0</v>
      </c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31"/>
      <c r="BJ304" s="31"/>
      <c r="BK304" s="31"/>
      <c r="BL304" s="31"/>
      <c r="BM304" s="31"/>
      <c r="BN304" s="31"/>
      <c r="BO304" s="31"/>
      <c r="BP304" s="31"/>
      <c r="BS304" s="28"/>
      <c r="BT304" s="29"/>
      <c r="BU304" s="31"/>
    </row>
    <row r="305" spans="1:74" s="231" customFormat="1" ht="13" hidden="1" customHeight="1" outlineLevel="1" x14ac:dyDescent="0.35">
      <c r="A305" s="785"/>
      <c r="B305" s="771"/>
      <c r="C305" s="221" t="s">
        <v>73</v>
      </c>
      <c r="D305" s="221" t="s">
        <v>74</v>
      </c>
      <c r="E305" s="222"/>
      <c r="F305" s="222"/>
      <c r="G305" s="853"/>
      <c r="H305" s="839"/>
      <c r="I305" s="223"/>
      <c r="J305" s="223"/>
      <c r="K305" s="868"/>
      <c r="L305" s="770"/>
      <c r="M305" s="799" t="s">
        <v>98</v>
      </c>
      <c r="N305" s="224">
        <f t="shared" si="180"/>
        <v>0</v>
      </c>
      <c r="O305" s="224">
        <f t="shared" si="180"/>
        <v>0</v>
      </c>
      <c r="P305" s="224">
        <f t="shared" si="179"/>
        <v>0</v>
      </c>
      <c r="Q305" s="224"/>
      <c r="R305" s="770"/>
      <c r="S305" s="779"/>
      <c r="T305" s="225"/>
      <c r="U305" s="225"/>
      <c r="V305" s="225"/>
      <c r="W305" s="225"/>
      <c r="X305" s="226">
        <f t="shared" si="176"/>
        <v>0</v>
      </c>
      <c r="Y305" s="225"/>
      <c r="Z305" s="225">
        <f t="shared" si="177"/>
        <v>0</v>
      </c>
      <c r="AA305" s="225">
        <f t="shared" si="177"/>
        <v>0</v>
      </c>
      <c r="AB305" s="225">
        <f t="shared" si="177"/>
        <v>0</v>
      </c>
      <c r="AC305" s="225"/>
      <c r="AD305" s="225"/>
      <c r="AE305" s="225"/>
      <c r="AF305" s="225"/>
      <c r="AG305" s="226"/>
      <c r="AH305" s="225"/>
      <c r="AI305" s="226"/>
      <c r="AJ305" s="226">
        <f>AI305*1.12</f>
        <v>0</v>
      </c>
      <c r="AK305" s="222">
        <f>AH305-AE305</f>
        <v>0</v>
      </c>
      <c r="AL305" s="227" t="str">
        <f t="shared" si="174"/>
        <v/>
      </c>
      <c r="AM305" s="228"/>
      <c r="AN305" s="228"/>
      <c r="AO305" s="228"/>
      <c r="AP305" s="228"/>
      <c r="AQ305" s="228"/>
      <c r="AR305" s="226"/>
      <c r="AS305" s="226">
        <f t="shared" si="178"/>
        <v>0</v>
      </c>
      <c r="AT305" s="226"/>
      <c r="AU305" s="226"/>
      <c r="AV305" s="226"/>
      <c r="AW305" s="226"/>
      <c r="AX305" s="226"/>
      <c r="AY305" s="226"/>
      <c r="AZ305" s="226"/>
      <c r="BA305" s="226"/>
      <c r="BB305" s="229"/>
      <c r="BC305" s="226"/>
      <c r="BD305" s="226"/>
      <c r="BE305" s="226"/>
      <c r="BF305" s="226"/>
      <c r="BG305" s="226"/>
      <c r="BH305" s="226"/>
      <c r="BI305" s="230"/>
      <c r="BJ305" s="230"/>
      <c r="BK305" s="230"/>
      <c r="BL305" s="230"/>
      <c r="BM305" s="230"/>
      <c r="BN305" s="230"/>
      <c r="BO305" s="230"/>
      <c r="BP305" s="230"/>
      <c r="BS305" s="232"/>
      <c r="BT305" s="233"/>
      <c r="BU305" s="230" t="e">
        <f>AF305-$AC$264/$AE$264*AH305</f>
        <v>#DIV/0!</v>
      </c>
      <c r="BV305" s="231" t="e">
        <f>AK305*$AC$264/$AE$264</f>
        <v>#DIV/0!</v>
      </c>
    </row>
    <row r="306" spans="1:74" s="103" customFormat="1" ht="13" hidden="1" customHeight="1" outlineLevel="1" x14ac:dyDescent="0.35">
      <c r="A306" s="785"/>
      <c r="B306" s="771"/>
      <c r="C306" s="122" t="s">
        <v>75</v>
      </c>
      <c r="D306" s="122" t="s">
        <v>76</v>
      </c>
      <c r="E306" s="189"/>
      <c r="F306" s="189"/>
      <c r="G306" s="853"/>
      <c r="H306" s="839"/>
      <c r="I306" s="193"/>
      <c r="J306" s="193"/>
      <c r="K306" s="869"/>
      <c r="L306" s="771"/>
      <c r="M306" s="800"/>
      <c r="N306" s="125">
        <f t="shared" si="180"/>
        <v>0</v>
      </c>
      <c r="O306" s="125">
        <f t="shared" si="180"/>
        <v>0</v>
      </c>
      <c r="P306" s="125">
        <f t="shared" si="179"/>
        <v>0</v>
      </c>
      <c r="Q306" s="125">
        <f>Q305</f>
        <v>0</v>
      </c>
      <c r="R306" s="771"/>
      <c r="S306" s="780"/>
      <c r="T306" s="124"/>
      <c r="U306" s="124"/>
      <c r="V306" s="124"/>
      <c r="W306" s="124"/>
      <c r="X306" s="123">
        <f t="shared" si="176"/>
        <v>0</v>
      </c>
      <c r="Y306" s="124"/>
      <c r="Z306" s="124">
        <f t="shared" si="177"/>
        <v>0</v>
      </c>
      <c r="AA306" s="124">
        <f t="shared" si="177"/>
        <v>0</v>
      </c>
      <c r="AB306" s="124"/>
      <c r="AC306" s="124"/>
      <c r="AD306" s="124"/>
      <c r="AE306" s="124"/>
      <c r="AF306" s="124"/>
      <c r="AG306" s="123"/>
      <c r="AH306" s="124"/>
      <c r="AI306" s="123"/>
      <c r="AJ306" s="123">
        <f>AI306*1.12</f>
        <v>0</v>
      </c>
      <c r="AK306" s="123"/>
      <c r="AL306" s="126" t="str">
        <f t="shared" si="174"/>
        <v/>
      </c>
      <c r="AM306" s="127"/>
      <c r="AN306" s="127">
        <f>AF306</f>
        <v>0</v>
      </c>
      <c r="AO306" s="127"/>
      <c r="AP306" s="127"/>
      <c r="AQ306" s="127"/>
      <c r="AR306" s="123">
        <f>AF306</f>
        <v>0</v>
      </c>
      <c r="AS306" s="123">
        <f t="shared" si="178"/>
        <v>0</v>
      </c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06"/>
      <c r="BJ306" s="106"/>
      <c r="BK306" s="106"/>
      <c r="BL306" s="106"/>
      <c r="BM306" s="106"/>
      <c r="BN306" s="106"/>
      <c r="BO306" s="106"/>
      <c r="BP306" s="106"/>
      <c r="BS306" s="30"/>
      <c r="BT306" s="107"/>
      <c r="BU306" s="106"/>
    </row>
    <row r="307" spans="1:74" ht="14.5" hidden="1" customHeight="1" outlineLevel="1" x14ac:dyDescent="0.35">
      <c r="A307" s="786"/>
      <c r="B307" s="772"/>
      <c r="C307" s="129" t="s">
        <v>75</v>
      </c>
      <c r="D307" s="129" t="s">
        <v>77</v>
      </c>
      <c r="E307" s="191"/>
      <c r="F307" s="191"/>
      <c r="G307" s="854"/>
      <c r="H307" s="840"/>
      <c r="I307" s="195"/>
      <c r="J307" s="195"/>
      <c r="K307" s="870"/>
      <c r="L307" s="772"/>
      <c r="M307" s="801"/>
      <c r="N307" s="132">
        <f t="shared" si="180"/>
        <v>0</v>
      </c>
      <c r="O307" s="132">
        <f t="shared" si="180"/>
        <v>0</v>
      </c>
      <c r="P307" s="132">
        <f t="shared" si="179"/>
        <v>0</v>
      </c>
      <c r="Q307" s="132">
        <f>Q306</f>
        <v>0</v>
      </c>
      <c r="R307" s="772"/>
      <c r="S307" s="781"/>
      <c r="T307" s="131"/>
      <c r="U307" s="131"/>
      <c r="V307" s="131"/>
      <c r="W307" s="131">
        <f>W306</f>
        <v>0</v>
      </c>
      <c r="X307" s="130">
        <f t="shared" si="176"/>
        <v>0</v>
      </c>
      <c r="Y307" s="131"/>
      <c r="Z307" s="131">
        <f t="shared" si="177"/>
        <v>0</v>
      </c>
      <c r="AA307" s="131">
        <f t="shared" si="177"/>
        <v>0</v>
      </c>
      <c r="AB307" s="131"/>
      <c r="AC307" s="131"/>
      <c r="AD307" s="131"/>
      <c r="AE307" s="131"/>
      <c r="AF307" s="131"/>
      <c r="AG307" s="130"/>
      <c r="AH307" s="131"/>
      <c r="AI307" s="130">
        <f>AI306</f>
        <v>0</v>
      </c>
      <c r="AJ307" s="130">
        <f>AJ306</f>
        <v>0</v>
      </c>
      <c r="AK307" s="130"/>
      <c r="AL307" s="133" t="str">
        <f t="shared" si="174"/>
        <v/>
      </c>
      <c r="AM307" s="134"/>
      <c r="AN307" s="134">
        <f>AF307</f>
        <v>0</v>
      </c>
      <c r="AO307" s="134"/>
      <c r="AP307" s="134"/>
      <c r="AQ307" s="134"/>
      <c r="AR307" s="130">
        <f>AF307</f>
        <v>0</v>
      </c>
      <c r="AS307" s="130">
        <f t="shared" si="178"/>
        <v>0</v>
      </c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31"/>
      <c r="BJ307" s="31"/>
      <c r="BK307" s="31"/>
      <c r="BL307" s="31"/>
      <c r="BM307" s="31"/>
      <c r="BN307" s="31"/>
      <c r="BO307" s="31"/>
      <c r="BP307" s="31"/>
      <c r="BS307" s="28"/>
      <c r="BT307" s="29"/>
      <c r="BU307" s="31"/>
    </row>
    <row r="308" spans="1:74" s="216" customFormat="1" ht="13" hidden="1" customHeight="1" collapsed="1" x14ac:dyDescent="0.35">
      <c r="A308" s="784"/>
      <c r="B308" s="770" t="s">
        <v>129</v>
      </c>
      <c r="C308" s="206"/>
      <c r="D308" s="206"/>
      <c r="E308" s="207">
        <f>E310+E313+E328</f>
        <v>0</v>
      </c>
      <c r="F308" s="207">
        <f>F310+F313+F328</f>
        <v>0</v>
      </c>
      <c r="G308" s="208"/>
      <c r="H308" s="207">
        <f>H310+H313+H328</f>
        <v>0</v>
      </c>
      <c r="I308" s="207">
        <f>I310+I313+I328</f>
        <v>0</v>
      </c>
      <c r="J308" s="207">
        <f>J310+J313+J328</f>
        <v>0</v>
      </c>
      <c r="K308" s="871" t="s">
        <v>110</v>
      </c>
      <c r="L308" s="872"/>
      <c r="M308" s="875" t="s">
        <v>98</v>
      </c>
      <c r="N308" s="209">
        <f t="shared" ref="N308:Q309" si="181">N310+N313+N328+N316+N319+N322+N325</f>
        <v>121273040</v>
      </c>
      <c r="O308" s="209">
        <f t="shared" si="181"/>
        <v>135825804.80000001</v>
      </c>
      <c r="P308" s="209">
        <f t="shared" si="181"/>
        <v>121273040</v>
      </c>
      <c r="Q308" s="209">
        <f t="shared" si="181"/>
        <v>135825804.80000001</v>
      </c>
      <c r="R308" s="210"/>
      <c r="S308" s="877">
        <f t="shared" ref="S308:AK308" si="182">S310+S313+S328+S316+S319+S322+S325</f>
        <v>40</v>
      </c>
      <c r="T308" s="207">
        <f t="shared" si="182"/>
        <v>0</v>
      </c>
      <c r="U308" s="207">
        <f t="shared" si="182"/>
        <v>0</v>
      </c>
      <c r="V308" s="207">
        <f t="shared" si="182"/>
        <v>0</v>
      </c>
      <c r="W308" s="207">
        <f t="shared" si="182"/>
        <v>0</v>
      </c>
      <c r="X308" s="207">
        <f t="shared" si="182"/>
        <v>0</v>
      </c>
      <c r="Y308" s="207">
        <f t="shared" si="182"/>
        <v>0</v>
      </c>
      <c r="Z308" s="207">
        <f t="shared" si="182"/>
        <v>0</v>
      </c>
      <c r="AA308" s="207">
        <f t="shared" si="182"/>
        <v>0</v>
      </c>
      <c r="AB308" s="207">
        <f t="shared" si="182"/>
        <v>0</v>
      </c>
      <c r="AC308" s="207">
        <f t="shared" si="182"/>
        <v>0</v>
      </c>
      <c r="AD308" s="207">
        <f t="shared" si="182"/>
        <v>0</v>
      </c>
      <c r="AE308" s="207">
        <f t="shared" si="182"/>
        <v>0</v>
      </c>
      <c r="AF308" s="207"/>
      <c r="AG308" s="207"/>
      <c r="AH308" s="207"/>
      <c r="AI308" s="207">
        <f t="shared" si="182"/>
        <v>0</v>
      </c>
      <c r="AJ308" s="207">
        <f t="shared" si="182"/>
        <v>0</v>
      </c>
      <c r="AK308" s="207">
        <f t="shared" si="182"/>
        <v>0</v>
      </c>
      <c r="AL308" s="211" t="str">
        <f t="shared" si="174"/>
        <v/>
      </c>
      <c r="AM308" s="207">
        <f>AM310+AM313+AM328+AM316+AM319+AM322+AM325</f>
        <v>0</v>
      </c>
      <c r="AN308" s="207">
        <f t="shared" ref="AN308:BH309" si="183">AN310+AN313+AN328+AN316+AN319+AN322+AN325</f>
        <v>0</v>
      </c>
      <c r="AO308" s="207">
        <f t="shared" si="183"/>
        <v>0</v>
      </c>
      <c r="AP308" s="207"/>
      <c r="AQ308" s="207"/>
      <c r="AR308" s="207">
        <f t="shared" si="183"/>
        <v>0</v>
      </c>
      <c r="AS308" s="207">
        <f t="shared" si="183"/>
        <v>0</v>
      </c>
      <c r="AT308" s="207">
        <f t="shared" si="183"/>
        <v>0</v>
      </c>
      <c r="AU308" s="207">
        <f t="shared" si="183"/>
        <v>0</v>
      </c>
      <c r="AV308" s="207">
        <f t="shared" si="183"/>
        <v>0</v>
      </c>
      <c r="AW308" s="207">
        <f t="shared" si="183"/>
        <v>0</v>
      </c>
      <c r="AX308" s="207">
        <f t="shared" si="183"/>
        <v>0</v>
      </c>
      <c r="AY308" s="207">
        <f t="shared" si="183"/>
        <v>0</v>
      </c>
      <c r="AZ308" s="207">
        <f t="shared" si="183"/>
        <v>0</v>
      </c>
      <c r="BA308" s="207">
        <f t="shared" si="183"/>
        <v>0</v>
      </c>
      <c r="BB308" s="207">
        <f t="shared" si="183"/>
        <v>0</v>
      </c>
      <c r="BC308" s="207">
        <f t="shared" si="183"/>
        <v>0</v>
      </c>
      <c r="BD308" s="207">
        <f t="shared" si="183"/>
        <v>0</v>
      </c>
      <c r="BE308" s="207">
        <f t="shared" si="183"/>
        <v>0</v>
      </c>
      <c r="BF308" s="207">
        <f t="shared" si="183"/>
        <v>0</v>
      </c>
      <c r="BG308" s="207">
        <f t="shared" si="183"/>
        <v>0</v>
      </c>
      <c r="BH308" s="207">
        <f t="shared" si="183"/>
        <v>0</v>
      </c>
      <c r="BI308" s="212" t="s">
        <v>83</v>
      </c>
      <c r="BJ308" s="213"/>
      <c r="BK308" s="214">
        <f>BK310+BK313+BK573+BK578+BK582</f>
        <v>0</v>
      </c>
      <c r="BL308" s="214">
        <f>BL310+BL313+BL573+BL578+BL582</f>
        <v>0</v>
      </c>
      <c r="BM308" s="214">
        <f>BM310+BM313+BM573+BM578+BM582</f>
        <v>0</v>
      </c>
      <c r="BN308" s="215"/>
      <c r="BO308" s="215"/>
      <c r="BP308" s="213"/>
      <c r="BS308" s="217"/>
      <c r="BT308" s="218"/>
      <c r="BU308" s="213"/>
    </row>
    <row r="309" spans="1:74" s="216" customFormat="1" ht="13" hidden="1" customHeight="1" x14ac:dyDescent="0.35">
      <c r="A309" s="785"/>
      <c r="B309" s="771"/>
      <c r="C309" s="206"/>
      <c r="D309" s="206"/>
      <c r="E309" s="207">
        <f>E311+E314+E329</f>
        <v>0</v>
      </c>
      <c r="F309" s="207">
        <f>F311+F314+F329</f>
        <v>0</v>
      </c>
      <c r="G309" s="208"/>
      <c r="H309" s="207"/>
      <c r="I309" s="207">
        <f>I311+I314+I329</f>
        <v>0</v>
      </c>
      <c r="J309" s="207">
        <f>J311+J314+J329</f>
        <v>0</v>
      </c>
      <c r="K309" s="873"/>
      <c r="L309" s="874"/>
      <c r="M309" s="876"/>
      <c r="N309" s="209">
        <f t="shared" si="181"/>
        <v>121273040</v>
      </c>
      <c r="O309" s="209">
        <f t="shared" si="181"/>
        <v>135825804.80000001</v>
      </c>
      <c r="P309" s="209">
        <f t="shared" si="181"/>
        <v>121273040</v>
      </c>
      <c r="Q309" s="209">
        <f t="shared" si="181"/>
        <v>135825804.80000001</v>
      </c>
      <c r="R309" s="210"/>
      <c r="S309" s="878"/>
      <c r="T309" s="207">
        <f>T311+T314+T329+T317+T320+T323+T326</f>
        <v>0</v>
      </c>
      <c r="U309" s="207">
        <f>U311+U314+U329+U317+U320+U323+U326</f>
        <v>0</v>
      </c>
      <c r="V309" s="220"/>
      <c r="W309" s="207">
        <f>W311+W314+W329+W317+W320+W323+W326</f>
        <v>0</v>
      </c>
      <c r="X309" s="207">
        <f>X311+X314+X329+X317+X320+X323+X326</f>
        <v>0</v>
      </c>
      <c r="Y309" s="220"/>
      <c r="Z309" s="207">
        <f>Z311+Z314+Z329+Z317+Z320+Z323+Z326</f>
        <v>0</v>
      </c>
      <c r="AA309" s="207">
        <f>AA311+AA314+AA329+AA317+AA320+AA323+AA326</f>
        <v>0</v>
      </c>
      <c r="AB309" s="220"/>
      <c r="AC309" s="207">
        <f>AC311+AC314+AC329+AC317+AC320+AC323+AC326</f>
        <v>0</v>
      </c>
      <c r="AD309" s="207">
        <f>AD311+AD314+AD329+AD317+AD320+AD323+AD326</f>
        <v>0</v>
      </c>
      <c r="AE309" s="220"/>
      <c r="AF309" s="207"/>
      <c r="AG309" s="207"/>
      <c r="AH309" s="220"/>
      <c r="AI309" s="207">
        <f>AI311+AI314+AI329+AI317+AI320+AI323+AI326</f>
        <v>0</v>
      </c>
      <c r="AJ309" s="207">
        <f>AJ311+AJ314+AJ329+AJ317+AJ320+AJ323+AJ326</f>
        <v>0</v>
      </c>
      <c r="AK309" s="220"/>
      <c r="AL309" s="211" t="str">
        <f t="shared" si="174"/>
        <v/>
      </c>
      <c r="AM309" s="207">
        <f>AM311+AM314+AM329+AM317+AM320+AM323+AM326</f>
        <v>0</v>
      </c>
      <c r="AN309" s="207">
        <f t="shared" si="183"/>
        <v>0</v>
      </c>
      <c r="AO309" s="207">
        <f t="shared" si="183"/>
        <v>0</v>
      </c>
      <c r="AP309" s="207"/>
      <c r="AQ309" s="207"/>
      <c r="AR309" s="207">
        <f t="shared" si="183"/>
        <v>0</v>
      </c>
      <c r="AS309" s="207">
        <f t="shared" si="183"/>
        <v>0</v>
      </c>
      <c r="AT309" s="207">
        <f t="shared" si="183"/>
        <v>0</v>
      </c>
      <c r="AU309" s="207">
        <f t="shared" si="183"/>
        <v>0</v>
      </c>
      <c r="AV309" s="207">
        <f t="shared" si="183"/>
        <v>0</v>
      </c>
      <c r="AW309" s="207">
        <f t="shared" si="183"/>
        <v>0</v>
      </c>
      <c r="AX309" s="207">
        <f t="shared" si="183"/>
        <v>0</v>
      </c>
      <c r="AY309" s="207">
        <f t="shared" si="183"/>
        <v>0</v>
      </c>
      <c r="AZ309" s="207">
        <f t="shared" si="183"/>
        <v>0</v>
      </c>
      <c r="BA309" s="207">
        <f t="shared" si="183"/>
        <v>0</v>
      </c>
      <c r="BB309" s="207">
        <f t="shared" si="183"/>
        <v>0</v>
      </c>
      <c r="BC309" s="207">
        <f t="shared" si="183"/>
        <v>0</v>
      </c>
      <c r="BD309" s="207">
        <f t="shared" si="183"/>
        <v>0</v>
      </c>
      <c r="BE309" s="207">
        <f t="shared" si="183"/>
        <v>0</v>
      </c>
      <c r="BF309" s="207">
        <f t="shared" si="183"/>
        <v>0</v>
      </c>
      <c r="BG309" s="207">
        <f t="shared" si="183"/>
        <v>0</v>
      </c>
      <c r="BH309" s="207">
        <f t="shared" si="183"/>
        <v>0</v>
      </c>
      <c r="BI309" s="213"/>
      <c r="BJ309" s="213"/>
      <c r="BK309" s="214">
        <f>BK311+BK314+BK567+BK570+BK573+BK576</f>
        <v>0</v>
      </c>
      <c r="BL309" s="214">
        <f>BL311+BL314+BL567+BL570+BL573+BL576</f>
        <v>0</v>
      </c>
      <c r="BM309" s="214">
        <f>BM311+BM314+BM567+BM570+BM573+BM576</f>
        <v>0</v>
      </c>
      <c r="BN309" s="215"/>
      <c r="BO309" s="215"/>
      <c r="BP309" s="213"/>
      <c r="BS309" s="217"/>
      <c r="BT309" s="218"/>
      <c r="BU309" s="213"/>
    </row>
    <row r="310" spans="1:74" s="231" customFormat="1" ht="21" hidden="1" customHeight="1" x14ac:dyDescent="0.35">
      <c r="A310" s="785"/>
      <c r="B310" s="771"/>
      <c r="C310" s="221" t="s">
        <v>73</v>
      </c>
      <c r="D310" s="221" t="s">
        <v>74</v>
      </c>
      <c r="E310" s="222">
        <f>I310</f>
        <v>0</v>
      </c>
      <c r="F310" s="222">
        <f>E310*1.12</f>
        <v>0</v>
      </c>
      <c r="G310" s="852">
        <v>2020</v>
      </c>
      <c r="H310" s="838"/>
      <c r="I310" s="223"/>
      <c r="J310" s="223">
        <f>I310*1.12</f>
        <v>0</v>
      </c>
      <c r="K310" s="868" t="s">
        <v>130</v>
      </c>
      <c r="L310" s="770" t="s">
        <v>131</v>
      </c>
      <c r="M310" s="799" t="s">
        <v>98</v>
      </c>
      <c r="N310" s="224">
        <f t="shared" ref="N310:O330" si="184">P310</f>
        <v>121273040</v>
      </c>
      <c r="O310" s="224">
        <f t="shared" si="184"/>
        <v>135825804.80000001</v>
      </c>
      <c r="P310" s="224">
        <v>121273040</v>
      </c>
      <c r="Q310" s="224">
        <f>P310*1.12</f>
        <v>135825804.80000001</v>
      </c>
      <c r="R310" s="770" t="s">
        <v>132</v>
      </c>
      <c r="S310" s="779">
        <v>40</v>
      </c>
      <c r="T310" s="225"/>
      <c r="U310" s="225"/>
      <c r="V310" s="225"/>
      <c r="W310" s="225"/>
      <c r="X310" s="226">
        <f t="shared" ref="X310:X330" si="185">W310*1.12</f>
        <v>0</v>
      </c>
      <c r="Y310" s="225"/>
      <c r="Z310" s="225">
        <f t="shared" ref="Z310:AB330" si="186">T310+W310</f>
        <v>0</v>
      </c>
      <c r="AA310" s="225">
        <f t="shared" si="186"/>
        <v>0</v>
      </c>
      <c r="AB310" s="225">
        <f t="shared" si="186"/>
        <v>0</v>
      </c>
      <c r="AC310" s="225"/>
      <c r="AD310" s="225">
        <f>AC310*1.12</f>
        <v>0</v>
      </c>
      <c r="AE310" s="225"/>
      <c r="AF310" s="225"/>
      <c r="AG310" s="226"/>
      <c r="AH310" s="225"/>
      <c r="AI310" s="226"/>
      <c r="AJ310" s="226">
        <f>AI310*1.12</f>
        <v>0</v>
      </c>
      <c r="AK310" s="222">
        <f>AH310-AE310</f>
        <v>0</v>
      </c>
      <c r="AL310" s="227" t="str">
        <f t="shared" si="174"/>
        <v/>
      </c>
      <c r="AM310" s="228"/>
      <c r="AN310" s="228"/>
      <c r="AO310" s="228"/>
      <c r="AP310" s="228"/>
      <c r="AQ310" s="228"/>
      <c r="AR310" s="226"/>
      <c r="AS310" s="226">
        <f t="shared" ref="AS310:AS330" si="187">AR310*1.12</f>
        <v>0</v>
      </c>
      <c r="AT310" s="226"/>
      <c r="AU310" s="229"/>
      <c r="AV310" s="226"/>
      <c r="AW310" s="226"/>
      <c r="AX310" s="226"/>
      <c r="AY310" s="226"/>
      <c r="AZ310" s="226"/>
      <c r="BA310" s="226"/>
      <c r="BB310" s="222"/>
      <c r="BC310" s="226"/>
      <c r="BD310" s="226"/>
      <c r="BE310" s="226"/>
      <c r="BF310" s="226"/>
      <c r="BG310" s="226"/>
      <c r="BH310" s="229"/>
      <c r="BI310" s="230"/>
      <c r="BJ310" s="230"/>
      <c r="BK310" s="230"/>
      <c r="BL310" s="230"/>
      <c r="BM310" s="230"/>
      <c r="BN310" s="230"/>
      <c r="BO310" s="230"/>
      <c r="BP310" s="230"/>
      <c r="BS310" s="232"/>
      <c r="BT310" s="233"/>
      <c r="BU310" s="230"/>
    </row>
    <row r="311" spans="1:74" s="103" customFormat="1" ht="21" hidden="1" customHeight="1" x14ac:dyDescent="0.35">
      <c r="A311" s="785"/>
      <c r="B311" s="771"/>
      <c r="C311" s="122" t="s">
        <v>75</v>
      </c>
      <c r="D311" s="122" t="s">
        <v>76</v>
      </c>
      <c r="E311" s="189">
        <f>E310</f>
        <v>0</v>
      </c>
      <c r="F311" s="189">
        <f>E311*1.12</f>
        <v>0</v>
      </c>
      <c r="G311" s="853"/>
      <c r="H311" s="839"/>
      <c r="I311" s="193">
        <f>I310</f>
        <v>0</v>
      </c>
      <c r="J311" s="193">
        <f>I311*1.12</f>
        <v>0</v>
      </c>
      <c r="K311" s="869"/>
      <c r="L311" s="771"/>
      <c r="M311" s="800"/>
      <c r="N311" s="125">
        <f t="shared" si="184"/>
        <v>121273040</v>
      </c>
      <c r="O311" s="125">
        <f t="shared" si="184"/>
        <v>135825804.80000001</v>
      </c>
      <c r="P311" s="125">
        <f t="shared" ref="P311:P330" si="188">Q311/1.12</f>
        <v>121273040</v>
      </c>
      <c r="Q311" s="125">
        <f>Q310</f>
        <v>135825804.80000001</v>
      </c>
      <c r="R311" s="771"/>
      <c r="S311" s="780"/>
      <c r="T311" s="124"/>
      <c r="U311" s="124"/>
      <c r="V311" s="124"/>
      <c r="W311" s="124"/>
      <c r="X311" s="123">
        <f t="shared" si="185"/>
        <v>0</v>
      </c>
      <c r="Y311" s="124"/>
      <c r="Z311" s="124">
        <f t="shared" si="186"/>
        <v>0</v>
      </c>
      <c r="AA311" s="124">
        <f t="shared" si="186"/>
        <v>0</v>
      </c>
      <c r="AB311" s="124"/>
      <c r="AC311" s="124"/>
      <c r="AD311" s="124">
        <f>AC311*1.12</f>
        <v>0</v>
      </c>
      <c r="AE311" s="124"/>
      <c r="AF311" s="124"/>
      <c r="AG311" s="123"/>
      <c r="AH311" s="124"/>
      <c r="AI311" s="123"/>
      <c r="AJ311" s="123">
        <f>AI311*1.12</f>
        <v>0</v>
      </c>
      <c r="AK311" s="123"/>
      <c r="AL311" s="126" t="str">
        <f t="shared" si="174"/>
        <v/>
      </c>
      <c r="AM311" s="127"/>
      <c r="AN311" s="127">
        <f>AF311</f>
        <v>0</v>
      </c>
      <c r="AO311" s="127"/>
      <c r="AP311" s="127"/>
      <c r="AQ311" s="127"/>
      <c r="AR311" s="123">
        <f>AF311</f>
        <v>0</v>
      </c>
      <c r="AS311" s="123">
        <f t="shared" si="187"/>
        <v>0</v>
      </c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06"/>
      <c r="BJ311" s="106"/>
      <c r="BK311" s="106"/>
      <c r="BL311" s="106"/>
      <c r="BM311" s="106"/>
      <c r="BN311" s="106"/>
      <c r="BO311" s="106"/>
      <c r="BP311" s="106"/>
      <c r="BS311" s="30"/>
      <c r="BT311" s="107"/>
      <c r="BU311" s="106"/>
    </row>
    <row r="312" spans="1:74" ht="21" hidden="1" customHeight="1" x14ac:dyDescent="0.35">
      <c r="A312" s="785"/>
      <c r="B312" s="771"/>
      <c r="C312" s="129" t="s">
        <v>75</v>
      </c>
      <c r="D312" s="129" t="s">
        <v>77</v>
      </c>
      <c r="E312" s="191">
        <f>E311</f>
        <v>0</v>
      </c>
      <c r="F312" s="191">
        <f>F311</f>
        <v>0</v>
      </c>
      <c r="G312" s="853"/>
      <c r="H312" s="839"/>
      <c r="I312" s="195">
        <f>I311</f>
        <v>0</v>
      </c>
      <c r="J312" s="195">
        <f>J311</f>
        <v>0</v>
      </c>
      <c r="K312" s="870"/>
      <c r="L312" s="772"/>
      <c r="M312" s="801"/>
      <c r="N312" s="132">
        <f t="shared" si="184"/>
        <v>121273040</v>
      </c>
      <c r="O312" s="132">
        <f t="shared" si="184"/>
        <v>135825804.80000001</v>
      </c>
      <c r="P312" s="132">
        <f t="shared" si="188"/>
        <v>121273040</v>
      </c>
      <c r="Q312" s="132">
        <f>Q311</f>
        <v>135825804.80000001</v>
      </c>
      <c r="R312" s="772"/>
      <c r="S312" s="781"/>
      <c r="T312" s="131"/>
      <c r="U312" s="131"/>
      <c r="V312" s="131"/>
      <c r="W312" s="131">
        <f>W311</f>
        <v>0</v>
      </c>
      <c r="X312" s="130">
        <f t="shared" si="185"/>
        <v>0</v>
      </c>
      <c r="Y312" s="131"/>
      <c r="Z312" s="131">
        <f t="shared" si="186"/>
        <v>0</v>
      </c>
      <c r="AA312" s="131">
        <f t="shared" si="186"/>
        <v>0</v>
      </c>
      <c r="AB312" s="131"/>
      <c r="AC312" s="131">
        <f>AC311</f>
        <v>0</v>
      </c>
      <c r="AD312" s="131">
        <f>AD311</f>
        <v>0</v>
      </c>
      <c r="AE312" s="131"/>
      <c r="AF312" s="131"/>
      <c r="AG312" s="130"/>
      <c r="AH312" s="131"/>
      <c r="AI312" s="130">
        <f>AI311</f>
        <v>0</v>
      </c>
      <c r="AJ312" s="130">
        <f>AJ311</f>
        <v>0</v>
      </c>
      <c r="AK312" s="130"/>
      <c r="AL312" s="133" t="str">
        <f t="shared" si="174"/>
        <v/>
      </c>
      <c r="AM312" s="134"/>
      <c r="AN312" s="134">
        <f>AF312</f>
        <v>0</v>
      </c>
      <c r="AO312" s="134"/>
      <c r="AP312" s="134"/>
      <c r="AQ312" s="134"/>
      <c r="AR312" s="130">
        <f>AF312</f>
        <v>0</v>
      </c>
      <c r="AS312" s="130">
        <f t="shared" si="187"/>
        <v>0</v>
      </c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31"/>
      <c r="BJ312" s="31"/>
      <c r="BK312" s="31"/>
      <c r="BL312" s="31"/>
      <c r="BM312" s="31"/>
      <c r="BN312" s="31"/>
      <c r="BO312" s="31"/>
      <c r="BP312" s="31"/>
      <c r="BS312" s="28"/>
      <c r="BT312" s="29"/>
      <c r="BU312" s="31"/>
    </row>
    <row r="313" spans="1:74" s="231" customFormat="1" ht="13" hidden="1" customHeight="1" outlineLevel="1" x14ac:dyDescent="0.35">
      <c r="A313" s="785"/>
      <c r="B313" s="771"/>
      <c r="C313" s="221" t="s">
        <v>73</v>
      </c>
      <c r="D313" s="221" t="s">
        <v>74</v>
      </c>
      <c r="E313" s="222"/>
      <c r="F313" s="222"/>
      <c r="G313" s="853"/>
      <c r="H313" s="839"/>
      <c r="I313" s="223"/>
      <c r="J313" s="223"/>
      <c r="K313" s="868"/>
      <c r="L313" s="770"/>
      <c r="M313" s="799" t="s">
        <v>98</v>
      </c>
      <c r="N313" s="224">
        <f t="shared" si="184"/>
        <v>0</v>
      </c>
      <c r="O313" s="224">
        <f t="shared" si="184"/>
        <v>0</v>
      </c>
      <c r="P313" s="224">
        <f t="shared" si="188"/>
        <v>0</v>
      </c>
      <c r="Q313" s="224"/>
      <c r="R313" s="770"/>
      <c r="S313" s="779"/>
      <c r="T313" s="225"/>
      <c r="U313" s="225"/>
      <c r="V313" s="225"/>
      <c r="W313" s="225"/>
      <c r="X313" s="226">
        <f t="shared" si="185"/>
        <v>0</v>
      </c>
      <c r="Y313" s="225"/>
      <c r="Z313" s="225">
        <f t="shared" si="186"/>
        <v>0</v>
      </c>
      <c r="AA313" s="225">
        <f t="shared" si="186"/>
        <v>0</v>
      </c>
      <c r="AB313" s="225">
        <f t="shared" si="186"/>
        <v>0</v>
      </c>
      <c r="AC313" s="225"/>
      <c r="AD313" s="225"/>
      <c r="AE313" s="225"/>
      <c r="AF313" s="225"/>
      <c r="AG313" s="226"/>
      <c r="AH313" s="225"/>
      <c r="AI313" s="226"/>
      <c r="AJ313" s="226">
        <f>AI313*1.12</f>
        <v>0</v>
      </c>
      <c r="AK313" s="222">
        <f>AH313-AE313</f>
        <v>0</v>
      </c>
      <c r="AL313" s="227" t="str">
        <f t="shared" si="174"/>
        <v/>
      </c>
      <c r="AM313" s="228"/>
      <c r="AN313" s="228"/>
      <c r="AO313" s="228"/>
      <c r="AP313" s="228"/>
      <c r="AQ313" s="228"/>
      <c r="AR313" s="226"/>
      <c r="AS313" s="226">
        <f t="shared" si="187"/>
        <v>0</v>
      </c>
      <c r="AT313" s="226"/>
      <c r="AU313" s="226"/>
      <c r="AV313" s="226"/>
      <c r="AW313" s="226"/>
      <c r="AX313" s="226"/>
      <c r="AY313" s="226"/>
      <c r="AZ313" s="226"/>
      <c r="BA313" s="226"/>
      <c r="BB313" s="229"/>
      <c r="BC313" s="226"/>
      <c r="BD313" s="226"/>
      <c r="BE313" s="226"/>
      <c r="BF313" s="226"/>
      <c r="BG313" s="226"/>
      <c r="BH313" s="226"/>
      <c r="BI313" s="230"/>
      <c r="BJ313" s="230"/>
      <c r="BK313" s="230"/>
      <c r="BL313" s="230"/>
      <c r="BM313" s="230"/>
      <c r="BN313" s="230"/>
      <c r="BO313" s="230"/>
      <c r="BP313" s="230"/>
      <c r="BS313" s="232"/>
      <c r="BT313" s="233"/>
      <c r="BU313" s="230"/>
    </row>
    <row r="314" spans="1:74" s="103" customFormat="1" ht="13" hidden="1" customHeight="1" outlineLevel="1" x14ac:dyDescent="0.35">
      <c r="A314" s="785"/>
      <c r="B314" s="771"/>
      <c r="C314" s="122" t="s">
        <v>75</v>
      </c>
      <c r="D314" s="122" t="s">
        <v>76</v>
      </c>
      <c r="E314" s="189"/>
      <c r="F314" s="189"/>
      <c r="G314" s="853"/>
      <c r="H314" s="839"/>
      <c r="I314" s="193"/>
      <c r="J314" s="193"/>
      <c r="K314" s="869"/>
      <c r="L314" s="771"/>
      <c r="M314" s="800"/>
      <c r="N314" s="125">
        <f t="shared" si="184"/>
        <v>0</v>
      </c>
      <c r="O314" s="125">
        <f t="shared" si="184"/>
        <v>0</v>
      </c>
      <c r="P314" s="125">
        <f t="shared" si="188"/>
        <v>0</v>
      </c>
      <c r="Q314" s="125">
        <f>Q313</f>
        <v>0</v>
      </c>
      <c r="R314" s="771"/>
      <c r="S314" s="780"/>
      <c r="T314" s="124"/>
      <c r="U314" s="124"/>
      <c r="V314" s="124"/>
      <c r="W314" s="124"/>
      <c r="X314" s="123">
        <f t="shared" si="185"/>
        <v>0</v>
      </c>
      <c r="Y314" s="124"/>
      <c r="Z314" s="124">
        <f t="shared" si="186"/>
        <v>0</v>
      </c>
      <c r="AA314" s="124">
        <f t="shared" si="186"/>
        <v>0</v>
      </c>
      <c r="AB314" s="124"/>
      <c r="AC314" s="124"/>
      <c r="AD314" s="124"/>
      <c r="AE314" s="124"/>
      <c r="AF314" s="124"/>
      <c r="AG314" s="123"/>
      <c r="AH314" s="124"/>
      <c r="AI314" s="123"/>
      <c r="AJ314" s="123">
        <f>AI314*1.12</f>
        <v>0</v>
      </c>
      <c r="AK314" s="123"/>
      <c r="AL314" s="126" t="str">
        <f t="shared" si="174"/>
        <v/>
      </c>
      <c r="AM314" s="127"/>
      <c r="AN314" s="127">
        <f>AF314</f>
        <v>0</v>
      </c>
      <c r="AO314" s="127"/>
      <c r="AP314" s="127"/>
      <c r="AQ314" s="127"/>
      <c r="AR314" s="123">
        <f>AF314</f>
        <v>0</v>
      </c>
      <c r="AS314" s="123">
        <f t="shared" si="187"/>
        <v>0</v>
      </c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06"/>
      <c r="BJ314" s="106"/>
      <c r="BK314" s="106"/>
      <c r="BL314" s="106"/>
      <c r="BM314" s="106"/>
      <c r="BN314" s="106"/>
      <c r="BO314" s="106"/>
      <c r="BP314" s="106"/>
      <c r="BS314" s="30"/>
      <c r="BT314" s="107"/>
      <c r="BU314" s="106"/>
    </row>
    <row r="315" spans="1:74" ht="14.5" hidden="1" customHeight="1" outlineLevel="1" x14ac:dyDescent="0.35">
      <c r="A315" s="785"/>
      <c r="B315" s="771"/>
      <c r="C315" s="129" t="s">
        <v>75</v>
      </c>
      <c r="D315" s="129" t="s">
        <v>77</v>
      </c>
      <c r="E315" s="191"/>
      <c r="F315" s="191"/>
      <c r="G315" s="853"/>
      <c r="H315" s="839"/>
      <c r="I315" s="195"/>
      <c r="J315" s="195"/>
      <c r="K315" s="870"/>
      <c r="L315" s="772"/>
      <c r="M315" s="801"/>
      <c r="N315" s="132">
        <f t="shared" si="184"/>
        <v>0</v>
      </c>
      <c r="O315" s="132">
        <f t="shared" si="184"/>
        <v>0</v>
      </c>
      <c r="P315" s="132">
        <f t="shared" si="188"/>
        <v>0</v>
      </c>
      <c r="Q315" s="132">
        <f>Q314</f>
        <v>0</v>
      </c>
      <c r="R315" s="772"/>
      <c r="S315" s="781"/>
      <c r="T315" s="131"/>
      <c r="U315" s="131"/>
      <c r="V315" s="131"/>
      <c r="W315" s="131">
        <f>W314</f>
        <v>0</v>
      </c>
      <c r="X315" s="130">
        <f t="shared" si="185"/>
        <v>0</v>
      </c>
      <c r="Y315" s="131"/>
      <c r="Z315" s="131">
        <f t="shared" si="186"/>
        <v>0</v>
      </c>
      <c r="AA315" s="131">
        <f t="shared" si="186"/>
        <v>0</v>
      </c>
      <c r="AB315" s="131"/>
      <c r="AC315" s="131"/>
      <c r="AD315" s="131"/>
      <c r="AE315" s="131"/>
      <c r="AF315" s="131"/>
      <c r="AG315" s="130"/>
      <c r="AH315" s="131"/>
      <c r="AI315" s="130">
        <f>AI314</f>
        <v>0</v>
      </c>
      <c r="AJ315" s="130">
        <f>AJ314</f>
        <v>0</v>
      </c>
      <c r="AK315" s="130"/>
      <c r="AL315" s="133" t="str">
        <f t="shared" si="174"/>
        <v/>
      </c>
      <c r="AM315" s="134"/>
      <c r="AN315" s="134">
        <f>AF315</f>
        <v>0</v>
      </c>
      <c r="AO315" s="134"/>
      <c r="AP315" s="134"/>
      <c r="AQ315" s="134"/>
      <c r="AR315" s="130">
        <f>AF315</f>
        <v>0</v>
      </c>
      <c r="AS315" s="130">
        <f t="shared" si="187"/>
        <v>0</v>
      </c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31"/>
      <c r="BJ315" s="31"/>
      <c r="BK315" s="31"/>
      <c r="BL315" s="31"/>
      <c r="BM315" s="31"/>
      <c r="BN315" s="31"/>
      <c r="BO315" s="31"/>
      <c r="BP315" s="31"/>
      <c r="BS315" s="28"/>
      <c r="BT315" s="29"/>
      <c r="BU315" s="31"/>
    </row>
    <row r="316" spans="1:74" s="231" customFormat="1" ht="13" hidden="1" customHeight="1" outlineLevel="1" x14ac:dyDescent="0.35">
      <c r="A316" s="785"/>
      <c r="B316" s="771"/>
      <c r="C316" s="221" t="s">
        <v>73</v>
      </c>
      <c r="D316" s="221" t="s">
        <v>74</v>
      </c>
      <c r="E316" s="222"/>
      <c r="F316" s="222"/>
      <c r="G316" s="853"/>
      <c r="H316" s="839"/>
      <c r="I316" s="223"/>
      <c r="J316" s="223"/>
      <c r="K316" s="868"/>
      <c r="L316" s="770"/>
      <c r="M316" s="799" t="s">
        <v>98</v>
      </c>
      <c r="N316" s="224">
        <f t="shared" si="184"/>
        <v>0</v>
      </c>
      <c r="O316" s="224">
        <f t="shared" si="184"/>
        <v>0</v>
      </c>
      <c r="P316" s="224">
        <f t="shared" si="188"/>
        <v>0</v>
      </c>
      <c r="Q316" s="224"/>
      <c r="R316" s="770"/>
      <c r="S316" s="779"/>
      <c r="T316" s="225"/>
      <c r="U316" s="225"/>
      <c r="V316" s="225"/>
      <c r="W316" s="225"/>
      <c r="X316" s="226">
        <f t="shared" si="185"/>
        <v>0</v>
      </c>
      <c r="Y316" s="225"/>
      <c r="Z316" s="225">
        <f t="shared" si="186"/>
        <v>0</v>
      </c>
      <c r="AA316" s="225">
        <f t="shared" si="186"/>
        <v>0</v>
      </c>
      <c r="AB316" s="225">
        <f t="shared" si="186"/>
        <v>0</v>
      </c>
      <c r="AC316" s="225"/>
      <c r="AD316" s="225"/>
      <c r="AE316" s="225"/>
      <c r="AF316" s="225"/>
      <c r="AG316" s="226"/>
      <c r="AH316" s="225"/>
      <c r="AI316" s="226"/>
      <c r="AJ316" s="226">
        <f>AI316*1.12</f>
        <v>0</v>
      </c>
      <c r="AK316" s="222">
        <f>AH316-AE316</f>
        <v>0</v>
      </c>
      <c r="AL316" s="227" t="str">
        <f t="shared" si="174"/>
        <v/>
      </c>
      <c r="AM316" s="228"/>
      <c r="AN316" s="228"/>
      <c r="AO316" s="228"/>
      <c r="AP316" s="228"/>
      <c r="AQ316" s="228"/>
      <c r="AR316" s="226"/>
      <c r="AS316" s="226">
        <f t="shared" si="187"/>
        <v>0</v>
      </c>
      <c r="AT316" s="226"/>
      <c r="AU316" s="226"/>
      <c r="AV316" s="226"/>
      <c r="AW316" s="226"/>
      <c r="AX316" s="226"/>
      <c r="AY316" s="226"/>
      <c r="AZ316" s="226"/>
      <c r="BA316" s="226"/>
      <c r="BB316" s="222"/>
      <c r="BC316" s="226"/>
      <c r="BD316" s="226"/>
      <c r="BE316" s="226"/>
      <c r="BF316" s="226"/>
      <c r="BG316" s="226"/>
      <c r="BH316" s="226"/>
      <c r="BI316" s="230"/>
      <c r="BJ316" s="230"/>
      <c r="BK316" s="230"/>
      <c r="BL316" s="230"/>
      <c r="BM316" s="230"/>
      <c r="BN316" s="230"/>
      <c r="BO316" s="230"/>
      <c r="BP316" s="230"/>
      <c r="BS316" s="232"/>
      <c r="BT316" s="233"/>
      <c r="BU316" s="230"/>
    </row>
    <row r="317" spans="1:74" s="103" customFormat="1" ht="13" hidden="1" customHeight="1" outlineLevel="1" x14ac:dyDescent="0.35">
      <c r="A317" s="785"/>
      <c r="B317" s="771"/>
      <c r="C317" s="122" t="s">
        <v>75</v>
      </c>
      <c r="D317" s="122" t="s">
        <v>76</v>
      </c>
      <c r="E317" s="189"/>
      <c r="F317" s="189"/>
      <c r="G317" s="853"/>
      <c r="H317" s="839"/>
      <c r="I317" s="193"/>
      <c r="J317" s="193"/>
      <c r="K317" s="869"/>
      <c r="L317" s="771"/>
      <c r="M317" s="800"/>
      <c r="N317" s="125">
        <f t="shared" si="184"/>
        <v>0</v>
      </c>
      <c r="O317" s="125">
        <f t="shared" si="184"/>
        <v>0</v>
      </c>
      <c r="P317" s="125">
        <f t="shared" si="188"/>
        <v>0</v>
      </c>
      <c r="Q317" s="125">
        <f>Q316</f>
        <v>0</v>
      </c>
      <c r="R317" s="771"/>
      <c r="S317" s="780"/>
      <c r="T317" s="124"/>
      <c r="U317" s="124"/>
      <c r="V317" s="124"/>
      <c r="W317" s="124"/>
      <c r="X317" s="123">
        <f t="shared" si="185"/>
        <v>0</v>
      </c>
      <c r="Y317" s="124"/>
      <c r="Z317" s="124">
        <f t="shared" si="186"/>
        <v>0</v>
      </c>
      <c r="AA317" s="124">
        <f t="shared" si="186"/>
        <v>0</v>
      </c>
      <c r="AB317" s="124"/>
      <c r="AC317" s="124"/>
      <c r="AD317" s="124"/>
      <c r="AE317" s="124"/>
      <c r="AF317" s="124"/>
      <c r="AG317" s="123"/>
      <c r="AH317" s="124"/>
      <c r="AI317" s="123"/>
      <c r="AJ317" s="123">
        <f>AI317*1.12</f>
        <v>0</v>
      </c>
      <c r="AK317" s="123"/>
      <c r="AL317" s="126" t="str">
        <f t="shared" si="174"/>
        <v/>
      </c>
      <c r="AM317" s="127"/>
      <c r="AN317" s="127">
        <f>AF317</f>
        <v>0</v>
      </c>
      <c r="AO317" s="127"/>
      <c r="AP317" s="127"/>
      <c r="AQ317" s="127"/>
      <c r="AR317" s="123">
        <f>AF317</f>
        <v>0</v>
      </c>
      <c r="AS317" s="123">
        <f t="shared" si="187"/>
        <v>0</v>
      </c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06"/>
      <c r="BJ317" s="106"/>
      <c r="BK317" s="106"/>
      <c r="BL317" s="106"/>
      <c r="BM317" s="106"/>
      <c r="BN317" s="106"/>
      <c r="BO317" s="106"/>
      <c r="BP317" s="106"/>
      <c r="BS317" s="30"/>
      <c r="BT317" s="107"/>
      <c r="BU317" s="106"/>
    </row>
    <row r="318" spans="1:74" ht="14.5" hidden="1" customHeight="1" outlineLevel="1" x14ac:dyDescent="0.35">
      <c r="A318" s="785"/>
      <c r="B318" s="771"/>
      <c r="C318" s="129" t="s">
        <v>75</v>
      </c>
      <c r="D318" s="129" t="s">
        <v>77</v>
      </c>
      <c r="E318" s="191"/>
      <c r="F318" s="191"/>
      <c r="G318" s="853"/>
      <c r="H318" s="839"/>
      <c r="I318" s="195"/>
      <c r="J318" s="195"/>
      <c r="K318" s="870"/>
      <c r="L318" s="772"/>
      <c r="M318" s="801"/>
      <c r="N318" s="132">
        <f t="shared" si="184"/>
        <v>0</v>
      </c>
      <c r="O318" s="132">
        <f t="shared" si="184"/>
        <v>0</v>
      </c>
      <c r="P318" s="132">
        <f t="shared" si="188"/>
        <v>0</v>
      </c>
      <c r="Q318" s="132">
        <f>Q317</f>
        <v>0</v>
      </c>
      <c r="R318" s="772"/>
      <c r="S318" s="781"/>
      <c r="T318" s="131"/>
      <c r="U318" s="131"/>
      <c r="V318" s="131"/>
      <c r="W318" s="131">
        <f>W317</f>
        <v>0</v>
      </c>
      <c r="X318" s="130">
        <f t="shared" si="185"/>
        <v>0</v>
      </c>
      <c r="Y318" s="131"/>
      <c r="Z318" s="131">
        <f t="shared" si="186"/>
        <v>0</v>
      </c>
      <c r="AA318" s="131">
        <f t="shared" si="186"/>
        <v>0</v>
      </c>
      <c r="AB318" s="131"/>
      <c r="AC318" s="131"/>
      <c r="AD318" s="131"/>
      <c r="AE318" s="131"/>
      <c r="AF318" s="131"/>
      <c r="AG318" s="130"/>
      <c r="AH318" s="131"/>
      <c r="AI318" s="130">
        <f>AI317</f>
        <v>0</v>
      </c>
      <c r="AJ318" s="130">
        <f>AJ317</f>
        <v>0</v>
      </c>
      <c r="AK318" s="130"/>
      <c r="AL318" s="133" t="str">
        <f t="shared" si="174"/>
        <v/>
      </c>
      <c r="AM318" s="134"/>
      <c r="AN318" s="134">
        <f>AF318</f>
        <v>0</v>
      </c>
      <c r="AO318" s="134"/>
      <c r="AP318" s="134"/>
      <c r="AQ318" s="134"/>
      <c r="AR318" s="130">
        <f>AF318</f>
        <v>0</v>
      </c>
      <c r="AS318" s="130">
        <f t="shared" si="187"/>
        <v>0</v>
      </c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31"/>
      <c r="BJ318" s="31"/>
      <c r="BK318" s="31"/>
      <c r="BL318" s="31"/>
      <c r="BM318" s="31"/>
      <c r="BN318" s="31"/>
      <c r="BO318" s="31"/>
      <c r="BP318" s="31"/>
      <c r="BS318" s="28"/>
      <c r="BT318" s="29"/>
      <c r="BU318" s="31"/>
    </row>
    <row r="319" spans="1:74" s="231" customFormat="1" ht="13" hidden="1" customHeight="1" outlineLevel="1" x14ac:dyDescent="0.35">
      <c r="A319" s="785"/>
      <c r="B319" s="771"/>
      <c r="C319" s="221" t="s">
        <v>73</v>
      </c>
      <c r="D319" s="221" t="s">
        <v>74</v>
      </c>
      <c r="E319" s="222"/>
      <c r="F319" s="222"/>
      <c r="G319" s="853"/>
      <c r="H319" s="839"/>
      <c r="I319" s="223"/>
      <c r="J319" s="223"/>
      <c r="K319" s="868"/>
      <c r="L319" s="770"/>
      <c r="M319" s="799" t="s">
        <v>98</v>
      </c>
      <c r="N319" s="224">
        <f t="shared" si="184"/>
        <v>0</v>
      </c>
      <c r="O319" s="224">
        <f t="shared" si="184"/>
        <v>0</v>
      </c>
      <c r="P319" s="224">
        <f t="shared" si="188"/>
        <v>0</v>
      </c>
      <c r="Q319" s="224"/>
      <c r="R319" s="770"/>
      <c r="S319" s="779"/>
      <c r="T319" s="225"/>
      <c r="U319" s="225"/>
      <c r="V319" s="225"/>
      <c r="W319" s="225"/>
      <c r="X319" s="226">
        <f t="shared" si="185"/>
        <v>0</v>
      </c>
      <c r="Y319" s="225"/>
      <c r="Z319" s="225">
        <f t="shared" si="186"/>
        <v>0</v>
      </c>
      <c r="AA319" s="225">
        <f t="shared" si="186"/>
        <v>0</v>
      </c>
      <c r="AB319" s="225">
        <f t="shared" si="186"/>
        <v>0</v>
      </c>
      <c r="AC319" s="225"/>
      <c r="AD319" s="225"/>
      <c r="AE319" s="225"/>
      <c r="AF319" s="225"/>
      <c r="AG319" s="226"/>
      <c r="AH319" s="225"/>
      <c r="AI319" s="226"/>
      <c r="AJ319" s="226">
        <f>AI319*1.12</f>
        <v>0</v>
      </c>
      <c r="AK319" s="222">
        <f>AH319-AE319</f>
        <v>0</v>
      </c>
      <c r="AL319" s="227" t="str">
        <f t="shared" si="174"/>
        <v/>
      </c>
      <c r="AM319" s="228"/>
      <c r="AN319" s="228"/>
      <c r="AO319" s="228"/>
      <c r="AP319" s="228"/>
      <c r="AQ319" s="228"/>
      <c r="AR319" s="226"/>
      <c r="AS319" s="226">
        <f t="shared" si="187"/>
        <v>0</v>
      </c>
      <c r="AT319" s="226"/>
      <c r="AU319" s="226"/>
      <c r="AV319" s="226"/>
      <c r="AW319" s="226"/>
      <c r="AX319" s="226"/>
      <c r="AY319" s="226"/>
      <c r="AZ319" s="226"/>
      <c r="BA319" s="226"/>
      <c r="BB319" s="229"/>
      <c r="BC319" s="226"/>
      <c r="BD319" s="226"/>
      <c r="BE319" s="226"/>
      <c r="BF319" s="226"/>
      <c r="BG319" s="226"/>
      <c r="BH319" s="226"/>
      <c r="BI319" s="230"/>
      <c r="BJ319" s="230"/>
      <c r="BK319" s="230"/>
      <c r="BL319" s="230"/>
      <c r="BM319" s="230"/>
      <c r="BN319" s="230"/>
      <c r="BO319" s="230"/>
      <c r="BP319" s="230"/>
      <c r="BS319" s="232"/>
      <c r="BT319" s="233"/>
      <c r="BU319" s="230"/>
    </row>
    <row r="320" spans="1:74" s="103" customFormat="1" ht="13" hidden="1" customHeight="1" outlineLevel="1" x14ac:dyDescent="0.35">
      <c r="A320" s="785"/>
      <c r="B320" s="771"/>
      <c r="C320" s="122" t="s">
        <v>75</v>
      </c>
      <c r="D320" s="122" t="s">
        <v>76</v>
      </c>
      <c r="E320" s="189"/>
      <c r="F320" s="189"/>
      <c r="G320" s="853"/>
      <c r="H320" s="839"/>
      <c r="I320" s="193"/>
      <c r="J320" s="193"/>
      <c r="K320" s="869"/>
      <c r="L320" s="771"/>
      <c r="M320" s="800"/>
      <c r="N320" s="125">
        <f t="shared" si="184"/>
        <v>0</v>
      </c>
      <c r="O320" s="125">
        <f t="shared" si="184"/>
        <v>0</v>
      </c>
      <c r="P320" s="125">
        <f t="shared" si="188"/>
        <v>0</v>
      </c>
      <c r="Q320" s="125">
        <f>Q319</f>
        <v>0</v>
      </c>
      <c r="R320" s="771"/>
      <c r="S320" s="780"/>
      <c r="T320" s="124"/>
      <c r="U320" s="124"/>
      <c r="V320" s="124"/>
      <c r="W320" s="124"/>
      <c r="X320" s="123">
        <f t="shared" si="185"/>
        <v>0</v>
      </c>
      <c r="Y320" s="124"/>
      <c r="Z320" s="124">
        <f t="shared" si="186"/>
        <v>0</v>
      </c>
      <c r="AA320" s="124">
        <f t="shared" si="186"/>
        <v>0</v>
      </c>
      <c r="AB320" s="124"/>
      <c r="AC320" s="124"/>
      <c r="AD320" s="124"/>
      <c r="AE320" s="124"/>
      <c r="AF320" s="124"/>
      <c r="AG320" s="123"/>
      <c r="AH320" s="124"/>
      <c r="AI320" s="123"/>
      <c r="AJ320" s="123">
        <f>AI320*1.12</f>
        <v>0</v>
      </c>
      <c r="AK320" s="123"/>
      <c r="AL320" s="126" t="str">
        <f t="shared" si="174"/>
        <v/>
      </c>
      <c r="AM320" s="127"/>
      <c r="AN320" s="127">
        <f>AF320</f>
        <v>0</v>
      </c>
      <c r="AO320" s="127"/>
      <c r="AP320" s="127"/>
      <c r="AQ320" s="127"/>
      <c r="AR320" s="123">
        <f>AF320</f>
        <v>0</v>
      </c>
      <c r="AS320" s="123">
        <f t="shared" si="187"/>
        <v>0</v>
      </c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06"/>
      <c r="BJ320" s="106"/>
      <c r="BK320" s="106"/>
      <c r="BL320" s="106"/>
      <c r="BM320" s="106"/>
      <c r="BN320" s="106"/>
      <c r="BO320" s="106"/>
      <c r="BP320" s="106"/>
      <c r="BS320" s="30"/>
      <c r="BT320" s="107"/>
      <c r="BU320" s="106"/>
    </row>
    <row r="321" spans="1:73" ht="14.5" hidden="1" customHeight="1" outlineLevel="1" x14ac:dyDescent="0.35">
      <c r="A321" s="785"/>
      <c r="B321" s="771"/>
      <c r="C321" s="129" t="s">
        <v>75</v>
      </c>
      <c r="D321" s="129" t="s">
        <v>77</v>
      </c>
      <c r="E321" s="191"/>
      <c r="F321" s="191"/>
      <c r="G321" s="853"/>
      <c r="H321" s="839"/>
      <c r="I321" s="195"/>
      <c r="J321" s="195"/>
      <c r="K321" s="870"/>
      <c r="L321" s="772"/>
      <c r="M321" s="801"/>
      <c r="N321" s="132">
        <f t="shared" si="184"/>
        <v>0</v>
      </c>
      <c r="O321" s="132">
        <f t="shared" si="184"/>
        <v>0</v>
      </c>
      <c r="P321" s="132">
        <f t="shared" si="188"/>
        <v>0</v>
      </c>
      <c r="Q321" s="132">
        <f>Q320</f>
        <v>0</v>
      </c>
      <c r="R321" s="772"/>
      <c r="S321" s="781"/>
      <c r="T321" s="131"/>
      <c r="U321" s="131"/>
      <c r="V321" s="131"/>
      <c r="W321" s="131">
        <f>W320</f>
        <v>0</v>
      </c>
      <c r="X321" s="130">
        <f t="shared" si="185"/>
        <v>0</v>
      </c>
      <c r="Y321" s="131"/>
      <c r="Z321" s="131">
        <f t="shared" si="186"/>
        <v>0</v>
      </c>
      <c r="AA321" s="131">
        <f t="shared" si="186"/>
        <v>0</v>
      </c>
      <c r="AB321" s="131"/>
      <c r="AC321" s="131"/>
      <c r="AD321" s="131"/>
      <c r="AE321" s="131"/>
      <c r="AF321" s="131"/>
      <c r="AG321" s="130"/>
      <c r="AH321" s="131"/>
      <c r="AI321" s="130">
        <f>AI320</f>
        <v>0</v>
      </c>
      <c r="AJ321" s="130">
        <f>AJ320</f>
        <v>0</v>
      </c>
      <c r="AK321" s="130"/>
      <c r="AL321" s="133" t="str">
        <f t="shared" si="174"/>
        <v/>
      </c>
      <c r="AM321" s="134"/>
      <c r="AN321" s="134">
        <f>AF321</f>
        <v>0</v>
      </c>
      <c r="AO321" s="134"/>
      <c r="AP321" s="134"/>
      <c r="AQ321" s="134"/>
      <c r="AR321" s="130">
        <f>AF321</f>
        <v>0</v>
      </c>
      <c r="AS321" s="130">
        <f t="shared" si="187"/>
        <v>0</v>
      </c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31"/>
      <c r="BJ321" s="31"/>
      <c r="BK321" s="31"/>
      <c r="BL321" s="31"/>
      <c r="BM321" s="31"/>
      <c r="BN321" s="31"/>
      <c r="BO321" s="31"/>
      <c r="BP321" s="31"/>
      <c r="BS321" s="28"/>
      <c r="BT321" s="29"/>
      <c r="BU321" s="31"/>
    </row>
    <row r="322" spans="1:73" s="231" customFormat="1" ht="13" hidden="1" customHeight="1" outlineLevel="1" x14ac:dyDescent="0.35">
      <c r="A322" s="785"/>
      <c r="B322" s="771"/>
      <c r="C322" s="221" t="s">
        <v>73</v>
      </c>
      <c r="D322" s="221" t="s">
        <v>74</v>
      </c>
      <c r="E322" s="222"/>
      <c r="F322" s="222"/>
      <c r="G322" s="853"/>
      <c r="H322" s="839"/>
      <c r="I322" s="223"/>
      <c r="J322" s="223"/>
      <c r="K322" s="868"/>
      <c r="L322" s="770"/>
      <c r="M322" s="799" t="s">
        <v>98</v>
      </c>
      <c r="N322" s="224">
        <f t="shared" si="184"/>
        <v>0</v>
      </c>
      <c r="O322" s="224">
        <f t="shared" si="184"/>
        <v>0</v>
      </c>
      <c r="P322" s="224">
        <f t="shared" si="188"/>
        <v>0</v>
      </c>
      <c r="Q322" s="224"/>
      <c r="R322" s="770"/>
      <c r="S322" s="779"/>
      <c r="T322" s="225"/>
      <c r="U322" s="225"/>
      <c r="V322" s="225"/>
      <c r="W322" s="225"/>
      <c r="X322" s="226">
        <f t="shared" si="185"/>
        <v>0</v>
      </c>
      <c r="Y322" s="225"/>
      <c r="Z322" s="225">
        <f t="shared" si="186"/>
        <v>0</v>
      </c>
      <c r="AA322" s="225">
        <f t="shared" si="186"/>
        <v>0</v>
      </c>
      <c r="AB322" s="225">
        <f t="shared" si="186"/>
        <v>0</v>
      </c>
      <c r="AC322" s="225"/>
      <c r="AD322" s="225"/>
      <c r="AE322" s="225"/>
      <c r="AF322" s="225"/>
      <c r="AG322" s="226"/>
      <c r="AH322" s="225"/>
      <c r="AI322" s="226"/>
      <c r="AJ322" s="226">
        <f>AI322*1.12</f>
        <v>0</v>
      </c>
      <c r="AK322" s="222">
        <f>AH322-AE322</f>
        <v>0</v>
      </c>
      <c r="AL322" s="227" t="str">
        <f t="shared" si="174"/>
        <v/>
      </c>
      <c r="AM322" s="228"/>
      <c r="AN322" s="228"/>
      <c r="AO322" s="228"/>
      <c r="AP322" s="228"/>
      <c r="AQ322" s="228"/>
      <c r="AR322" s="226"/>
      <c r="AS322" s="226">
        <f t="shared" si="187"/>
        <v>0</v>
      </c>
      <c r="AT322" s="226"/>
      <c r="AU322" s="226"/>
      <c r="AV322" s="226"/>
      <c r="AW322" s="226"/>
      <c r="AX322" s="226"/>
      <c r="AY322" s="226"/>
      <c r="AZ322" s="226"/>
      <c r="BA322" s="226"/>
      <c r="BB322" s="229"/>
      <c r="BC322" s="226"/>
      <c r="BD322" s="226"/>
      <c r="BE322" s="226"/>
      <c r="BF322" s="226"/>
      <c r="BG322" s="226"/>
      <c r="BH322" s="226"/>
      <c r="BI322" s="230"/>
      <c r="BJ322" s="230"/>
      <c r="BK322" s="230"/>
      <c r="BL322" s="230"/>
      <c r="BM322" s="230"/>
      <c r="BN322" s="230"/>
      <c r="BO322" s="230"/>
      <c r="BP322" s="230"/>
      <c r="BS322" s="232"/>
      <c r="BT322" s="233"/>
      <c r="BU322" s="230"/>
    </row>
    <row r="323" spans="1:73" s="103" customFormat="1" ht="13" hidden="1" customHeight="1" outlineLevel="1" x14ac:dyDescent="0.35">
      <c r="A323" s="785"/>
      <c r="B323" s="771"/>
      <c r="C323" s="122" t="s">
        <v>75</v>
      </c>
      <c r="D323" s="122" t="s">
        <v>76</v>
      </c>
      <c r="E323" s="189"/>
      <c r="F323" s="189"/>
      <c r="G323" s="853"/>
      <c r="H323" s="839"/>
      <c r="I323" s="193"/>
      <c r="J323" s="193"/>
      <c r="K323" s="869"/>
      <c r="L323" s="771"/>
      <c r="M323" s="800"/>
      <c r="N323" s="125">
        <f t="shared" si="184"/>
        <v>0</v>
      </c>
      <c r="O323" s="125">
        <f t="shared" si="184"/>
        <v>0</v>
      </c>
      <c r="P323" s="125">
        <f t="shared" si="188"/>
        <v>0</v>
      </c>
      <c r="Q323" s="125">
        <f>Q322</f>
        <v>0</v>
      </c>
      <c r="R323" s="771"/>
      <c r="S323" s="780"/>
      <c r="T323" s="124"/>
      <c r="U323" s="124"/>
      <c r="V323" s="124"/>
      <c r="W323" s="124"/>
      <c r="X323" s="123">
        <f t="shared" si="185"/>
        <v>0</v>
      </c>
      <c r="Y323" s="124"/>
      <c r="Z323" s="124">
        <f t="shared" si="186"/>
        <v>0</v>
      </c>
      <c r="AA323" s="124">
        <f t="shared" si="186"/>
        <v>0</v>
      </c>
      <c r="AB323" s="124"/>
      <c r="AC323" s="124"/>
      <c r="AD323" s="124"/>
      <c r="AE323" s="124"/>
      <c r="AF323" s="124"/>
      <c r="AG323" s="123"/>
      <c r="AH323" s="124"/>
      <c r="AI323" s="123"/>
      <c r="AJ323" s="123">
        <f>AI323*1.12</f>
        <v>0</v>
      </c>
      <c r="AK323" s="123"/>
      <c r="AL323" s="126" t="str">
        <f t="shared" si="174"/>
        <v/>
      </c>
      <c r="AM323" s="127"/>
      <c r="AN323" s="127">
        <f>AF323</f>
        <v>0</v>
      </c>
      <c r="AO323" s="127"/>
      <c r="AP323" s="127"/>
      <c r="AQ323" s="127"/>
      <c r="AR323" s="123">
        <f>AF323</f>
        <v>0</v>
      </c>
      <c r="AS323" s="123">
        <f t="shared" si="187"/>
        <v>0</v>
      </c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06"/>
      <c r="BJ323" s="106"/>
      <c r="BK323" s="106"/>
      <c r="BL323" s="106"/>
      <c r="BM323" s="106"/>
      <c r="BN323" s="106"/>
      <c r="BO323" s="106"/>
      <c r="BP323" s="106"/>
      <c r="BS323" s="30"/>
      <c r="BT323" s="107"/>
      <c r="BU323" s="106"/>
    </row>
    <row r="324" spans="1:73" ht="14.5" hidden="1" customHeight="1" outlineLevel="1" x14ac:dyDescent="0.35">
      <c r="A324" s="785"/>
      <c r="B324" s="771"/>
      <c r="C324" s="129" t="s">
        <v>75</v>
      </c>
      <c r="D324" s="129" t="s">
        <v>77</v>
      </c>
      <c r="E324" s="191"/>
      <c r="F324" s="191"/>
      <c r="G324" s="853"/>
      <c r="H324" s="839"/>
      <c r="I324" s="195"/>
      <c r="J324" s="195"/>
      <c r="K324" s="870"/>
      <c r="L324" s="772"/>
      <c r="M324" s="801"/>
      <c r="N324" s="132">
        <f t="shared" si="184"/>
        <v>0</v>
      </c>
      <c r="O324" s="132">
        <f t="shared" si="184"/>
        <v>0</v>
      </c>
      <c r="P324" s="132">
        <f t="shared" si="188"/>
        <v>0</v>
      </c>
      <c r="Q324" s="132">
        <f>Q323</f>
        <v>0</v>
      </c>
      <c r="R324" s="772"/>
      <c r="S324" s="781"/>
      <c r="T324" s="131"/>
      <c r="U324" s="131"/>
      <c r="V324" s="131"/>
      <c r="W324" s="131">
        <f>W323</f>
        <v>0</v>
      </c>
      <c r="X324" s="130">
        <f t="shared" si="185"/>
        <v>0</v>
      </c>
      <c r="Y324" s="131"/>
      <c r="Z324" s="131">
        <f t="shared" si="186"/>
        <v>0</v>
      </c>
      <c r="AA324" s="131">
        <f t="shared" si="186"/>
        <v>0</v>
      </c>
      <c r="AB324" s="131"/>
      <c r="AC324" s="131"/>
      <c r="AD324" s="131"/>
      <c r="AE324" s="131"/>
      <c r="AF324" s="131"/>
      <c r="AG324" s="130"/>
      <c r="AH324" s="131"/>
      <c r="AI324" s="130">
        <f>AI323</f>
        <v>0</v>
      </c>
      <c r="AJ324" s="130">
        <f>AJ323</f>
        <v>0</v>
      </c>
      <c r="AK324" s="130"/>
      <c r="AL324" s="133" t="str">
        <f t="shared" si="174"/>
        <v/>
      </c>
      <c r="AM324" s="134"/>
      <c r="AN324" s="134">
        <f>AF324</f>
        <v>0</v>
      </c>
      <c r="AO324" s="134"/>
      <c r="AP324" s="134"/>
      <c r="AQ324" s="134"/>
      <c r="AR324" s="130">
        <f>AF324</f>
        <v>0</v>
      </c>
      <c r="AS324" s="130">
        <f t="shared" si="187"/>
        <v>0</v>
      </c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31"/>
      <c r="BJ324" s="31"/>
      <c r="BK324" s="31"/>
      <c r="BL324" s="31"/>
      <c r="BM324" s="31"/>
      <c r="BN324" s="31"/>
      <c r="BO324" s="31"/>
      <c r="BP324" s="31"/>
      <c r="BS324" s="28"/>
      <c r="BT324" s="29"/>
      <c r="BU324" s="31"/>
    </row>
    <row r="325" spans="1:73" s="231" customFormat="1" ht="13" hidden="1" customHeight="1" outlineLevel="1" x14ac:dyDescent="0.35">
      <c r="A325" s="785"/>
      <c r="B325" s="771"/>
      <c r="C325" s="221" t="s">
        <v>73</v>
      </c>
      <c r="D325" s="221" t="s">
        <v>74</v>
      </c>
      <c r="E325" s="222"/>
      <c r="F325" s="222"/>
      <c r="G325" s="853"/>
      <c r="H325" s="839"/>
      <c r="I325" s="223"/>
      <c r="J325" s="223"/>
      <c r="K325" s="868"/>
      <c r="L325" s="770"/>
      <c r="M325" s="799" t="s">
        <v>98</v>
      </c>
      <c r="N325" s="224">
        <f t="shared" si="184"/>
        <v>0</v>
      </c>
      <c r="O325" s="224">
        <f t="shared" si="184"/>
        <v>0</v>
      </c>
      <c r="P325" s="224">
        <f t="shared" si="188"/>
        <v>0</v>
      </c>
      <c r="Q325" s="224"/>
      <c r="R325" s="770"/>
      <c r="S325" s="779"/>
      <c r="T325" s="225"/>
      <c r="U325" s="225"/>
      <c r="V325" s="225"/>
      <c r="W325" s="225"/>
      <c r="X325" s="226">
        <f t="shared" si="185"/>
        <v>0</v>
      </c>
      <c r="Y325" s="225"/>
      <c r="Z325" s="225">
        <f t="shared" si="186"/>
        <v>0</v>
      </c>
      <c r="AA325" s="225">
        <f t="shared" si="186"/>
        <v>0</v>
      </c>
      <c r="AB325" s="225">
        <f t="shared" si="186"/>
        <v>0</v>
      </c>
      <c r="AC325" s="225"/>
      <c r="AD325" s="225"/>
      <c r="AE325" s="225"/>
      <c r="AF325" s="225"/>
      <c r="AG325" s="226"/>
      <c r="AH325" s="225"/>
      <c r="AI325" s="226"/>
      <c r="AJ325" s="226">
        <f>AI325*1.12</f>
        <v>0</v>
      </c>
      <c r="AK325" s="222">
        <f>AH325-AE325</f>
        <v>0</v>
      </c>
      <c r="AL325" s="227" t="str">
        <f t="shared" si="174"/>
        <v/>
      </c>
      <c r="AM325" s="228"/>
      <c r="AN325" s="228"/>
      <c r="AO325" s="228"/>
      <c r="AP325" s="228"/>
      <c r="AQ325" s="228"/>
      <c r="AR325" s="226"/>
      <c r="AS325" s="226">
        <f t="shared" si="187"/>
        <v>0</v>
      </c>
      <c r="AT325" s="226"/>
      <c r="AU325" s="226"/>
      <c r="AV325" s="226"/>
      <c r="AW325" s="226"/>
      <c r="AX325" s="226"/>
      <c r="AY325" s="226"/>
      <c r="AZ325" s="226"/>
      <c r="BA325" s="226"/>
      <c r="BB325" s="229"/>
      <c r="BC325" s="226"/>
      <c r="BD325" s="226"/>
      <c r="BE325" s="226"/>
      <c r="BF325" s="226"/>
      <c r="BG325" s="226"/>
      <c r="BH325" s="226"/>
      <c r="BI325" s="230"/>
      <c r="BJ325" s="230"/>
      <c r="BK325" s="230"/>
      <c r="BL325" s="230"/>
      <c r="BM325" s="230"/>
      <c r="BN325" s="230"/>
      <c r="BO325" s="230"/>
      <c r="BP325" s="230"/>
      <c r="BS325" s="232"/>
      <c r="BT325" s="233"/>
      <c r="BU325" s="230"/>
    </row>
    <row r="326" spans="1:73" s="103" customFormat="1" ht="13" hidden="1" customHeight="1" outlineLevel="1" x14ac:dyDescent="0.35">
      <c r="A326" s="785"/>
      <c r="B326" s="771"/>
      <c r="C326" s="122" t="s">
        <v>75</v>
      </c>
      <c r="D326" s="122" t="s">
        <v>76</v>
      </c>
      <c r="E326" s="189"/>
      <c r="F326" s="189"/>
      <c r="G326" s="853"/>
      <c r="H326" s="839"/>
      <c r="I326" s="193"/>
      <c r="J326" s="193"/>
      <c r="K326" s="869"/>
      <c r="L326" s="771"/>
      <c r="M326" s="800"/>
      <c r="N326" s="125">
        <f t="shared" si="184"/>
        <v>0</v>
      </c>
      <c r="O326" s="125">
        <f t="shared" si="184"/>
        <v>0</v>
      </c>
      <c r="P326" s="125">
        <f t="shared" si="188"/>
        <v>0</v>
      </c>
      <c r="Q326" s="125">
        <f>Q325</f>
        <v>0</v>
      </c>
      <c r="R326" s="771"/>
      <c r="S326" s="780"/>
      <c r="T326" s="124"/>
      <c r="U326" s="124"/>
      <c r="V326" s="124"/>
      <c r="W326" s="124"/>
      <c r="X326" s="123">
        <f t="shared" si="185"/>
        <v>0</v>
      </c>
      <c r="Y326" s="124"/>
      <c r="Z326" s="124">
        <f t="shared" si="186"/>
        <v>0</v>
      </c>
      <c r="AA326" s="124">
        <f t="shared" si="186"/>
        <v>0</v>
      </c>
      <c r="AB326" s="124"/>
      <c r="AC326" s="124"/>
      <c r="AD326" s="124"/>
      <c r="AE326" s="124"/>
      <c r="AF326" s="124"/>
      <c r="AG326" s="123"/>
      <c r="AH326" s="124"/>
      <c r="AI326" s="123"/>
      <c r="AJ326" s="123">
        <f>AI326*1.12</f>
        <v>0</v>
      </c>
      <c r="AK326" s="123"/>
      <c r="AL326" s="126" t="str">
        <f t="shared" si="174"/>
        <v/>
      </c>
      <c r="AM326" s="127"/>
      <c r="AN326" s="127">
        <f>AF326</f>
        <v>0</v>
      </c>
      <c r="AO326" s="127"/>
      <c r="AP326" s="127"/>
      <c r="AQ326" s="127"/>
      <c r="AR326" s="123">
        <f>AF326</f>
        <v>0</v>
      </c>
      <c r="AS326" s="123">
        <f t="shared" si="187"/>
        <v>0</v>
      </c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06"/>
      <c r="BJ326" s="106"/>
      <c r="BK326" s="106"/>
      <c r="BL326" s="106"/>
      <c r="BM326" s="106"/>
      <c r="BN326" s="106"/>
      <c r="BO326" s="106"/>
      <c r="BP326" s="106"/>
      <c r="BS326" s="30"/>
      <c r="BT326" s="107"/>
      <c r="BU326" s="106"/>
    </row>
    <row r="327" spans="1:73" ht="14.5" hidden="1" customHeight="1" outlineLevel="1" x14ac:dyDescent="0.35">
      <c r="A327" s="785"/>
      <c r="B327" s="771"/>
      <c r="C327" s="129" t="s">
        <v>75</v>
      </c>
      <c r="D327" s="129" t="s">
        <v>77</v>
      </c>
      <c r="E327" s="191"/>
      <c r="F327" s="191"/>
      <c r="G327" s="853"/>
      <c r="H327" s="839"/>
      <c r="I327" s="195"/>
      <c r="J327" s="195"/>
      <c r="K327" s="870"/>
      <c r="L327" s="772"/>
      <c r="M327" s="801"/>
      <c r="N327" s="132">
        <f t="shared" si="184"/>
        <v>0</v>
      </c>
      <c r="O327" s="132">
        <f t="shared" si="184"/>
        <v>0</v>
      </c>
      <c r="P327" s="132">
        <f t="shared" si="188"/>
        <v>0</v>
      </c>
      <c r="Q327" s="132">
        <f>Q326</f>
        <v>0</v>
      </c>
      <c r="R327" s="772"/>
      <c r="S327" s="781"/>
      <c r="T327" s="131"/>
      <c r="U327" s="131"/>
      <c r="V327" s="131"/>
      <c r="W327" s="131">
        <f>W326</f>
        <v>0</v>
      </c>
      <c r="X327" s="130">
        <f t="shared" si="185"/>
        <v>0</v>
      </c>
      <c r="Y327" s="131"/>
      <c r="Z327" s="131">
        <f t="shared" si="186"/>
        <v>0</v>
      </c>
      <c r="AA327" s="131">
        <f t="shared" si="186"/>
        <v>0</v>
      </c>
      <c r="AB327" s="131"/>
      <c r="AC327" s="131"/>
      <c r="AD327" s="131"/>
      <c r="AE327" s="131"/>
      <c r="AF327" s="131"/>
      <c r="AG327" s="130"/>
      <c r="AH327" s="131"/>
      <c r="AI327" s="130">
        <f>AI326</f>
        <v>0</v>
      </c>
      <c r="AJ327" s="130">
        <f>AJ326</f>
        <v>0</v>
      </c>
      <c r="AK327" s="130"/>
      <c r="AL327" s="133" t="str">
        <f t="shared" si="174"/>
        <v/>
      </c>
      <c r="AM327" s="134"/>
      <c r="AN327" s="134">
        <f>AF327</f>
        <v>0</v>
      </c>
      <c r="AO327" s="134"/>
      <c r="AP327" s="134"/>
      <c r="AQ327" s="134"/>
      <c r="AR327" s="130">
        <f>AF327</f>
        <v>0</v>
      </c>
      <c r="AS327" s="130">
        <f t="shared" si="187"/>
        <v>0</v>
      </c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31"/>
      <c r="BJ327" s="31"/>
      <c r="BK327" s="31"/>
      <c r="BL327" s="31"/>
      <c r="BM327" s="31"/>
      <c r="BN327" s="31"/>
      <c r="BO327" s="31"/>
      <c r="BP327" s="31"/>
      <c r="BS327" s="28"/>
      <c r="BT327" s="29"/>
      <c r="BU327" s="31"/>
    </row>
    <row r="328" spans="1:73" s="231" customFormat="1" ht="13" hidden="1" customHeight="1" outlineLevel="1" x14ac:dyDescent="0.35">
      <c r="A328" s="785"/>
      <c r="B328" s="771"/>
      <c r="C328" s="221" t="s">
        <v>73</v>
      </c>
      <c r="D328" s="221" t="s">
        <v>74</v>
      </c>
      <c r="E328" s="222"/>
      <c r="F328" s="222"/>
      <c r="G328" s="853"/>
      <c r="H328" s="839"/>
      <c r="I328" s="223"/>
      <c r="J328" s="223"/>
      <c r="K328" s="868"/>
      <c r="L328" s="770"/>
      <c r="M328" s="799" t="s">
        <v>98</v>
      </c>
      <c r="N328" s="224">
        <f t="shared" si="184"/>
        <v>0</v>
      </c>
      <c r="O328" s="224">
        <f t="shared" si="184"/>
        <v>0</v>
      </c>
      <c r="P328" s="224">
        <f t="shared" si="188"/>
        <v>0</v>
      </c>
      <c r="Q328" s="224"/>
      <c r="R328" s="770"/>
      <c r="S328" s="779"/>
      <c r="T328" s="225"/>
      <c r="U328" s="225"/>
      <c r="V328" s="225"/>
      <c r="W328" s="225"/>
      <c r="X328" s="226">
        <f t="shared" si="185"/>
        <v>0</v>
      </c>
      <c r="Y328" s="225"/>
      <c r="Z328" s="225">
        <f t="shared" si="186"/>
        <v>0</v>
      </c>
      <c r="AA328" s="225">
        <f t="shared" si="186"/>
        <v>0</v>
      </c>
      <c r="AB328" s="225">
        <f t="shared" si="186"/>
        <v>0</v>
      </c>
      <c r="AC328" s="225"/>
      <c r="AD328" s="225"/>
      <c r="AE328" s="225"/>
      <c r="AF328" s="225"/>
      <c r="AG328" s="226"/>
      <c r="AH328" s="225"/>
      <c r="AI328" s="226"/>
      <c r="AJ328" s="226">
        <f>AI328*1.12</f>
        <v>0</v>
      </c>
      <c r="AK328" s="222">
        <f>AH328-AE328</f>
        <v>0</v>
      </c>
      <c r="AL328" s="227" t="str">
        <f t="shared" si="174"/>
        <v/>
      </c>
      <c r="AM328" s="228"/>
      <c r="AN328" s="228"/>
      <c r="AO328" s="228"/>
      <c r="AP328" s="228"/>
      <c r="AQ328" s="228"/>
      <c r="AR328" s="226"/>
      <c r="AS328" s="226">
        <f t="shared" si="187"/>
        <v>0</v>
      </c>
      <c r="AT328" s="226"/>
      <c r="AU328" s="226"/>
      <c r="AV328" s="226"/>
      <c r="AW328" s="226"/>
      <c r="AX328" s="226"/>
      <c r="AY328" s="226"/>
      <c r="AZ328" s="226"/>
      <c r="BA328" s="226"/>
      <c r="BB328" s="229"/>
      <c r="BC328" s="226"/>
      <c r="BD328" s="226"/>
      <c r="BE328" s="226"/>
      <c r="BF328" s="226"/>
      <c r="BG328" s="226"/>
      <c r="BH328" s="226"/>
      <c r="BI328" s="230"/>
      <c r="BJ328" s="230"/>
      <c r="BK328" s="230"/>
      <c r="BL328" s="230"/>
      <c r="BM328" s="230"/>
      <c r="BN328" s="230"/>
      <c r="BO328" s="230"/>
      <c r="BP328" s="230"/>
      <c r="BS328" s="232"/>
      <c r="BT328" s="233"/>
      <c r="BU328" s="230"/>
    </row>
    <row r="329" spans="1:73" s="103" customFormat="1" ht="13" hidden="1" customHeight="1" outlineLevel="1" x14ac:dyDescent="0.35">
      <c r="A329" s="785"/>
      <c r="B329" s="771"/>
      <c r="C329" s="122" t="s">
        <v>75</v>
      </c>
      <c r="D329" s="122" t="s">
        <v>76</v>
      </c>
      <c r="E329" s="189"/>
      <c r="F329" s="189"/>
      <c r="G329" s="853"/>
      <c r="H329" s="839"/>
      <c r="I329" s="193"/>
      <c r="J329" s="193"/>
      <c r="K329" s="869"/>
      <c r="L329" s="771"/>
      <c r="M329" s="800"/>
      <c r="N329" s="125">
        <f t="shared" si="184"/>
        <v>0</v>
      </c>
      <c r="O329" s="125">
        <f t="shared" si="184"/>
        <v>0</v>
      </c>
      <c r="P329" s="125">
        <f t="shared" si="188"/>
        <v>0</v>
      </c>
      <c r="Q329" s="125">
        <f>Q328</f>
        <v>0</v>
      </c>
      <c r="R329" s="771"/>
      <c r="S329" s="780"/>
      <c r="T329" s="124"/>
      <c r="U329" s="124"/>
      <c r="V329" s="124"/>
      <c r="W329" s="124"/>
      <c r="X329" s="123">
        <f t="shared" si="185"/>
        <v>0</v>
      </c>
      <c r="Y329" s="124"/>
      <c r="Z329" s="124">
        <f t="shared" si="186"/>
        <v>0</v>
      </c>
      <c r="AA329" s="124">
        <f t="shared" si="186"/>
        <v>0</v>
      </c>
      <c r="AB329" s="124"/>
      <c r="AC329" s="124"/>
      <c r="AD329" s="124"/>
      <c r="AE329" s="124"/>
      <c r="AF329" s="124"/>
      <c r="AG329" s="123"/>
      <c r="AH329" s="124"/>
      <c r="AI329" s="123"/>
      <c r="AJ329" s="123">
        <f>AI329*1.12</f>
        <v>0</v>
      </c>
      <c r="AK329" s="123"/>
      <c r="AL329" s="126" t="str">
        <f t="shared" si="174"/>
        <v/>
      </c>
      <c r="AM329" s="127"/>
      <c r="AN329" s="127">
        <f>AF329</f>
        <v>0</v>
      </c>
      <c r="AO329" s="127"/>
      <c r="AP329" s="127"/>
      <c r="AQ329" s="127"/>
      <c r="AR329" s="123">
        <f>AF329</f>
        <v>0</v>
      </c>
      <c r="AS329" s="123">
        <f t="shared" si="187"/>
        <v>0</v>
      </c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06"/>
      <c r="BJ329" s="106"/>
      <c r="BK329" s="106"/>
      <c r="BL329" s="106"/>
      <c r="BM329" s="106"/>
      <c r="BN329" s="106"/>
      <c r="BO329" s="106"/>
      <c r="BP329" s="106"/>
      <c r="BS329" s="30"/>
      <c r="BT329" s="107"/>
      <c r="BU329" s="106"/>
    </row>
    <row r="330" spans="1:73" ht="14.5" hidden="1" customHeight="1" outlineLevel="1" x14ac:dyDescent="0.35">
      <c r="A330" s="786"/>
      <c r="B330" s="772"/>
      <c r="C330" s="129" t="s">
        <v>75</v>
      </c>
      <c r="D330" s="129" t="s">
        <v>77</v>
      </c>
      <c r="E330" s="191"/>
      <c r="F330" s="191"/>
      <c r="G330" s="854"/>
      <c r="H330" s="840"/>
      <c r="I330" s="195"/>
      <c r="J330" s="195"/>
      <c r="K330" s="870"/>
      <c r="L330" s="772"/>
      <c r="M330" s="801"/>
      <c r="N330" s="132">
        <f t="shared" si="184"/>
        <v>0</v>
      </c>
      <c r="O330" s="132">
        <f t="shared" si="184"/>
        <v>0</v>
      </c>
      <c r="P330" s="132">
        <f t="shared" si="188"/>
        <v>0</v>
      </c>
      <c r="Q330" s="132">
        <f>Q329</f>
        <v>0</v>
      </c>
      <c r="R330" s="772"/>
      <c r="S330" s="781"/>
      <c r="T330" s="131"/>
      <c r="U330" s="131"/>
      <c r="V330" s="131"/>
      <c r="W330" s="131">
        <f>W329</f>
        <v>0</v>
      </c>
      <c r="X330" s="130">
        <f t="shared" si="185"/>
        <v>0</v>
      </c>
      <c r="Y330" s="131"/>
      <c r="Z330" s="131">
        <f t="shared" si="186"/>
        <v>0</v>
      </c>
      <c r="AA330" s="131">
        <f t="shared" si="186"/>
        <v>0</v>
      </c>
      <c r="AB330" s="131"/>
      <c r="AC330" s="131"/>
      <c r="AD330" s="131"/>
      <c r="AE330" s="131"/>
      <c r="AF330" s="131"/>
      <c r="AG330" s="130"/>
      <c r="AH330" s="131"/>
      <c r="AI330" s="130">
        <f>AI329</f>
        <v>0</v>
      </c>
      <c r="AJ330" s="130">
        <f>AJ329</f>
        <v>0</v>
      </c>
      <c r="AK330" s="130"/>
      <c r="AL330" s="133" t="str">
        <f t="shared" si="174"/>
        <v/>
      </c>
      <c r="AM330" s="134"/>
      <c r="AN330" s="134">
        <f>AF330</f>
        <v>0</v>
      </c>
      <c r="AO330" s="134"/>
      <c r="AP330" s="134"/>
      <c r="AQ330" s="134"/>
      <c r="AR330" s="130">
        <f>AF330</f>
        <v>0</v>
      </c>
      <c r="AS330" s="130">
        <f t="shared" si="187"/>
        <v>0</v>
      </c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31"/>
      <c r="BJ330" s="31"/>
      <c r="BK330" s="31"/>
      <c r="BL330" s="31"/>
      <c r="BM330" s="31"/>
      <c r="BN330" s="31"/>
      <c r="BO330" s="31"/>
      <c r="BP330" s="31"/>
      <c r="BS330" s="28"/>
      <c r="BT330" s="29"/>
      <c r="BU330" s="31"/>
    </row>
    <row r="331" spans="1:73" s="216" customFormat="1" ht="13" customHeight="1" collapsed="1" x14ac:dyDescent="0.35">
      <c r="A331" s="784"/>
      <c r="B331" s="894" t="s">
        <v>133</v>
      </c>
      <c r="C331" s="206"/>
      <c r="D331" s="206"/>
      <c r="E331" s="207">
        <f>E333+E336+E351</f>
        <v>16727345</v>
      </c>
      <c r="F331" s="207">
        <f>F333+F336+F351</f>
        <v>18734626.400000002</v>
      </c>
      <c r="G331" s="208"/>
      <c r="H331" s="207">
        <v>1469</v>
      </c>
      <c r="I331" s="207">
        <f>I333+I336+I351</f>
        <v>16727345</v>
      </c>
      <c r="J331" s="207">
        <f>J333+J336+J351</f>
        <v>18734626.400000002</v>
      </c>
      <c r="K331" s="897" t="s">
        <v>134</v>
      </c>
      <c r="L331" s="898"/>
      <c r="M331" s="875" t="s">
        <v>98</v>
      </c>
      <c r="N331" s="209">
        <f t="shared" ref="N331:Q332" si="189">N333+N336+N351+N339+N342+N345+N348</f>
        <v>54053799240</v>
      </c>
      <c r="O331" s="209">
        <f t="shared" si="189"/>
        <v>60540255148.800003</v>
      </c>
      <c r="P331" s="209">
        <f t="shared" si="189"/>
        <v>54053799240</v>
      </c>
      <c r="Q331" s="209">
        <f t="shared" si="189"/>
        <v>60540255148.800003</v>
      </c>
      <c r="R331" s="210"/>
      <c r="S331" s="877">
        <f t="shared" ref="S331:AK331" si="190">S333+S336+S351+S339+S342+S345+S348</f>
        <v>3</v>
      </c>
      <c r="T331" s="207">
        <f t="shared" si="190"/>
        <v>0</v>
      </c>
      <c r="U331" s="207">
        <f t="shared" si="190"/>
        <v>0</v>
      </c>
      <c r="V331" s="207">
        <f t="shared" si="190"/>
        <v>0</v>
      </c>
      <c r="W331" s="207">
        <f t="shared" si="190"/>
        <v>0</v>
      </c>
      <c r="X331" s="207">
        <f t="shared" si="190"/>
        <v>0</v>
      </c>
      <c r="Y331" s="207">
        <f t="shared" si="190"/>
        <v>0</v>
      </c>
      <c r="Z331" s="207">
        <f t="shared" si="190"/>
        <v>0</v>
      </c>
      <c r="AA331" s="207">
        <f t="shared" si="190"/>
        <v>0</v>
      </c>
      <c r="AB331" s="207">
        <f t="shared" si="190"/>
        <v>0</v>
      </c>
      <c r="AC331" s="207">
        <f>AC333+AC336+AC351+AC339+AC342+AC345+AC348</f>
        <v>13300297</v>
      </c>
      <c r="AD331" s="207">
        <f t="shared" si="190"/>
        <v>14896332.640000001</v>
      </c>
      <c r="AE331" s="207">
        <f t="shared" si="190"/>
        <v>1168</v>
      </c>
      <c r="AF331" s="207">
        <f>AF333+AF336+AF351+AF339+AF342+AF345+AF348</f>
        <v>0</v>
      </c>
      <c r="AG331" s="207">
        <f t="shared" ref="AG331" si="191">AG333+AG336+AG351+AG339+AG342+AG345+AG348</f>
        <v>0</v>
      </c>
      <c r="AH331" s="207"/>
      <c r="AI331" s="207">
        <f t="shared" si="190"/>
        <v>-13300297</v>
      </c>
      <c r="AJ331" s="207">
        <f t="shared" si="190"/>
        <v>-14896332.640000001</v>
      </c>
      <c r="AK331" s="207">
        <f t="shared" si="190"/>
        <v>-1168</v>
      </c>
      <c r="AL331" s="211">
        <f t="shared" si="174"/>
        <v>0</v>
      </c>
      <c r="AM331" s="207">
        <f>AM333+AM336+AM351+AM339+AM342+AM345+AM348</f>
        <v>0</v>
      </c>
      <c r="AN331" s="207">
        <f t="shared" ref="AN331:BH332" si="192">AN333+AN336+AN351+AN339+AN342+AN345+AN348</f>
        <v>0</v>
      </c>
      <c r="AO331" s="207">
        <f t="shared" si="192"/>
        <v>0</v>
      </c>
      <c r="AP331" s="207"/>
      <c r="AQ331" s="901"/>
      <c r="AR331" s="207">
        <f t="shared" si="192"/>
        <v>73296</v>
      </c>
      <c r="AS331" s="207">
        <f t="shared" si="192"/>
        <v>82091.520000000004</v>
      </c>
      <c r="AT331" s="207">
        <f t="shared" si="192"/>
        <v>22</v>
      </c>
      <c r="AU331" s="207">
        <f t="shared" si="192"/>
        <v>0</v>
      </c>
      <c r="AV331" s="207">
        <f t="shared" si="192"/>
        <v>0</v>
      </c>
      <c r="AW331" s="207">
        <f t="shared" si="192"/>
        <v>0</v>
      </c>
      <c r="AX331" s="207">
        <f t="shared" si="192"/>
        <v>0</v>
      </c>
      <c r="AY331" s="207">
        <f t="shared" si="192"/>
        <v>0</v>
      </c>
      <c r="AZ331" s="207">
        <f t="shared" si="192"/>
        <v>0</v>
      </c>
      <c r="BA331" s="207">
        <f t="shared" si="192"/>
        <v>0</v>
      </c>
      <c r="BB331" s="207">
        <f t="shared" si="192"/>
        <v>0</v>
      </c>
      <c r="BC331" s="207">
        <f t="shared" si="192"/>
        <v>0</v>
      </c>
      <c r="BD331" s="207">
        <f t="shared" si="192"/>
        <v>0</v>
      </c>
      <c r="BE331" s="207">
        <f t="shared" si="192"/>
        <v>0</v>
      </c>
      <c r="BF331" s="207">
        <f t="shared" si="192"/>
        <v>0</v>
      </c>
      <c r="BG331" s="207">
        <f t="shared" si="192"/>
        <v>0</v>
      </c>
      <c r="BH331" s="207">
        <f t="shared" si="192"/>
        <v>0</v>
      </c>
      <c r="BI331" s="212" t="s">
        <v>83</v>
      </c>
      <c r="BJ331" s="213"/>
      <c r="BK331" s="214">
        <f>BK333+BK336+BK596+BK601+BK605</f>
        <v>0</v>
      </c>
      <c r="BL331" s="214">
        <f>BL333+BL336+BL596+BL601+BL605</f>
        <v>0</v>
      </c>
      <c r="BM331" s="214">
        <f>BM333+BM336+BM596+BM601+BM605</f>
        <v>0</v>
      </c>
      <c r="BN331" s="215"/>
      <c r="BO331" s="215"/>
      <c r="BP331" s="213"/>
      <c r="BS331" s="217"/>
      <c r="BT331" s="218"/>
      <c r="BU331" s="213"/>
    </row>
    <row r="332" spans="1:73" s="216" customFormat="1" x14ac:dyDescent="0.35">
      <c r="A332" s="785"/>
      <c r="B332" s="895"/>
      <c r="C332" s="206"/>
      <c r="D332" s="206"/>
      <c r="E332" s="207">
        <f>E334+E337+E352</f>
        <v>16727345</v>
      </c>
      <c r="F332" s="207">
        <f>F334+F337+F352</f>
        <v>18734626.400000002</v>
      </c>
      <c r="G332" s="208"/>
      <c r="H332" s="207"/>
      <c r="I332" s="207">
        <f>I334+I337+I352</f>
        <v>16044202</v>
      </c>
      <c r="J332" s="207">
        <f>J334+J337+J352</f>
        <v>17969506.240000002</v>
      </c>
      <c r="K332" s="899"/>
      <c r="L332" s="900"/>
      <c r="M332" s="876"/>
      <c r="N332" s="209">
        <f t="shared" si="189"/>
        <v>54053799240</v>
      </c>
      <c r="O332" s="209">
        <f t="shared" si="189"/>
        <v>60540255148.800003</v>
      </c>
      <c r="P332" s="209">
        <f t="shared" si="189"/>
        <v>54053799240</v>
      </c>
      <c r="Q332" s="209">
        <f t="shared" si="189"/>
        <v>60540255148.800003</v>
      </c>
      <c r="R332" s="210"/>
      <c r="S332" s="878"/>
      <c r="T332" s="207">
        <f>T334+T337+T352+T340+T343+T346+T349</f>
        <v>0</v>
      </c>
      <c r="U332" s="207">
        <f>U334+U337+U352+U340+U343+U346+U349</f>
        <v>0</v>
      </c>
      <c r="V332" s="220"/>
      <c r="W332" s="207">
        <f>W334+W337+W352+W340+W343+W346+W349</f>
        <v>0</v>
      </c>
      <c r="X332" s="207">
        <f>X334+X337+X352+X340+X343+X346+X349</f>
        <v>0</v>
      </c>
      <c r="Y332" s="220"/>
      <c r="Z332" s="207">
        <f>Z334+Z337+Z352+Z340+Z343+Z346+Z349</f>
        <v>0</v>
      </c>
      <c r="AA332" s="207">
        <f>AA334+AA337+AA352+AA340+AA343+AA346+AA349</f>
        <v>0</v>
      </c>
      <c r="AB332" s="220"/>
      <c r="AC332" s="207">
        <f>AC334+AC337+AC352+AC340+AC343+AC346+AC349</f>
        <v>11546924</v>
      </c>
      <c r="AD332" s="207">
        <f>AD334+AD337+AD352+AD340+AD343+AD346+AD349</f>
        <v>12932554.880000001</v>
      </c>
      <c r="AE332" s="220"/>
      <c r="AF332" s="207">
        <f>AF334+AF337+AF352+AF340+AF343+AF346+AF349</f>
        <v>0</v>
      </c>
      <c r="AG332" s="207">
        <f>AG334+AG337+AG352+AG340+AG343+AG346+AG349</f>
        <v>0</v>
      </c>
      <c r="AH332" s="220"/>
      <c r="AI332" s="207">
        <f>AI334+AI337+AI352+AI340+AI343+AI346+AI349</f>
        <v>-11546924</v>
      </c>
      <c r="AJ332" s="207">
        <f>AJ334+AJ337+AJ352+AJ340+AJ343+AJ346+AJ349</f>
        <v>-12932554.880000001</v>
      </c>
      <c r="AK332" s="220"/>
      <c r="AL332" s="211">
        <f t="shared" si="174"/>
        <v>0</v>
      </c>
      <c r="AM332" s="207">
        <f>AM334+AM337+AM352+AM340+AM343+AM346+AM349</f>
        <v>0</v>
      </c>
      <c r="AN332" s="207">
        <f t="shared" si="192"/>
        <v>0</v>
      </c>
      <c r="AO332" s="207">
        <f t="shared" si="192"/>
        <v>0</v>
      </c>
      <c r="AP332" s="207"/>
      <c r="AQ332" s="902"/>
      <c r="AR332" s="207">
        <f t="shared" si="192"/>
        <v>73296</v>
      </c>
      <c r="AS332" s="207">
        <f t="shared" si="192"/>
        <v>82091.520000000004</v>
      </c>
      <c r="AT332" s="207">
        <f t="shared" si="192"/>
        <v>22</v>
      </c>
      <c r="AU332" s="207">
        <f t="shared" si="192"/>
        <v>0</v>
      </c>
      <c r="AV332" s="207">
        <f t="shared" si="192"/>
        <v>0</v>
      </c>
      <c r="AW332" s="207">
        <f t="shared" si="192"/>
        <v>0</v>
      </c>
      <c r="AX332" s="207">
        <f t="shared" si="192"/>
        <v>0</v>
      </c>
      <c r="AY332" s="207">
        <f t="shared" si="192"/>
        <v>0</v>
      </c>
      <c r="AZ332" s="207">
        <f t="shared" si="192"/>
        <v>0</v>
      </c>
      <c r="BA332" s="207">
        <f t="shared" si="192"/>
        <v>0</v>
      </c>
      <c r="BB332" s="207">
        <f t="shared" si="192"/>
        <v>0</v>
      </c>
      <c r="BC332" s="207">
        <f t="shared" si="192"/>
        <v>0</v>
      </c>
      <c r="BD332" s="207">
        <f t="shared" si="192"/>
        <v>0</v>
      </c>
      <c r="BE332" s="207">
        <f t="shared" si="192"/>
        <v>0</v>
      </c>
      <c r="BF332" s="207">
        <f t="shared" si="192"/>
        <v>0</v>
      </c>
      <c r="BG332" s="207">
        <f t="shared" si="192"/>
        <v>0</v>
      </c>
      <c r="BH332" s="207">
        <f t="shared" si="192"/>
        <v>0</v>
      </c>
      <c r="BI332" s="213"/>
      <c r="BJ332" s="213"/>
      <c r="BK332" s="214">
        <f>BK334+BK337+BK590+BK593+BK596+BK599</f>
        <v>0</v>
      </c>
      <c r="BL332" s="214">
        <f>BL334+BL337+BL590+BL593+BL596+BL599</f>
        <v>0</v>
      </c>
      <c r="BM332" s="214">
        <f>BM334+BM337+BM590+BM593+BM596+BM599</f>
        <v>0</v>
      </c>
      <c r="BN332" s="215"/>
      <c r="BO332" s="215"/>
      <c r="BP332" s="213"/>
      <c r="BS332" s="217"/>
      <c r="BT332" s="218"/>
      <c r="BU332" s="213"/>
    </row>
    <row r="333" spans="1:73" s="231" customFormat="1" ht="21.75" customHeight="1" x14ac:dyDescent="0.35">
      <c r="A333" s="785"/>
      <c r="B333" s="895"/>
      <c r="C333" s="221" t="s">
        <v>73</v>
      </c>
      <c r="D333" s="221" t="s">
        <v>74</v>
      </c>
      <c r="E333" s="222">
        <v>16727345</v>
      </c>
      <c r="F333" s="222">
        <f>E333*1.12</f>
        <v>18734626.400000002</v>
      </c>
      <c r="G333" s="852">
        <v>2023</v>
      </c>
      <c r="H333" s="838">
        <v>1469</v>
      </c>
      <c r="I333" s="223">
        <v>16727345</v>
      </c>
      <c r="J333" s="223">
        <f>I333*1.12</f>
        <v>18734626.400000002</v>
      </c>
      <c r="K333" s="868" t="s">
        <v>130</v>
      </c>
      <c r="L333" s="770" t="s">
        <v>135</v>
      </c>
      <c r="M333" s="799" t="s">
        <v>98</v>
      </c>
      <c r="N333" s="224">
        <f t="shared" ref="N333:O353" si="193">P333</f>
        <v>54053799240</v>
      </c>
      <c r="O333" s="224">
        <f t="shared" si="193"/>
        <v>60540255148.800003</v>
      </c>
      <c r="P333" s="224">
        <v>54053799240</v>
      </c>
      <c r="Q333" s="224">
        <f>P333*1.12</f>
        <v>60540255148.800003</v>
      </c>
      <c r="R333" s="770" t="s">
        <v>132</v>
      </c>
      <c r="S333" s="779">
        <v>3</v>
      </c>
      <c r="T333" s="225"/>
      <c r="U333" s="225"/>
      <c r="V333" s="225"/>
      <c r="W333" s="225"/>
      <c r="X333" s="226">
        <f t="shared" ref="X333:X353" si="194">W333*1.12</f>
        <v>0</v>
      </c>
      <c r="Y333" s="225"/>
      <c r="Z333" s="225">
        <f t="shared" ref="Z333:AB353" si="195">T333+W333</f>
        <v>0</v>
      </c>
      <c r="AA333" s="225">
        <f t="shared" si="195"/>
        <v>0</v>
      </c>
      <c r="AB333" s="225">
        <f t="shared" si="195"/>
        <v>0</v>
      </c>
      <c r="AC333" s="425">
        <v>13300297</v>
      </c>
      <c r="AD333" s="225">
        <f>AC333*1.12</f>
        <v>14896332.640000001</v>
      </c>
      <c r="AE333" s="93">
        <v>1168</v>
      </c>
      <c r="AF333" s="93">
        <v>0</v>
      </c>
      <c r="AG333" s="225">
        <f>AF333*1.12</f>
        <v>0</v>
      </c>
      <c r="AH333" s="93">
        <v>0</v>
      </c>
      <c r="AI333" s="123">
        <f>AF333+AF336+AF339+AF342+AF345+AF348+AF351-AC333</f>
        <v>-13300297</v>
      </c>
      <c r="AJ333" s="226">
        <f>AI333*1.12</f>
        <v>-14896332.640000001</v>
      </c>
      <c r="AK333" s="222">
        <f>AH333-AE333</f>
        <v>-1168</v>
      </c>
      <c r="AL333" s="227">
        <f t="shared" si="174"/>
        <v>0</v>
      </c>
      <c r="AM333" s="228"/>
      <c r="AN333" s="228"/>
      <c r="AO333" s="228"/>
      <c r="AP333" s="228"/>
      <c r="AQ333" s="902"/>
      <c r="AR333" s="226">
        <v>73296</v>
      </c>
      <c r="AS333" s="226">
        <f t="shared" ref="AS333:AS353" si="196">AR333*1.12</f>
        <v>82091.520000000004</v>
      </c>
      <c r="AT333" s="226">
        <v>22</v>
      </c>
      <c r="AU333" s="229"/>
      <c r="AV333" s="226"/>
      <c r="AW333" s="226"/>
      <c r="AX333" s="226"/>
      <c r="AY333" s="226"/>
      <c r="AZ333" s="226"/>
      <c r="BA333" s="226"/>
      <c r="BB333" s="222"/>
      <c r="BC333" s="226"/>
      <c r="BD333" s="226"/>
      <c r="BE333" s="226"/>
      <c r="BF333" s="226"/>
      <c r="BG333" s="226"/>
      <c r="BH333" s="229"/>
      <c r="BI333" s="230"/>
      <c r="BJ333" s="230"/>
      <c r="BK333" s="230"/>
      <c r="BL333" s="230"/>
      <c r="BM333" s="230"/>
      <c r="BN333" s="230"/>
      <c r="BO333" s="230"/>
      <c r="BP333" s="230"/>
      <c r="BS333" s="232"/>
      <c r="BT333" s="233"/>
      <c r="BU333" s="230"/>
    </row>
    <row r="334" spans="1:73" s="103" customFormat="1" ht="21.75" customHeight="1" x14ac:dyDescent="0.35">
      <c r="A334" s="785"/>
      <c r="B334" s="895"/>
      <c r="C334" s="122" t="s">
        <v>75</v>
      </c>
      <c r="D334" s="122" t="s">
        <v>76</v>
      </c>
      <c r="E334" s="189">
        <f>E333</f>
        <v>16727345</v>
      </c>
      <c r="F334" s="189">
        <f>E334*1.12</f>
        <v>18734626.400000002</v>
      </c>
      <c r="G334" s="853"/>
      <c r="H334" s="839"/>
      <c r="I334" s="193">
        <v>16044202</v>
      </c>
      <c r="J334" s="193">
        <f>I334*1.12</f>
        <v>17969506.240000002</v>
      </c>
      <c r="K334" s="869"/>
      <c r="L334" s="771"/>
      <c r="M334" s="800"/>
      <c r="N334" s="125">
        <f t="shared" si="193"/>
        <v>54053799240</v>
      </c>
      <c r="O334" s="125">
        <f t="shared" si="193"/>
        <v>60540255148.800003</v>
      </c>
      <c r="P334" s="125">
        <f t="shared" ref="P334:P353" si="197">Q334/1.12</f>
        <v>54053799240</v>
      </c>
      <c r="Q334" s="125">
        <f>Q333</f>
        <v>60540255148.800003</v>
      </c>
      <c r="R334" s="771"/>
      <c r="S334" s="780"/>
      <c r="T334" s="124"/>
      <c r="U334" s="124"/>
      <c r="V334" s="124"/>
      <c r="W334" s="124"/>
      <c r="X334" s="123">
        <f t="shared" si="194"/>
        <v>0</v>
      </c>
      <c r="Y334" s="124"/>
      <c r="Z334" s="124">
        <f t="shared" si="195"/>
        <v>0</v>
      </c>
      <c r="AA334" s="124">
        <f t="shared" si="195"/>
        <v>0</v>
      </c>
      <c r="AB334" s="124"/>
      <c r="AC334" s="124">
        <f>AC335</f>
        <v>11546924</v>
      </c>
      <c r="AD334" s="124">
        <f>AC334*1.12</f>
        <v>12932554.880000001</v>
      </c>
      <c r="AE334" s="124"/>
      <c r="AF334" s="93">
        <v>0</v>
      </c>
      <c r="AG334" s="123">
        <f>AF334*1.12</f>
        <v>0</v>
      </c>
      <c r="AH334" s="124"/>
      <c r="AI334" s="123">
        <f>AF334+AF337+AF340+AF343+AF346+AF349+AF352-AC334</f>
        <v>-11546924</v>
      </c>
      <c r="AJ334" s="123">
        <f>AI334*1.12</f>
        <v>-12932554.880000001</v>
      </c>
      <c r="AK334" s="123"/>
      <c r="AL334" s="126">
        <f>IF(AC334=0,"",AF334/AC334)</f>
        <v>0</v>
      </c>
      <c r="AM334" s="127"/>
      <c r="AN334" s="134">
        <f>AF334</f>
        <v>0</v>
      </c>
      <c r="AO334" s="127"/>
      <c r="AP334" s="127"/>
      <c r="AQ334" s="902"/>
      <c r="AR334" s="123">
        <v>73296</v>
      </c>
      <c r="AS334" s="123">
        <f t="shared" si="196"/>
        <v>82091.520000000004</v>
      </c>
      <c r="AT334" s="123">
        <v>22</v>
      </c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06"/>
      <c r="BJ334" s="106"/>
      <c r="BK334" s="106"/>
      <c r="BL334" s="106"/>
      <c r="BM334" s="106"/>
      <c r="BN334" s="106"/>
      <c r="BO334" s="106"/>
      <c r="BP334" s="106"/>
      <c r="BS334" s="30"/>
      <c r="BT334" s="107"/>
      <c r="BU334" s="106"/>
    </row>
    <row r="335" spans="1:73" ht="21.75" customHeight="1" x14ac:dyDescent="0.35">
      <c r="A335" s="785"/>
      <c r="B335" s="895"/>
      <c r="C335" s="129" t="s">
        <v>75</v>
      </c>
      <c r="D335" s="129" t="s">
        <v>77</v>
      </c>
      <c r="E335" s="191">
        <f>E334</f>
        <v>16727345</v>
      </c>
      <c r="F335" s="191">
        <f>F334</f>
        <v>18734626.400000002</v>
      </c>
      <c r="G335" s="853"/>
      <c r="H335" s="839"/>
      <c r="I335" s="195">
        <f>I334</f>
        <v>16044202</v>
      </c>
      <c r="J335" s="195">
        <f>J334</f>
        <v>17969506.240000002</v>
      </c>
      <c r="K335" s="870"/>
      <c r="L335" s="772"/>
      <c r="M335" s="801"/>
      <c r="N335" s="132">
        <f t="shared" si="193"/>
        <v>54053799240</v>
      </c>
      <c r="O335" s="132">
        <f t="shared" si="193"/>
        <v>60540255148.800003</v>
      </c>
      <c r="P335" s="132">
        <f t="shared" si="197"/>
        <v>54053799240</v>
      </c>
      <c r="Q335" s="132">
        <f>Q334</f>
        <v>60540255148.800003</v>
      </c>
      <c r="R335" s="772"/>
      <c r="S335" s="781"/>
      <c r="T335" s="131"/>
      <c r="U335" s="131"/>
      <c r="V335" s="131"/>
      <c r="W335" s="131">
        <f>W334</f>
        <v>0</v>
      </c>
      <c r="X335" s="130">
        <f t="shared" si="194"/>
        <v>0</v>
      </c>
      <c r="Y335" s="131"/>
      <c r="Z335" s="131">
        <f t="shared" si="195"/>
        <v>0</v>
      </c>
      <c r="AA335" s="131">
        <f t="shared" si="195"/>
        <v>0</v>
      </c>
      <c r="AB335" s="131"/>
      <c r="AC335" s="426">
        <v>11546924</v>
      </c>
      <c r="AD335" s="131">
        <f>AD334</f>
        <v>12932554.880000001</v>
      </c>
      <c r="AE335" s="131"/>
      <c r="AF335" s="131"/>
      <c r="AG335" s="123"/>
      <c r="AH335" s="131"/>
      <c r="AI335" s="130">
        <f>AI334</f>
        <v>-11546924</v>
      </c>
      <c r="AJ335" s="130">
        <f>AJ334</f>
        <v>-12932554.880000001</v>
      </c>
      <c r="AK335" s="130"/>
      <c r="AL335" s="133">
        <f>IF(AC335=0,"",AF335/AC335)</f>
        <v>0</v>
      </c>
      <c r="AM335" s="127"/>
      <c r="AN335" s="134">
        <f>AF335</f>
        <v>0</v>
      </c>
      <c r="AO335" s="134"/>
      <c r="AP335" s="134"/>
      <c r="AQ335" s="902"/>
      <c r="AR335" s="130">
        <v>73296</v>
      </c>
      <c r="AS335" s="130">
        <f t="shared" si="196"/>
        <v>82091.520000000004</v>
      </c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31"/>
      <c r="BJ335" s="31"/>
      <c r="BK335" s="31"/>
      <c r="BL335" s="31"/>
      <c r="BM335" s="31"/>
      <c r="BN335" s="31"/>
      <c r="BO335" s="31"/>
      <c r="BP335" s="31"/>
      <c r="BS335" s="28"/>
      <c r="BT335" s="29"/>
      <c r="BU335" s="31"/>
    </row>
    <row r="336" spans="1:73" s="231" customFormat="1" ht="13" hidden="1" customHeight="1" outlineLevel="1" x14ac:dyDescent="0.35">
      <c r="A336" s="785"/>
      <c r="B336" s="895"/>
      <c r="C336" s="221" t="s">
        <v>73</v>
      </c>
      <c r="D336" s="221" t="s">
        <v>74</v>
      </c>
      <c r="E336" s="222"/>
      <c r="F336" s="222"/>
      <c r="G336" s="853"/>
      <c r="H336" s="839"/>
      <c r="I336" s="223"/>
      <c r="J336" s="223"/>
      <c r="K336" s="868"/>
      <c r="L336" s="770"/>
      <c r="M336" s="799" t="s">
        <v>98</v>
      </c>
      <c r="N336" s="224">
        <f t="shared" si="193"/>
        <v>0</v>
      </c>
      <c r="O336" s="224">
        <f t="shared" si="193"/>
        <v>0</v>
      </c>
      <c r="P336" s="224">
        <f t="shared" si="197"/>
        <v>0</v>
      </c>
      <c r="Q336" s="224"/>
      <c r="R336" s="770"/>
      <c r="S336" s="779"/>
      <c r="T336" s="225"/>
      <c r="U336" s="225"/>
      <c r="V336" s="225"/>
      <c r="W336" s="225"/>
      <c r="X336" s="226">
        <f t="shared" si="194"/>
        <v>0</v>
      </c>
      <c r="Y336" s="225"/>
      <c r="Z336" s="225">
        <f t="shared" si="195"/>
        <v>0</v>
      </c>
      <c r="AA336" s="225">
        <f t="shared" si="195"/>
        <v>0</v>
      </c>
      <c r="AB336" s="225">
        <f t="shared" si="195"/>
        <v>0</v>
      </c>
      <c r="AC336" s="225"/>
      <c r="AD336" s="225"/>
      <c r="AE336" s="225"/>
      <c r="AF336" s="225"/>
      <c r="AG336" s="226"/>
      <c r="AH336" s="225"/>
      <c r="AI336" s="226"/>
      <c r="AJ336" s="226">
        <f>AI336*1.12</f>
        <v>0</v>
      </c>
      <c r="AK336" s="222">
        <f>AH336-AE336</f>
        <v>0</v>
      </c>
      <c r="AL336" s="227" t="str">
        <f t="shared" si="174"/>
        <v/>
      </c>
      <c r="AM336" s="228"/>
      <c r="AN336" s="228"/>
      <c r="AO336" s="228"/>
      <c r="AP336" s="228"/>
      <c r="AQ336" s="902"/>
      <c r="AR336" s="226"/>
      <c r="AS336" s="226">
        <f t="shared" si="196"/>
        <v>0</v>
      </c>
      <c r="AT336" s="226"/>
      <c r="AU336" s="226"/>
      <c r="AV336" s="226"/>
      <c r="AW336" s="226"/>
      <c r="AX336" s="226"/>
      <c r="AY336" s="226"/>
      <c r="AZ336" s="226"/>
      <c r="BA336" s="226"/>
      <c r="BB336" s="229"/>
      <c r="BC336" s="226"/>
      <c r="BD336" s="226"/>
      <c r="BE336" s="226"/>
      <c r="BF336" s="226"/>
      <c r="BG336" s="226"/>
      <c r="BH336" s="226"/>
      <c r="BI336" s="230"/>
      <c r="BJ336" s="230"/>
      <c r="BK336" s="230"/>
      <c r="BL336" s="230"/>
      <c r="BM336" s="230"/>
      <c r="BN336" s="230"/>
      <c r="BO336" s="230"/>
      <c r="BP336" s="230"/>
      <c r="BS336" s="232"/>
      <c r="BT336" s="233"/>
      <c r="BU336" s="230"/>
    </row>
    <row r="337" spans="1:73" s="103" customFormat="1" ht="13" hidden="1" customHeight="1" outlineLevel="1" x14ac:dyDescent="0.35">
      <c r="A337" s="785"/>
      <c r="B337" s="895"/>
      <c r="C337" s="122" t="s">
        <v>75</v>
      </c>
      <c r="D337" s="122" t="s">
        <v>76</v>
      </c>
      <c r="E337" s="189"/>
      <c r="F337" s="189"/>
      <c r="G337" s="853"/>
      <c r="H337" s="839"/>
      <c r="I337" s="193"/>
      <c r="J337" s="193"/>
      <c r="K337" s="869"/>
      <c r="L337" s="771"/>
      <c r="M337" s="800"/>
      <c r="N337" s="125">
        <f t="shared" si="193"/>
        <v>0</v>
      </c>
      <c r="O337" s="125">
        <f t="shared" si="193"/>
        <v>0</v>
      </c>
      <c r="P337" s="125">
        <f t="shared" si="197"/>
        <v>0</v>
      </c>
      <c r="Q337" s="125">
        <f>Q336</f>
        <v>0</v>
      </c>
      <c r="R337" s="771"/>
      <c r="S337" s="780"/>
      <c r="T337" s="124"/>
      <c r="U337" s="124"/>
      <c r="V337" s="124"/>
      <c r="W337" s="124"/>
      <c r="X337" s="123">
        <f t="shared" si="194"/>
        <v>0</v>
      </c>
      <c r="Y337" s="124"/>
      <c r="Z337" s="124">
        <f t="shared" si="195"/>
        <v>0</v>
      </c>
      <c r="AA337" s="124">
        <f t="shared" si="195"/>
        <v>0</v>
      </c>
      <c r="AB337" s="124"/>
      <c r="AC337" s="124"/>
      <c r="AD337" s="124"/>
      <c r="AE337" s="124"/>
      <c r="AF337" s="124"/>
      <c r="AG337" s="123"/>
      <c r="AH337" s="124"/>
      <c r="AI337" s="123"/>
      <c r="AJ337" s="123">
        <f>AI337*1.12</f>
        <v>0</v>
      </c>
      <c r="AK337" s="123"/>
      <c r="AL337" s="126" t="str">
        <f t="shared" si="174"/>
        <v/>
      </c>
      <c r="AM337" s="127"/>
      <c r="AN337" s="127">
        <f>AF337</f>
        <v>0</v>
      </c>
      <c r="AO337" s="127"/>
      <c r="AP337" s="127"/>
      <c r="AQ337" s="902"/>
      <c r="AR337" s="123">
        <f>AF337</f>
        <v>0</v>
      </c>
      <c r="AS337" s="123">
        <f t="shared" si="196"/>
        <v>0</v>
      </c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06"/>
      <c r="BJ337" s="106"/>
      <c r="BK337" s="106"/>
      <c r="BL337" s="106"/>
      <c r="BM337" s="106"/>
      <c r="BN337" s="106"/>
      <c r="BO337" s="106"/>
      <c r="BP337" s="106"/>
      <c r="BS337" s="30"/>
      <c r="BT337" s="107"/>
      <c r="BU337" s="106"/>
    </row>
    <row r="338" spans="1:73" ht="14.5" hidden="1" customHeight="1" outlineLevel="1" x14ac:dyDescent="0.35">
      <c r="A338" s="785"/>
      <c r="B338" s="895"/>
      <c r="C338" s="129" t="s">
        <v>75</v>
      </c>
      <c r="D338" s="129" t="s">
        <v>77</v>
      </c>
      <c r="E338" s="191"/>
      <c r="F338" s="191"/>
      <c r="G338" s="853"/>
      <c r="H338" s="839"/>
      <c r="I338" s="195"/>
      <c r="J338" s="195"/>
      <c r="K338" s="870"/>
      <c r="L338" s="772"/>
      <c r="M338" s="801"/>
      <c r="N338" s="132">
        <f t="shared" si="193"/>
        <v>0</v>
      </c>
      <c r="O338" s="132">
        <f t="shared" si="193"/>
        <v>0</v>
      </c>
      <c r="P338" s="132">
        <f t="shared" si="197"/>
        <v>0</v>
      </c>
      <c r="Q338" s="132">
        <f>Q337</f>
        <v>0</v>
      </c>
      <c r="R338" s="772"/>
      <c r="S338" s="781"/>
      <c r="T338" s="131"/>
      <c r="U338" s="131"/>
      <c r="V338" s="131"/>
      <c r="W338" s="131">
        <f>W337</f>
        <v>0</v>
      </c>
      <c r="X338" s="130">
        <f t="shared" si="194"/>
        <v>0</v>
      </c>
      <c r="Y338" s="131"/>
      <c r="Z338" s="131">
        <f t="shared" si="195"/>
        <v>0</v>
      </c>
      <c r="AA338" s="131">
        <f t="shared" si="195"/>
        <v>0</v>
      </c>
      <c r="AB338" s="131"/>
      <c r="AC338" s="131"/>
      <c r="AD338" s="131"/>
      <c r="AE338" s="131"/>
      <c r="AF338" s="131"/>
      <c r="AG338" s="130"/>
      <c r="AH338" s="131"/>
      <c r="AI338" s="130">
        <f>AI337</f>
        <v>0</v>
      </c>
      <c r="AJ338" s="130">
        <f>AJ337</f>
        <v>0</v>
      </c>
      <c r="AK338" s="130"/>
      <c r="AL338" s="133" t="str">
        <f t="shared" si="174"/>
        <v/>
      </c>
      <c r="AM338" s="134"/>
      <c r="AN338" s="134">
        <f>AF338</f>
        <v>0</v>
      </c>
      <c r="AO338" s="134"/>
      <c r="AP338" s="134"/>
      <c r="AQ338" s="902"/>
      <c r="AR338" s="130">
        <f>AF338</f>
        <v>0</v>
      </c>
      <c r="AS338" s="130">
        <f t="shared" si="196"/>
        <v>0</v>
      </c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31"/>
      <c r="BJ338" s="31"/>
      <c r="BK338" s="31"/>
      <c r="BL338" s="31"/>
      <c r="BM338" s="31"/>
      <c r="BN338" s="31"/>
      <c r="BO338" s="31"/>
      <c r="BP338" s="31"/>
      <c r="BS338" s="28"/>
      <c r="BT338" s="29"/>
      <c r="BU338" s="31"/>
    </row>
    <row r="339" spans="1:73" s="231" customFormat="1" ht="13" hidden="1" customHeight="1" outlineLevel="1" x14ac:dyDescent="0.35">
      <c r="A339" s="785"/>
      <c r="B339" s="895"/>
      <c r="C339" s="221" t="s">
        <v>73</v>
      </c>
      <c r="D339" s="221" t="s">
        <v>74</v>
      </c>
      <c r="E339" s="222"/>
      <c r="F339" s="222"/>
      <c r="G339" s="853"/>
      <c r="H339" s="839"/>
      <c r="I339" s="223"/>
      <c r="J339" s="223"/>
      <c r="K339" s="868"/>
      <c r="L339" s="770"/>
      <c r="M339" s="799" t="s">
        <v>98</v>
      </c>
      <c r="N339" s="224">
        <f t="shared" si="193"/>
        <v>0</v>
      </c>
      <c r="O339" s="224">
        <f t="shared" si="193"/>
        <v>0</v>
      </c>
      <c r="P339" s="224">
        <f t="shared" si="197"/>
        <v>0</v>
      </c>
      <c r="Q339" s="224"/>
      <c r="R339" s="770"/>
      <c r="S339" s="779"/>
      <c r="T339" s="225"/>
      <c r="U339" s="225"/>
      <c r="V339" s="225"/>
      <c r="W339" s="225"/>
      <c r="X339" s="226">
        <f t="shared" si="194"/>
        <v>0</v>
      </c>
      <c r="Y339" s="225"/>
      <c r="Z339" s="225">
        <f t="shared" si="195"/>
        <v>0</v>
      </c>
      <c r="AA339" s="225">
        <f t="shared" si="195"/>
        <v>0</v>
      </c>
      <c r="AB339" s="225">
        <f t="shared" si="195"/>
        <v>0</v>
      </c>
      <c r="AC339" s="225"/>
      <c r="AD339" s="225"/>
      <c r="AE339" s="225"/>
      <c r="AF339" s="225"/>
      <c r="AG339" s="226"/>
      <c r="AH339" s="225"/>
      <c r="AI339" s="226"/>
      <c r="AJ339" s="226">
        <f>AI339*1.12</f>
        <v>0</v>
      </c>
      <c r="AK339" s="222">
        <f>AH339-AE339</f>
        <v>0</v>
      </c>
      <c r="AL339" s="227" t="str">
        <f t="shared" si="174"/>
        <v/>
      </c>
      <c r="AM339" s="228"/>
      <c r="AN339" s="228"/>
      <c r="AO339" s="228"/>
      <c r="AP339" s="228"/>
      <c r="AQ339" s="902"/>
      <c r="AR339" s="226"/>
      <c r="AS339" s="226">
        <f t="shared" si="196"/>
        <v>0</v>
      </c>
      <c r="AT339" s="226"/>
      <c r="AU339" s="226"/>
      <c r="AV339" s="226"/>
      <c r="AW339" s="226"/>
      <c r="AX339" s="226"/>
      <c r="AY339" s="226"/>
      <c r="AZ339" s="226"/>
      <c r="BA339" s="226"/>
      <c r="BB339" s="222"/>
      <c r="BC339" s="226"/>
      <c r="BD339" s="226"/>
      <c r="BE339" s="226"/>
      <c r="BF339" s="226"/>
      <c r="BG339" s="226"/>
      <c r="BH339" s="226"/>
      <c r="BI339" s="230"/>
      <c r="BJ339" s="230"/>
      <c r="BK339" s="230"/>
      <c r="BL339" s="230"/>
      <c r="BM339" s="230"/>
      <c r="BN339" s="230"/>
      <c r="BO339" s="230"/>
      <c r="BP339" s="230"/>
      <c r="BS339" s="232"/>
      <c r="BT339" s="233"/>
      <c r="BU339" s="230"/>
    </row>
    <row r="340" spans="1:73" s="103" customFormat="1" ht="13" hidden="1" customHeight="1" outlineLevel="1" x14ac:dyDescent="0.35">
      <c r="A340" s="785"/>
      <c r="B340" s="895"/>
      <c r="C340" s="122" t="s">
        <v>75</v>
      </c>
      <c r="D340" s="122" t="s">
        <v>76</v>
      </c>
      <c r="E340" s="189"/>
      <c r="F340" s="189"/>
      <c r="G340" s="853"/>
      <c r="H340" s="839"/>
      <c r="I340" s="193"/>
      <c r="J340" s="193"/>
      <c r="K340" s="869"/>
      <c r="L340" s="771"/>
      <c r="M340" s="800"/>
      <c r="N340" s="125">
        <f t="shared" si="193"/>
        <v>0</v>
      </c>
      <c r="O340" s="125">
        <f t="shared" si="193"/>
        <v>0</v>
      </c>
      <c r="P340" s="125">
        <f t="shared" si="197"/>
        <v>0</v>
      </c>
      <c r="Q340" s="125">
        <f>Q339</f>
        <v>0</v>
      </c>
      <c r="R340" s="771"/>
      <c r="S340" s="780"/>
      <c r="T340" s="124"/>
      <c r="U340" s="124"/>
      <c r="V340" s="124"/>
      <c r="W340" s="124"/>
      <c r="X340" s="123">
        <f t="shared" si="194"/>
        <v>0</v>
      </c>
      <c r="Y340" s="124"/>
      <c r="Z340" s="124">
        <f t="shared" si="195"/>
        <v>0</v>
      </c>
      <c r="AA340" s="124">
        <f t="shared" si="195"/>
        <v>0</v>
      </c>
      <c r="AB340" s="124"/>
      <c r="AC340" s="124"/>
      <c r="AD340" s="124"/>
      <c r="AE340" s="124"/>
      <c r="AF340" s="124"/>
      <c r="AG340" s="123"/>
      <c r="AH340" s="124"/>
      <c r="AI340" s="123"/>
      <c r="AJ340" s="123">
        <f>AI340*1.12</f>
        <v>0</v>
      </c>
      <c r="AK340" s="123"/>
      <c r="AL340" s="126" t="str">
        <f t="shared" si="174"/>
        <v/>
      </c>
      <c r="AM340" s="127"/>
      <c r="AN340" s="127">
        <f>AF340</f>
        <v>0</v>
      </c>
      <c r="AO340" s="127"/>
      <c r="AP340" s="127"/>
      <c r="AQ340" s="902"/>
      <c r="AR340" s="123">
        <f>AF340</f>
        <v>0</v>
      </c>
      <c r="AS340" s="123">
        <f t="shared" si="196"/>
        <v>0</v>
      </c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06"/>
      <c r="BJ340" s="106"/>
      <c r="BK340" s="106"/>
      <c r="BL340" s="106"/>
      <c r="BM340" s="106"/>
      <c r="BN340" s="106"/>
      <c r="BO340" s="106"/>
      <c r="BP340" s="106"/>
      <c r="BS340" s="30"/>
      <c r="BT340" s="107"/>
      <c r="BU340" s="106"/>
    </row>
    <row r="341" spans="1:73" ht="14.5" hidden="1" customHeight="1" outlineLevel="1" x14ac:dyDescent="0.35">
      <c r="A341" s="785"/>
      <c r="B341" s="895"/>
      <c r="C341" s="129" t="s">
        <v>75</v>
      </c>
      <c r="D341" s="129" t="s">
        <v>77</v>
      </c>
      <c r="E341" s="191"/>
      <c r="F341" s="191"/>
      <c r="G341" s="853"/>
      <c r="H341" s="839"/>
      <c r="I341" s="195"/>
      <c r="J341" s="195"/>
      <c r="K341" s="870"/>
      <c r="L341" s="772"/>
      <c r="M341" s="801"/>
      <c r="N341" s="132">
        <f t="shared" si="193"/>
        <v>0</v>
      </c>
      <c r="O341" s="132">
        <f t="shared" si="193"/>
        <v>0</v>
      </c>
      <c r="P341" s="132">
        <f t="shared" si="197"/>
        <v>0</v>
      </c>
      <c r="Q341" s="132">
        <f>Q340</f>
        <v>0</v>
      </c>
      <c r="R341" s="772"/>
      <c r="S341" s="781"/>
      <c r="T341" s="131"/>
      <c r="U341" s="131"/>
      <c r="V341" s="131"/>
      <c r="W341" s="131">
        <f>W340</f>
        <v>0</v>
      </c>
      <c r="X341" s="130">
        <f t="shared" si="194"/>
        <v>0</v>
      </c>
      <c r="Y341" s="131"/>
      <c r="Z341" s="131">
        <f t="shared" si="195"/>
        <v>0</v>
      </c>
      <c r="AA341" s="131">
        <f t="shared" si="195"/>
        <v>0</v>
      </c>
      <c r="AB341" s="131"/>
      <c r="AC341" s="131"/>
      <c r="AD341" s="131"/>
      <c r="AE341" s="131"/>
      <c r="AF341" s="131"/>
      <c r="AG341" s="130"/>
      <c r="AH341" s="131"/>
      <c r="AI341" s="130">
        <f>AI340</f>
        <v>0</v>
      </c>
      <c r="AJ341" s="130">
        <f>AJ340</f>
        <v>0</v>
      </c>
      <c r="AK341" s="130"/>
      <c r="AL341" s="133" t="str">
        <f t="shared" si="174"/>
        <v/>
      </c>
      <c r="AM341" s="134"/>
      <c r="AN341" s="134">
        <f>AF341</f>
        <v>0</v>
      </c>
      <c r="AO341" s="134"/>
      <c r="AP341" s="134"/>
      <c r="AQ341" s="902"/>
      <c r="AR341" s="130">
        <f>AF341</f>
        <v>0</v>
      </c>
      <c r="AS341" s="130">
        <f t="shared" si="196"/>
        <v>0</v>
      </c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31"/>
      <c r="BJ341" s="31"/>
      <c r="BK341" s="31"/>
      <c r="BL341" s="31"/>
      <c r="BM341" s="31"/>
      <c r="BN341" s="31"/>
      <c r="BO341" s="31"/>
      <c r="BP341" s="31"/>
      <c r="BS341" s="28"/>
      <c r="BT341" s="29"/>
      <c r="BU341" s="31"/>
    </row>
    <row r="342" spans="1:73" s="231" customFormat="1" ht="13" hidden="1" customHeight="1" outlineLevel="1" x14ac:dyDescent="0.35">
      <c r="A342" s="785"/>
      <c r="B342" s="895"/>
      <c r="C342" s="221" t="s">
        <v>73</v>
      </c>
      <c r="D342" s="221" t="s">
        <v>74</v>
      </c>
      <c r="E342" s="222"/>
      <c r="F342" s="222"/>
      <c r="G342" s="853"/>
      <c r="H342" s="839"/>
      <c r="I342" s="223"/>
      <c r="J342" s="223"/>
      <c r="K342" s="868"/>
      <c r="L342" s="770"/>
      <c r="M342" s="799" t="s">
        <v>98</v>
      </c>
      <c r="N342" s="224">
        <f t="shared" si="193"/>
        <v>0</v>
      </c>
      <c r="O342" s="224">
        <f t="shared" si="193"/>
        <v>0</v>
      </c>
      <c r="P342" s="224">
        <f t="shared" si="197"/>
        <v>0</v>
      </c>
      <c r="Q342" s="224"/>
      <c r="R342" s="770"/>
      <c r="S342" s="779"/>
      <c r="T342" s="225"/>
      <c r="U342" s="225"/>
      <c r="V342" s="225"/>
      <c r="W342" s="225"/>
      <c r="X342" s="226">
        <f t="shared" si="194"/>
        <v>0</v>
      </c>
      <c r="Y342" s="225"/>
      <c r="Z342" s="225">
        <f t="shared" si="195"/>
        <v>0</v>
      </c>
      <c r="AA342" s="225">
        <f t="shared" si="195"/>
        <v>0</v>
      </c>
      <c r="AB342" s="225">
        <f t="shared" si="195"/>
        <v>0</v>
      </c>
      <c r="AC342" s="225"/>
      <c r="AD342" s="225"/>
      <c r="AE342" s="225"/>
      <c r="AF342" s="225"/>
      <c r="AG342" s="226"/>
      <c r="AH342" s="225"/>
      <c r="AI342" s="226"/>
      <c r="AJ342" s="226">
        <f>AI342*1.12</f>
        <v>0</v>
      </c>
      <c r="AK342" s="222">
        <f>AH342-AE342</f>
        <v>0</v>
      </c>
      <c r="AL342" s="227" t="str">
        <f t="shared" si="174"/>
        <v/>
      </c>
      <c r="AM342" s="228"/>
      <c r="AN342" s="228"/>
      <c r="AO342" s="228"/>
      <c r="AP342" s="228"/>
      <c r="AQ342" s="902"/>
      <c r="AR342" s="226"/>
      <c r="AS342" s="226">
        <f t="shared" si="196"/>
        <v>0</v>
      </c>
      <c r="AT342" s="226"/>
      <c r="AU342" s="226"/>
      <c r="AV342" s="226"/>
      <c r="AW342" s="226"/>
      <c r="AX342" s="226"/>
      <c r="AY342" s="226"/>
      <c r="AZ342" s="226"/>
      <c r="BA342" s="226"/>
      <c r="BB342" s="229"/>
      <c r="BC342" s="226"/>
      <c r="BD342" s="226"/>
      <c r="BE342" s="226"/>
      <c r="BF342" s="226"/>
      <c r="BG342" s="226"/>
      <c r="BH342" s="226"/>
      <c r="BI342" s="230"/>
      <c r="BJ342" s="230"/>
      <c r="BK342" s="230"/>
      <c r="BL342" s="230"/>
      <c r="BM342" s="230"/>
      <c r="BN342" s="230"/>
      <c r="BO342" s="230"/>
      <c r="BP342" s="230"/>
      <c r="BS342" s="232"/>
      <c r="BT342" s="233"/>
      <c r="BU342" s="230"/>
    </row>
    <row r="343" spans="1:73" s="103" customFormat="1" ht="13" hidden="1" customHeight="1" outlineLevel="1" x14ac:dyDescent="0.35">
      <c r="A343" s="785"/>
      <c r="B343" s="895"/>
      <c r="C343" s="122" t="s">
        <v>75</v>
      </c>
      <c r="D343" s="122" t="s">
        <v>76</v>
      </c>
      <c r="E343" s="189"/>
      <c r="F343" s="189"/>
      <c r="G343" s="853"/>
      <c r="H343" s="839"/>
      <c r="I343" s="193"/>
      <c r="J343" s="193"/>
      <c r="K343" s="869"/>
      <c r="L343" s="771"/>
      <c r="M343" s="800"/>
      <c r="N343" s="125">
        <f t="shared" si="193"/>
        <v>0</v>
      </c>
      <c r="O343" s="125">
        <f t="shared" si="193"/>
        <v>0</v>
      </c>
      <c r="P343" s="125">
        <f t="shared" si="197"/>
        <v>0</v>
      </c>
      <c r="Q343" s="125">
        <f>Q342</f>
        <v>0</v>
      </c>
      <c r="R343" s="771"/>
      <c r="S343" s="780"/>
      <c r="T343" s="124"/>
      <c r="U343" s="124"/>
      <c r="V343" s="124"/>
      <c r="W343" s="124"/>
      <c r="X343" s="123">
        <f t="shared" si="194"/>
        <v>0</v>
      </c>
      <c r="Y343" s="124"/>
      <c r="Z343" s="124">
        <f t="shared" si="195"/>
        <v>0</v>
      </c>
      <c r="AA343" s="124">
        <f t="shared" si="195"/>
        <v>0</v>
      </c>
      <c r="AB343" s="124"/>
      <c r="AC343" s="124"/>
      <c r="AD343" s="124"/>
      <c r="AE343" s="124"/>
      <c r="AF343" s="124"/>
      <c r="AG343" s="123"/>
      <c r="AH343" s="124"/>
      <c r="AI343" s="123"/>
      <c r="AJ343" s="123">
        <f>AI343*1.12</f>
        <v>0</v>
      </c>
      <c r="AK343" s="123"/>
      <c r="AL343" s="126" t="str">
        <f t="shared" si="174"/>
        <v/>
      </c>
      <c r="AM343" s="127"/>
      <c r="AN343" s="127">
        <f>AF343</f>
        <v>0</v>
      </c>
      <c r="AO343" s="127"/>
      <c r="AP343" s="127"/>
      <c r="AQ343" s="902"/>
      <c r="AR343" s="123">
        <f>AF343</f>
        <v>0</v>
      </c>
      <c r="AS343" s="123">
        <f t="shared" si="196"/>
        <v>0</v>
      </c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06"/>
      <c r="BJ343" s="106"/>
      <c r="BK343" s="106"/>
      <c r="BL343" s="106"/>
      <c r="BM343" s="106"/>
      <c r="BN343" s="106"/>
      <c r="BO343" s="106"/>
      <c r="BP343" s="106"/>
      <c r="BS343" s="30"/>
      <c r="BT343" s="107"/>
      <c r="BU343" s="106"/>
    </row>
    <row r="344" spans="1:73" ht="14.5" hidden="1" customHeight="1" outlineLevel="1" x14ac:dyDescent="0.35">
      <c r="A344" s="785"/>
      <c r="B344" s="895"/>
      <c r="C344" s="129" t="s">
        <v>75</v>
      </c>
      <c r="D344" s="129" t="s">
        <v>77</v>
      </c>
      <c r="E344" s="191"/>
      <c r="F344" s="191"/>
      <c r="G344" s="853"/>
      <c r="H344" s="839"/>
      <c r="I344" s="195"/>
      <c r="J344" s="195"/>
      <c r="K344" s="870"/>
      <c r="L344" s="772"/>
      <c r="M344" s="801"/>
      <c r="N344" s="132">
        <f t="shared" si="193"/>
        <v>0</v>
      </c>
      <c r="O344" s="132">
        <f t="shared" si="193"/>
        <v>0</v>
      </c>
      <c r="P344" s="132">
        <f t="shared" si="197"/>
        <v>0</v>
      </c>
      <c r="Q344" s="132">
        <f>Q343</f>
        <v>0</v>
      </c>
      <c r="R344" s="772"/>
      <c r="S344" s="781"/>
      <c r="T344" s="131"/>
      <c r="U344" s="131"/>
      <c r="V344" s="131"/>
      <c r="W344" s="131">
        <f>W343</f>
        <v>0</v>
      </c>
      <c r="X344" s="130">
        <f t="shared" si="194"/>
        <v>0</v>
      </c>
      <c r="Y344" s="131"/>
      <c r="Z344" s="131">
        <f t="shared" si="195"/>
        <v>0</v>
      </c>
      <c r="AA344" s="131">
        <f t="shared" si="195"/>
        <v>0</v>
      </c>
      <c r="AB344" s="131"/>
      <c r="AC344" s="131"/>
      <c r="AD344" s="131"/>
      <c r="AE344" s="131"/>
      <c r="AF344" s="131"/>
      <c r="AG344" s="130"/>
      <c r="AH344" s="131"/>
      <c r="AI344" s="130">
        <f>AI343</f>
        <v>0</v>
      </c>
      <c r="AJ344" s="130">
        <f>AJ343</f>
        <v>0</v>
      </c>
      <c r="AK344" s="130"/>
      <c r="AL344" s="133" t="str">
        <f t="shared" si="174"/>
        <v/>
      </c>
      <c r="AM344" s="134"/>
      <c r="AN344" s="134">
        <f>AF344</f>
        <v>0</v>
      </c>
      <c r="AO344" s="134"/>
      <c r="AP344" s="134"/>
      <c r="AQ344" s="902"/>
      <c r="AR344" s="130">
        <f>AF344</f>
        <v>0</v>
      </c>
      <c r="AS344" s="130">
        <f t="shared" si="196"/>
        <v>0</v>
      </c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31"/>
      <c r="BJ344" s="31"/>
      <c r="BK344" s="31"/>
      <c r="BL344" s="31"/>
      <c r="BM344" s="31"/>
      <c r="BN344" s="31"/>
      <c r="BO344" s="31"/>
      <c r="BP344" s="31"/>
      <c r="BS344" s="28"/>
      <c r="BT344" s="29"/>
      <c r="BU344" s="31"/>
    </row>
    <row r="345" spans="1:73" s="231" customFormat="1" ht="13" hidden="1" customHeight="1" outlineLevel="1" x14ac:dyDescent="0.35">
      <c r="A345" s="785"/>
      <c r="B345" s="895"/>
      <c r="C345" s="221" t="s">
        <v>73</v>
      </c>
      <c r="D345" s="221" t="s">
        <v>74</v>
      </c>
      <c r="E345" s="222"/>
      <c r="F345" s="222"/>
      <c r="G345" s="853"/>
      <c r="H345" s="839"/>
      <c r="I345" s="223"/>
      <c r="J345" s="223"/>
      <c r="K345" s="868"/>
      <c r="L345" s="770"/>
      <c r="M345" s="799" t="s">
        <v>98</v>
      </c>
      <c r="N345" s="224">
        <f t="shared" si="193"/>
        <v>0</v>
      </c>
      <c r="O345" s="224">
        <f t="shared" si="193"/>
        <v>0</v>
      </c>
      <c r="P345" s="224">
        <f t="shared" si="197"/>
        <v>0</v>
      </c>
      <c r="Q345" s="224"/>
      <c r="R345" s="770"/>
      <c r="S345" s="779"/>
      <c r="T345" s="225"/>
      <c r="U345" s="225"/>
      <c r="V345" s="225"/>
      <c r="W345" s="225"/>
      <c r="X345" s="226">
        <f t="shared" si="194"/>
        <v>0</v>
      </c>
      <c r="Y345" s="225"/>
      <c r="Z345" s="225">
        <f t="shared" si="195"/>
        <v>0</v>
      </c>
      <c r="AA345" s="225">
        <f t="shared" si="195"/>
        <v>0</v>
      </c>
      <c r="AB345" s="225">
        <f t="shared" si="195"/>
        <v>0</v>
      </c>
      <c r="AC345" s="225"/>
      <c r="AD345" s="225"/>
      <c r="AE345" s="225"/>
      <c r="AF345" s="225"/>
      <c r="AG345" s="226"/>
      <c r="AH345" s="225"/>
      <c r="AI345" s="226"/>
      <c r="AJ345" s="226">
        <f>AI345*1.12</f>
        <v>0</v>
      </c>
      <c r="AK345" s="222">
        <f>AH345-AE345</f>
        <v>0</v>
      </c>
      <c r="AL345" s="227" t="str">
        <f t="shared" si="174"/>
        <v/>
      </c>
      <c r="AM345" s="228"/>
      <c r="AN345" s="228"/>
      <c r="AO345" s="228"/>
      <c r="AP345" s="228"/>
      <c r="AQ345" s="902"/>
      <c r="AR345" s="226"/>
      <c r="AS345" s="226">
        <f t="shared" si="196"/>
        <v>0</v>
      </c>
      <c r="AT345" s="226"/>
      <c r="AU345" s="226"/>
      <c r="AV345" s="226"/>
      <c r="AW345" s="226"/>
      <c r="AX345" s="226"/>
      <c r="AY345" s="226"/>
      <c r="AZ345" s="226"/>
      <c r="BA345" s="226"/>
      <c r="BB345" s="229"/>
      <c r="BC345" s="226"/>
      <c r="BD345" s="226"/>
      <c r="BE345" s="226"/>
      <c r="BF345" s="226"/>
      <c r="BG345" s="226"/>
      <c r="BH345" s="226"/>
      <c r="BI345" s="230"/>
      <c r="BJ345" s="230"/>
      <c r="BK345" s="230"/>
      <c r="BL345" s="230"/>
      <c r="BM345" s="230"/>
      <c r="BN345" s="230"/>
      <c r="BO345" s="230"/>
      <c r="BP345" s="230"/>
      <c r="BS345" s="232"/>
      <c r="BT345" s="233"/>
      <c r="BU345" s="230"/>
    </row>
    <row r="346" spans="1:73" s="103" customFormat="1" ht="13" hidden="1" customHeight="1" outlineLevel="1" x14ac:dyDescent="0.35">
      <c r="A346" s="785"/>
      <c r="B346" s="895"/>
      <c r="C346" s="122" t="s">
        <v>75</v>
      </c>
      <c r="D346" s="122" t="s">
        <v>76</v>
      </c>
      <c r="E346" s="189"/>
      <c r="F346" s="189"/>
      <c r="G346" s="853"/>
      <c r="H346" s="839"/>
      <c r="I346" s="193"/>
      <c r="J346" s="193"/>
      <c r="K346" s="869"/>
      <c r="L346" s="771"/>
      <c r="M346" s="800"/>
      <c r="N346" s="125">
        <f t="shared" si="193"/>
        <v>0</v>
      </c>
      <c r="O346" s="125">
        <f t="shared" si="193"/>
        <v>0</v>
      </c>
      <c r="P346" s="125">
        <f t="shared" si="197"/>
        <v>0</v>
      </c>
      <c r="Q346" s="125">
        <f>Q345</f>
        <v>0</v>
      </c>
      <c r="R346" s="771"/>
      <c r="S346" s="780"/>
      <c r="T346" s="124"/>
      <c r="U346" s="124"/>
      <c r="V346" s="124"/>
      <c r="W346" s="124"/>
      <c r="X346" s="123">
        <f t="shared" si="194"/>
        <v>0</v>
      </c>
      <c r="Y346" s="124"/>
      <c r="Z346" s="124">
        <f t="shared" si="195"/>
        <v>0</v>
      </c>
      <c r="AA346" s="124">
        <f t="shared" si="195"/>
        <v>0</v>
      </c>
      <c r="AB346" s="124"/>
      <c r="AC346" s="124"/>
      <c r="AD346" s="124"/>
      <c r="AE346" s="124"/>
      <c r="AF346" s="124"/>
      <c r="AG346" s="123"/>
      <c r="AH346" s="124"/>
      <c r="AI346" s="123"/>
      <c r="AJ346" s="123">
        <f>AI346*1.12</f>
        <v>0</v>
      </c>
      <c r="AK346" s="123"/>
      <c r="AL346" s="126" t="str">
        <f t="shared" si="174"/>
        <v/>
      </c>
      <c r="AM346" s="127"/>
      <c r="AN346" s="127">
        <f>AF346</f>
        <v>0</v>
      </c>
      <c r="AO346" s="127"/>
      <c r="AP346" s="127"/>
      <c r="AQ346" s="902"/>
      <c r="AR346" s="123">
        <f>AF346</f>
        <v>0</v>
      </c>
      <c r="AS346" s="123">
        <f t="shared" si="196"/>
        <v>0</v>
      </c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06"/>
      <c r="BJ346" s="106"/>
      <c r="BK346" s="106"/>
      <c r="BL346" s="106"/>
      <c r="BM346" s="106"/>
      <c r="BN346" s="106"/>
      <c r="BO346" s="106"/>
      <c r="BP346" s="106"/>
      <c r="BS346" s="30"/>
      <c r="BT346" s="107"/>
      <c r="BU346" s="106"/>
    </row>
    <row r="347" spans="1:73" ht="14.5" hidden="1" customHeight="1" outlineLevel="1" x14ac:dyDescent="0.35">
      <c r="A347" s="785"/>
      <c r="B347" s="895"/>
      <c r="C347" s="129" t="s">
        <v>75</v>
      </c>
      <c r="D347" s="129" t="s">
        <v>77</v>
      </c>
      <c r="E347" s="191"/>
      <c r="F347" s="191"/>
      <c r="G347" s="853"/>
      <c r="H347" s="839"/>
      <c r="I347" s="195"/>
      <c r="J347" s="195"/>
      <c r="K347" s="870"/>
      <c r="L347" s="772"/>
      <c r="M347" s="801"/>
      <c r="N347" s="132">
        <f t="shared" si="193"/>
        <v>0</v>
      </c>
      <c r="O347" s="132">
        <f t="shared" si="193"/>
        <v>0</v>
      </c>
      <c r="P347" s="132">
        <f t="shared" si="197"/>
        <v>0</v>
      </c>
      <c r="Q347" s="132">
        <f>Q346</f>
        <v>0</v>
      </c>
      <c r="R347" s="772"/>
      <c r="S347" s="781"/>
      <c r="T347" s="131"/>
      <c r="U347" s="131"/>
      <c r="V347" s="131"/>
      <c r="W347" s="131">
        <f>W346</f>
        <v>0</v>
      </c>
      <c r="X347" s="130">
        <f t="shared" si="194"/>
        <v>0</v>
      </c>
      <c r="Y347" s="131"/>
      <c r="Z347" s="131">
        <f t="shared" si="195"/>
        <v>0</v>
      </c>
      <c r="AA347" s="131">
        <f t="shared" si="195"/>
        <v>0</v>
      </c>
      <c r="AB347" s="131"/>
      <c r="AC347" s="131"/>
      <c r="AD347" s="131"/>
      <c r="AE347" s="131"/>
      <c r="AF347" s="131"/>
      <c r="AG347" s="130"/>
      <c r="AH347" s="131"/>
      <c r="AI347" s="130">
        <f>AI346</f>
        <v>0</v>
      </c>
      <c r="AJ347" s="130">
        <f>AJ346</f>
        <v>0</v>
      </c>
      <c r="AK347" s="130"/>
      <c r="AL347" s="133" t="str">
        <f t="shared" si="174"/>
        <v/>
      </c>
      <c r="AM347" s="134"/>
      <c r="AN347" s="134">
        <f>AF347</f>
        <v>0</v>
      </c>
      <c r="AO347" s="134"/>
      <c r="AP347" s="134"/>
      <c r="AQ347" s="902"/>
      <c r="AR347" s="130">
        <f>AF347</f>
        <v>0</v>
      </c>
      <c r="AS347" s="130">
        <f t="shared" si="196"/>
        <v>0</v>
      </c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31"/>
      <c r="BJ347" s="31"/>
      <c r="BK347" s="31"/>
      <c r="BL347" s="31"/>
      <c r="BM347" s="31"/>
      <c r="BN347" s="31"/>
      <c r="BO347" s="31"/>
      <c r="BP347" s="31"/>
      <c r="BS347" s="28"/>
      <c r="BT347" s="29"/>
      <c r="BU347" s="31"/>
    </row>
    <row r="348" spans="1:73" s="231" customFormat="1" ht="13" hidden="1" customHeight="1" outlineLevel="1" x14ac:dyDescent="0.35">
      <c r="A348" s="785"/>
      <c r="B348" s="895"/>
      <c r="C348" s="221" t="s">
        <v>73</v>
      </c>
      <c r="D348" s="221" t="s">
        <v>74</v>
      </c>
      <c r="E348" s="222"/>
      <c r="F348" s="222"/>
      <c r="G348" s="853"/>
      <c r="H348" s="839"/>
      <c r="I348" s="223"/>
      <c r="J348" s="223"/>
      <c r="K348" s="868"/>
      <c r="L348" s="770"/>
      <c r="M348" s="799" t="s">
        <v>98</v>
      </c>
      <c r="N348" s="224">
        <f t="shared" si="193"/>
        <v>0</v>
      </c>
      <c r="O348" s="224">
        <f t="shared" si="193"/>
        <v>0</v>
      </c>
      <c r="P348" s="224">
        <f t="shared" si="197"/>
        <v>0</v>
      </c>
      <c r="Q348" s="224"/>
      <c r="R348" s="770"/>
      <c r="S348" s="779"/>
      <c r="T348" s="225"/>
      <c r="U348" s="225"/>
      <c r="V348" s="225"/>
      <c r="W348" s="225"/>
      <c r="X348" s="226">
        <f t="shared" si="194"/>
        <v>0</v>
      </c>
      <c r="Y348" s="225"/>
      <c r="Z348" s="225">
        <f t="shared" si="195"/>
        <v>0</v>
      </c>
      <c r="AA348" s="225">
        <f t="shared" si="195"/>
        <v>0</v>
      </c>
      <c r="AB348" s="225">
        <f t="shared" si="195"/>
        <v>0</v>
      </c>
      <c r="AC348" s="225"/>
      <c r="AD348" s="225"/>
      <c r="AE348" s="225"/>
      <c r="AF348" s="225"/>
      <c r="AG348" s="226"/>
      <c r="AH348" s="225"/>
      <c r="AI348" s="226"/>
      <c r="AJ348" s="226">
        <f>AI348*1.12</f>
        <v>0</v>
      </c>
      <c r="AK348" s="222">
        <f>AH348-AE348</f>
        <v>0</v>
      </c>
      <c r="AL348" s="227" t="str">
        <f t="shared" si="174"/>
        <v/>
      </c>
      <c r="AM348" s="228"/>
      <c r="AN348" s="228"/>
      <c r="AO348" s="228"/>
      <c r="AP348" s="228"/>
      <c r="AQ348" s="902"/>
      <c r="AR348" s="226"/>
      <c r="AS348" s="226">
        <f t="shared" si="196"/>
        <v>0</v>
      </c>
      <c r="AT348" s="226"/>
      <c r="AU348" s="226"/>
      <c r="AV348" s="226"/>
      <c r="AW348" s="226"/>
      <c r="AX348" s="226"/>
      <c r="AY348" s="226"/>
      <c r="AZ348" s="226"/>
      <c r="BA348" s="226"/>
      <c r="BB348" s="229"/>
      <c r="BC348" s="226"/>
      <c r="BD348" s="226"/>
      <c r="BE348" s="226"/>
      <c r="BF348" s="226"/>
      <c r="BG348" s="226"/>
      <c r="BH348" s="226"/>
      <c r="BI348" s="230"/>
      <c r="BJ348" s="230"/>
      <c r="BK348" s="230"/>
      <c r="BL348" s="230"/>
      <c r="BM348" s="230"/>
      <c r="BN348" s="230"/>
      <c r="BO348" s="230"/>
      <c r="BP348" s="230"/>
      <c r="BS348" s="232"/>
      <c r="BT348" s="233"/>
      <c r="BU348" s="230"/>
    </row>
    <row r="349" spans="1:73" s="103" customFormat="1" ht="13" hidden="1" customHeight="1" outlineLevel="1" x14ac:dyDescent="0.35">
      <c r="A349" s="785"/>
      <c r="B349" s="895"/>
      <c r="C349" s="122" t="s">
        <v>75</v>
      </c>
      <c r="D349" s="122" t="s">
        <v>76</v>
      </c>
      <c r="E349" s="189"/>
      <c r="F349" s="189"/>
      <c r="G349" s="853"/>
      <c r="H349" s="839"/>
      <c r="I349" s="193"/>
      <c r="J349" s="193"/>
      <c r="K349" s="869"/>
      <c r="L349" s="771"/>
      <c r="M349" s="800"/>
      <c r="N349" s="125">
        <f t="shared" si="193"/>
        <v>0</v>
      </c>
      <c r="O349" s="125">
        <f t="shared" si="193"/>
        <v>0</v>
      </c>
      <c r="P349" s="125">
        <f t="shared" si="197"/>
        <v>0</v>
      </c>
      <c r="Q349" s="125">
        <f>Q348</f>
        <v>0</v>
      </c>
      <c r="R349" s="771"/>
      <c r="S349" s="780"/>
      <c r="T349" s="124"/>
      <c r="U349" s="124"/>
      <c r="V349" s="124"/>
      <c r="W349" s="124"/>
      <c r="X349" s="123">
        <f t="shared" si="194"/>
        <v>0</v>
      </c>
      <c r="Y349" s="124"/>
      <c r="Z349" s="124">
        <f t="shared" si="195"/>
        <v>0</v>
      </c>
      <c r="AA349" s="124">
        <f t="shared" si="195"/>
        <v>0</v>
      </c>
      <c r="AB349" s="124"/>
      <c r="AC349" s="124"/>
      <c r="AD349" s="124"/>
      <c r="AE349" s="124"/>
      <c r="AF349" s="124"/>
      <c r="AG349" s="123"/>
      <c r="AH349" s="124"/>
      <c r="AI349" s="123"/>
      <c r="AJ349" s="123">
        <f>AI349*1.12</f>
        <v>0</v>
      </c>
      <c r="AK349" s="123"/>
      <c r="AL349" s="126" t="str">
        <f t="shared" ref="AL349:AL404" si="198">IF(AC349=0,"",AF349/AC349)</f>
        <v/>
      </c>
      <c r="AM349" s="127"/>
      <c r="AN349" s="127">
        <f>AF349</f>
        <v>0</v>
      </c>
      <c r="AO349" s="127"/>
      <c r="AP349" s="127"/>
      <c r="AQ349" s="902"/>
      <c r="AR349" s="123">
        <f>AF349</f>
        <v>0</v>
      </c>
      <c r="AS349" s="123">
        <f t="shared" si="196"/>
        <v>0</v>
      </c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06"/>
      <c r="BJ349" s="106"/>
      <c r="BK349" s="106"/>
      <c r="BL349" s="106"/>
      <c r="BM349" s="106"/>
      <c r="BN349" s="106"/>
      <c r="BO349" s="106"/>
      <c r="BP349" s="106"/>
      <c r="BS349" s="30"/>
      <c r="BT349" s="107"/>
      <c r="BU349" s="106"/>
    </row>
    <row r="350" spans="1:73" ht="14.5" hidden="1" customHeight="1" outlineLevel="1" x14ac:dyDescent="0.35">
      <c r="A350" s="785"/>
      <c r="B350" s="895"/>
      <c r="C350" s="129" t="s">
        <v>75</v>
      </c>
      <c r="D350" s="129" t="s">
        <v>77</v>
      </c>
      <c r="E350" s="191"/>
      <c r="F350" s="191"/>
      <c r="G350" s="853"/>
      <c r="H350" s="839"/>
      <c r="I350" s="195"/>
      <c r="J350" s="195"/>
      <c r="K350" s="870"/>
      <c r="L350" s="772"/>
      <c r="M350" s="801"/>
      <c r="N350" s="132">
        <f t="shared" si="193"/>
        <v>0</v>
      </c>
      <c r="O350" s="132">
        <f t="shared" si="193"/>
        <v>0</v>
      </c>
      <c r="P350" s="132">
        <f t="shared" si="197"/>
        <v>0</v>
      </c>
      <c r="Q350" s="132">
        <f>Q349</f>
        <v>0</v>
      </c>
      <c r="R350" s="772"/>
      <c r="S350" s="781"/>
      <c r="T350" s="131"/>
      <c r="U350" s="131"/>
      <c r="V350" s="131"/>
      <c r="W350" s="131">
        <f>W349</f>
        <v>0</v>
      </c>
      <c r="X350" s="130">
        <f t="shared" si="194"/>
        <v>0</v>
      </c>
      <c r="Y350" s="131"/>
      <c r="Z350" s="131">
        <f t="shared" si="195"/>
        <v>0</v>
      </c>
      <c r="AA350" s="131">
        <f t="shared" si="195"/>
        <v>0</v>
      </c>
      <c r="AB350" s="131"/>
      <c r="AC350" s="131"/>
      <c r="AD350" s="131"/>
      <c r="AE350" s="131"/>
      <c r="AF350" s="131"/>
      <c r="AG350" s="130"/>
      <c r="AH350" s="131"/>
      <c r="AI350" s="130">
        <f>AI349</f>
        <v>0</v>
      </c>
      <c r="AJ350" s="130">
        <f>AJ349</f>
        <v>0</v>
      </c>
      <c r="AK350" s="130"/>
      <c r="AL350" s="133" t="str">
        <f t="shared" si="198"/>
        <v/>
      </c>
      <c r="AM350" s="134"/>
      <c r="AN350" s="134">
        <f>AF350</f>
        <v>0</v>
      </c>
      <c r="AO350" s="134"/>
      <c r="AP350" s="134"/>
      <c r="AQ350" s="902"/>
      <c r="AR350" s="130">
        <f>AF350</f>
        <v>0</v>
      </c>
      <c r="AS350" s="130">
        <f t="shared" si="196"/>
        <v>0</v>
      </c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31"/>
      <c r="BJ350" s="31"/>
      <c r="BK350" s="31"/>
      <c r="BL350" s="31"/>
      <c r="BM350" s="31"/>
      <c r="BN350" s="31"/>
      <c r="BO350" s="31"/>
      <c r="BP350" s="31"/>
      <c r="BS350" s="28"/>
      <c r="BT350" s="29"/>
      <c r="BU350" s="31"/>
    </row>
    <row r="351" spans="1:73" s="231" customFormat="1" ht="13" hidden="1" customHeight="1" outlineLevel="1" x14ac:dyDescent="0.35">
      <c r="A351" s="785"/>
      <c r="B351" s="895"/>
      <c r="C351" s="221" t="s">
        <v>73</v>
      </c>
      <c r="D351" s="221" t="s">
        <v>74</v>
      </c>
      <c r="E351" s="222"/>
      <c r="F351" s="222"/>
      <c r="G351" s="853"/>
      <c r="H351" s="839"/>
      <c r="I351" s="223"/>
      <c r="J351" s="223"/>
      <c r="K351" s="868"/>
      <c r="L351" s="770"/>
      <c r="M351" s="799" t="s">
        <v>98</v>
      </c>
      <c r="N351" s="224">
        <f t="shared" si="193"/>
        <v>0</v>
      </c>
      <c r="O351" s="224">
        <f t="shared" si="193"/>
        <v>0</v>
      </c>
      <c r="P351" s="224">
        <f t="shared" si="197"/>
        <v>0</v>
      </c>
      <c r="Q351" s="224"/>
      <c r="R351" s="770"/>
      <c r="S351" s="779"/>
      <c r="T351" s="225"/>
      <c r="U351" s="225"/>
      <c r="V351" s="225"/>
      <c r="W351" s="225"/>
      <c r="X351" s="226">
        <f t="shared" si="194"/>
        <v>0</v>
      </c>
      <c r="Y351" s="225"/>
      <c r="Z351" s="225">
        <f t="shared" si="195"/>
        <v>0</v>
      </c>
      <c r="AA351" s="225">
        <f t="shared" si="195"/>
        <v>0</v>
      </c>
      <c r="AB351" s="225">
        <f t="shared" si="195"/>
        <v>0</v>
      </c>
      <c r="AC351" s="225"/>
      <c r="AD351" s="225"/>
      <c r="AE351" s="225"/>
      <c r="AF351" s="225"/>
      <c r="AG351" s="226"/>
      <c r="AH351" s="225"/>
      <c r="AI351" s="226"/>
      <c r="AJ351" s="226">
        <f>AI351*1.12</f>
        <v>0</v>
      </c>
      <c r="AK351" s="222">
        <f>AH351-AE351</f>
        <v>0</v>
      </c>
      <c r="AL351" s="227" t="str">
        <f t="shared" si="198"/>
        <v/>
      </c>
      <c r="AM351" s="228"/>
      <c r="AN351" s="228"/>
      <c r="AO351" s="228"/>
      <c r="AP351" s="228"/>
      <c r="AQ351" s="902"/>
      <c r="AR351" s="226"/>
      <c r="AS351" s="226">
        <f t="shared" si="196"/>
        <v>0</v>
      </c>
      <c r="AT351" s="226"/>
      <c r="AU351" s="226"/>
      <c r="AV351" s="226"/>
      <c r="AW351" s="226"/>
      <c r="AX351" s="226"/>
      <c r="AY351" s="226"/>
      <c r="AZ351" s="226"/>
      <c r="BA351" s="226"/>
      <c r="BB351" s="229"/>
      <c r="BC351" s="226"/>
      <c r="BD351" s="226"/>
      <c r="BE351" s="226"/>
      <c r="BF351" s="226"/>
      <c r="BG351" s="226"/>
      <c r="BH351" s="226"/>
      <c r="BI351" s="230"/>
      <c r="BJ351" s="230"/>
      <c r="BK351" s="230"/>
      <c r="BL351" s="230"/>
      <c r="BM351" s="230"/>
      <c r="BN351" s="230"/>
      <c r="BO351" s="230"/>
      <c r="BP351" s="230"/>
      <c r="BS351" s="232"/>
      <c r="BT351" s="233"/>
      <c r="BU351" s="230"/>
    </row>
    <row r="352" spans="1:73" s="103" customFormat="1" ht="13" hidden="1" customHeight="1" outlineLevel="1" x14ac:dyDescent="0.35">
      <c r="A352" s="785"/>
      <c r="B352" s="895"/>
      <c r="C352" s="122" t="s">
        <v>75</v>
      </c>
      <c r="D352" s="122" t="s">
        <v>76</v>
      </c>
      <c r="E352" s="189"/>
      <c r="F352" s="189"/>
      <c r="G352" s="853"/>
      <c r="H352" s="839"/>
      <c r="I352" s="193"/>
      <c r="J352" s="193"/>
      <c r="K352" s="869"/>
      <c r="L352" s="771"/>
      <c r="M352" s="800"/>
      <c r="N352" s="125">
        <f t="shared" si="193"/>
        <v>0</v>
      </c>
      <c r="O352" s="125">
        <f t="shared" si="193"/>
        <v>0</v>
      </c>
      <c r="P352" s="125">
        <f t="shared" si="197"/>
        <v>0</v>
      </c>
      <c r="Q352" s="125">
        <f>Q351</f>
        <v>0</v>
      </c>
      <c r="R352" s="771"/>
      <c r="S352" s="780"/>
      <c r="T352" s="124"/>
      <c r="U352" s="124"/>
      <c r="V352" s="124"/>
      <c r="W352" s="124"/>
      <c r="X352" s="123">
        <f t="shared" si="194"/>
        <v>0</v>
      </c>
      <c r="Y352" s="124"/>
      <c r="Z352" s="124">
        <f t="shared" si="195"/>
        <v>0</v>
      </c>
      <c r="AA352" s="124">
        <f t="shared" si="195"/>
        <v>0</v>
      </c>
      <c r="AB352" s="124"/>
      <c r="AC352" s="124"/>
      <c r="AD352" s="124"/>
      <c r="AE352" s="124"/>
      <c r="AF352" s="124"/>
      <c r="AG352" s="123"/>
      <c r="AH352" s="124"/>
      <c r="AI352" s="123"/>
      <c r="AJ352" s="123">
        <f>AI352*1.12</f>
        <v>0</v>
      </c>
      <c r="AK352" s="123"/>
      <c r="AL352" s="126" t="str">
        <f t="shared" si="198"/>
        <v/>
      </c>
      <c r="AM352" s="127"/>
      <c r="AN352" s="127">
        <f>AF352</f>
        <v>0</v>
      </c>
      <c r="AO352" s="127"/>
      <c r="AP352" s="127"/>
      <c r="AQ352" s="902"/>
      <c r="AR352" s="123">
        <f>AF352</f>
        <v>0</v>
      </c>
      <c r="AS352" s="123">
        <f t="shared" si="196"/>
        <v>0</v>
      </c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06"/>
      <c r="BJ352" s="106"/>
      <c r="BK352" s="106"/>
      <c r="BL352" s="106"/>
      <c r="BM352" s="106"/>
      <c r="BN352" s="106"/>
      <c r="BO352" s="106"/>
      <c r="BP352" s="106"/>
      <c r="BS352" s="30"/>
      <c r="BT352" s="107"/>
      <c r="BU352" s="106"/>
    </row>
    <row r="353" spans="1:73" ht="14.5" hidden="1" customHeight="1" outlineLevel="1" x14ac:dyDescent="0.35">
      <c r="A353" s="786"/>
      <c r="B353" s="896"/>
      <c r="C353" s="129" t="s">
        <v>75</v>
      </c>
      <c r="D353" s="129" t="s">
        <v>77</v>
      </c>
      <c r="E353" s="191"/>
      <c r="F353" s="191"/>
      <c r="G353" s="854"/>
      <c r="H353" s="840"/>
      <c r="I353" s="195"/>
      <c r="J353" s="195"/>
      <c r="K353" s="870"/>
      <c r="L353" s="772"/>
      <c r="M353" s="801"/>
      <c r="N353" s="132">
        <f t="shared" si="193"/>
        <v>0</v>
      </c>
      <c r="O353" s="132">
        <f t="shared" si="193"/>
        <v>0</v>
      </c>
      <c r="P353" s="132">
        <f t="shared" si="197"/>
        <v>0</v>
      </c>
      <c r="Q353" s="132">
        <f>Q352</f>
        <v>0</v>
      </c>
      <c r="R353" s="772"/>
      <c r="S353" s="781"/>
      <c r="T353" s="131"/>
      <c r="U353" s="131"/>
      <c r="V353" s="131"/>
      <c r="W353" s="131">
        <f>W352</f>
        <v>0</v>
      </c>
      <c r="X353" s="130">
        <f t="shared" si="194"/>
        <v>0</v>
      </c>
      <c r="Y353" s="131"/>
      <c r="Z353" s="131">
        <f t="shared" si="195"/>
        <v>0</v>
      </c>
      <c r="AA353" s="131">
        <f t="shared" si="195"/>
        <v>0</v>
      </c>
      <c r="AB353" s="131"/>
      <c r="AC353" s="131"/>
      <c r="AD353" s="131"/>
      <c r="AE353" s="131"/>
      <c r="AF353" s="131"/>
      <c r="AG353" s="130"/>
      <c r="AH353" s="131"/>
      <c r="AI353" s="130">
        <f>AI352</f>
        <v>0</v>
      </c>
      <c r="AJ353" s="130">
        <f>AJ352</f>
        <v>0</v>
      </c>
      <c r="AK353" s="130"/>
      <c r="AL353" s="133" t="str">
        <f t="shared" si="198"/>
        <v/>
      </c>
      <c r="AM353" s="134"/>
      <c r="AN353" s="134">
        <f>AF353</f>
        <v>0</v>
      </c>
      <c r="AO353" s="134"/>
      <c r="AP353" s="134"/>
      <c r="AQ353" s="902"/>
      <c r="AR353" s="130">
        <f>AF353</f>
        <v>0</v>
      </c>
      <c r="AS353" s="130">
        <f t="shared" si="196"/>
        <v>0</v>
      </c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31"/>
      <c r="BJ353" s="31"/>
      <c r="BK353" s="31"/>
      <c r="BL353" s="31"/>
      <c r="BM353" s="31"/>
      <c r="BN353" s="31"/>
      <c r="BO353" s="31"/>
      <c r="BP353" s="31"/>
      <c r="BS353" s="28"/>
      <c r="BT353" s="29"/>
      <c r="BU353" s="31"/>
    </row>
    <row r="354" spans="1:73" s="216" customFormat="1" ht="13" customHeight="1" collapsed="1" x14ac:dyDescent="0.35">
      <c r="A354" s="784"/>
      <c r="B354" s="894" t="s">
        <v>136</v>
      </c>
      <c r="C354" s="206"/>
      <c r="D354" s="206"/>
      <c r="E354" s="207">
        <f>E356+E359+E374</f>
        <v>6194914</v>
      </c>
      <c r="F354" s="207">
        <f>F356+F359+F374</f>
        <v>6938303.6800000006</v>
      </c>
      <c r="G354" s="208"/>
      <c r="H354" s="207"/>
      <c r="I354" s="207">
        <f>I356+I359+I374</f>
        <v>0</v>
      </c>
      <c r="J354" s="207">
        <f>J356+J359+J374</f>
        <v>0</v>
      </c>
      <c r="K354" s="871" t="s">
        <v>137</v>
      </c>
      <c r="L354" s="872"/>
      <c r="M354" s="875" t="s">
        <v>98</v>
      </c>
      <c r="N354" s="209">
        <f t="shared" ref="N354:Q355" si="199">N356+N359+N374+N362+N365+N368+N371</f>
        <v>6194914790</v>
      </c>
      <c r="O354" s="209">
        <f t="shared" si="199"/>
        <v>6938304564.8000002</v>
      </c>
      <c r="P354" s="209">
        <f t="shared" si="199"/>
        <v>6194914790</v>
      </c>
      <c r="Q354" s="209">
        <f t="shared" si="199"/>
        <v>6938304564.8000002</v>
      </c>
      <c r="R354" s="210"/>
      <c r="S354" s="877">
        <f t="shared" ref="S354:AK354" si="200">S356+S359+S374+S362+S365+S368+S371</f>
        <v>15</v>
      </c>
      <c r="T354" s="207">
        <f t="shared" si="200"/>
        <v>0</v>
      </c>
      <c r="U354" s="207">
        <f t="shared" si="200"/>
        <v>0</v>
      </c>
      <c r="V354" s="207">
        <f t="shared" si="200"/>
        <v>0</v>
      </c>
      <c r="W354" s="207">
        <f t="shared" si="200"/>
        <v>0</v>
      </c>
      <c r="X354" s="207">
        <f t="shared" si="200"/>
        <v>0</v>
      </c>
      <c r="Y354" s="207">
        <f t="shared" si="200"/>
        <v>0</v>
      </c>
      <c r="Z354" s="207">
        <f t="shared" si="200"/>
        <v>0</v>
      </c>
      <c r="AA354" s="207">
        <f t="shared" si="200"/>
        <v>0</v>
      </c>
      <c r="AB354" s="207">
        <f t="shared" si="200"/>
        <v>0</v>
      </c>
      <c r="AC354" s="207">
        <f t="shared" si="200"/>
        <v>0</v>
      </c>
      <c r="AD354" s="207">
        <f t="shared" si="200"/>
        <v>0</v>
      </c>
      <c r="AE354" s="207">
        <v>0</v>
      </c>
      <c r="AF354" s="207"/>
      <c r="AG354" s="207"/>
      <c r="AH354" s="207"/>
      <c r="AI354" s="207">
        <f t="shared" si="200"/>
        <v>0</v>
      </c>
      <c r="AJ354" s="207">
        <f t="shared" si="200"/>
        <v>0</v>
      </c>
      <c r="AK354" s="207">
        <f t="shared" si="200"/>
        <v>0</v>
      </c>
      <c r="AL354" s="211" t="str">
        <f t="shared" si="198"/>
        <v/>
      </c>
      <c r="AM354" s="207">
        <f>AM356+AM359+AM374+AM362+AM365+AM368+AM371</f>
        <v>0</v>
      </c>
      <c r="AN354" s="207">
        <f t="shared" ref="AN354:BH355" si="201">AN356+AN359+AN374+AN362+AN365+AN368+AN371</f>
        <v>0</v>
      </c>
      <c r="AO354" s="207">
        <f t="shared" si="201"/>
        <v>0</v>
      </c>
      <c r="AP354" s="207"/>
      <c r="AQ354" s="902"/>
      <c r="AR354" s="207">
        <f t="shared" si="201"/>
        <v>31986</v>
      </c>
      <c r="AS354" s="207">
        <f t="shared" si="201"/>
        <v>35824.320000000007</v>
      </c>
      <c r="AT354" s="207">
        <f t="shared" si="201"/>
        <v>18</v>
      </c>
      <c r="AU354" s="207">
        <f t="shared" si="201"/>
        <v>0</v>
      </c>
      <c r="AV354" s="207">
        <f t="shared" si="201"/>
        <v>0</v>
      </c>
      <c r="AW354" s="207">
        <f t="shared" si="201"/>
        <v>0</v>
      </c>
      <c r="AX354" s="207">
        <f t="shared" si="201"/>
        <v>0</v>
      </c>
      <c r="AY354" s="207">
        <f t="shared" si="201"/>
        <v>0</v>
      </c>
      <c r="AZ354" s="207">
        <f t="shared" si="201"/>
        <v>0</v>
      </c>
      <c r="BA354" s="207">
        <f t="shared" si="201"/>
        <v>0</v>
      </c>
      <c r="BB354" s="207">
        <f t="shared" si="201"/>
        <v>0</v>
      </c>
      <c r="BC354" s="207">
        <f t="shared" si="201"/>
        <v>0</v>
      </c>
      <c r="BD354" s="207">
        <f t="shared" si="201"/>
        <v>0</v>
      </c>
      <c r="BE354" s="207">
        <f t="shared" si="201"/>
        <v>0</v>
      </c>
      <c r="BF354" s="207">
        <f t="shared" si="201"/>
        <v>0</v>
      </c>
      <c r="BG354" s="207">
        <f t="shared" si="201"/>
        <v>0</v>
      </c>
      <c r="BH354" s="207">
        <f t="shared" si="201"/>
        <v>0</v>
      </c>
      <c r="BI354" s="212" t="s">
        <v>83</v>
      </c>
      <c r="BJ354" s="213"/>
      <c r="BK354" s="214">
        <f>BK356+BK359+BK619+BK624+BK628</f>
        <v>0</v>
      </c>
      <c r="BL354" s="214">
        <f>BL356+BL359+BL619+BL624+BL628</f>
        <v>0</v>
      </c>
      <c r="BM354" s="214">
        <f>BM356+BM359+BM619+BM624+BM628</f>
        <v>0</v>
      </c>
      <c r="BN354" s="215"/>
      <c r="BO354" s="215"/>
      <c r="BP354" s="213"/>
      <c r="BS354" s="217"/>
      <c r="BT354" s="218"/>
      <c r="BU354" s="213"/>
    </row>
    <row r="355" spans="1:73" s="216" customFormat="1" x14ac:dyDescent="0.35">
      <c r="A355" s="785"/>
      <c r="B355" s="895"/>
      <c r="C355" s="206"/>
      <c r="D355" s="206"/>
      <c r="E355" s="207">
        <f>E357+E360+E375</f>
        <v>6194914</v>
      </c>
      <c r="F355" s="207">
        <f>F357+F360+F375</f>
        <v>6938303.6800000006</v>
      </c>
      <c r="G355" s="208"/>
      <c r="H355" s="207"/>
      <c r="I355" s="207">
        <f>I357+I360+I375</f>
        <v>860173</v>
      </c>
      <c r="J355" s="207">
        <f>J357+J360+J375</f>
        <v>963393.76000000013</v>
      </c>
      <c r="K355" s="873"/>
      <c r="L355" s="874"/>
      <c r="M355" s="876"/>
      <c r="N355" s="209">
        <f t="shared" si="199"/>
        <v>6194914790</v>
      </c>
      <c r="O355" s="209">
        <f t="shared" si="199"/>
        <v>6938304564.8000002</v>
      </c>
      <c r="P355" s="209">
        <f t="shared" si="199"/>
        <v>6194914790</v>
      </c>
      <c r="Q355" s="209">
        <f t="shared" si="199"/>
        <v>6938304564.8000002</v>
      </c>
      <c r="R355" s="210"/>
      <c r="S355" s="878"/>
      <c r="T355" s="207">
        <f>T357+T360+T375+T363+T366+T369+T372</f>
        <v>0</v>
      </c>
      <c r="U355" s="207">
        <f>U357+U360+U375+U363+U366+U369+U372</f>
        <v>0</v>
      </c>
      <c r="V355" s="220"/>
      <c r="W355" s="207">
        <f>W357+W360+W375+W363+W366+W369+W372</f>
        <v>0</v>
      </c>
      <c r="X355" s="207">
        <f>X357+X360+X375+X363+X366+X369+X372</f>
        <v>0</v>
      </c>
      <c r="Y355" s="220"/>
      <c r="Z355" s="207">
        <f>Z357+Z360+Z375+Z363+Z366+Z369+Z372</f>
        <v>0</v>
      </c>
      <c r="AA355" s="207">
        <f>AA357+AA360+AA375+AA363+AA366+AA369+AA372</f>
        <v>0</v>
      </c>
      <c r="AB355" s="220"/>
      <c r="AC355" s="207">
        <f>AC357+AC360+AC375+AC363+AC366+AC369+AC372</f>
        <v>860173</v>
      </c>
      <c r="AD355" s="207">
        <f>AD357+AD360+AD375+AD363+AD366+AD369+AD372</f>
        <v>963393.76000000013</v>
      </c>
      <c r="AE355" s="207">
        <v>0</v>
      </c>
      <c r="AF355" s="207">
        <f>AF357</f>
        <v>2051511.5342857139</v>
      </c>
      <c r="AG355" s="207">
        <f>AG357</f>
        <v>2297692.9183999998</v>
      </c>
      <c r="AH355" s="220"/>
      <c r="AI355" s="207">
        <f>AI357+AI360+AI375+AI363+AI366+AI369+AI372</f>
        <v>1191338.5342857139</v>
      </c>
      <c r="AJ355" s="207">
        <f>AJ357+AJ360+AJ375+AJ363+AJ366+AJ369+AJ372</f>
        <v>1334299.1583999996</v>
      </c>
      <c r="AK355" s="220"/>
      <c r="AL355" s="211">
        <f t="shared" si="198"/>
        <v>2.3849987552337888</v>
      </c>
      <c r="AM355" s="207">
        <f>AM357+AM360+AM375+AM363+AM366+AM369+AM372</f>
        <v>0</v>
      </c>
      <c r="AN355" s="207">
        <f t="shared" si="201"/>
        <v>2051511.5342857139</v>
      </c>
      <c r="AO355" s="207">
        <f t="shared" si="201"/>
        <v>0</v>
      </c>
      <c r="AP355" s="207"/>
      <c r="AQ355" s="902"/>
      <c r="AR355" s="207">
        <f t="shared" si="201"/>
        <v>31986</v>
      </c>
      <c r="AS355" s="207">
        <f t="shared" si="201"/>
        <v>35824.320000000007</v>
      </c>
      <c r="AT355" s="207">
        <f t="shared" si="201"/>
        <v>18</v>
      </c>
      <c r="AU355" s="207">
        <f t="shared" si="201"/>
        <v>0</v>
      </c>
      <c r="AV355" s="207">
        <f t="shared" si="201"/>
        <v>0</v>
      </c>
      <c r="AW355" s="207">
        <f t="shared" si="201"/>
        <v>0</v>
      </c>
      <c r="AX355" s="207">
        <f t="shared" si="201"/>
        <v>0</v>
      </c>
      <c r="AY355" s="207">
        <f t="shared" si="201"/>
        <v>0</v>
      </c>
      <c r="AZ355" s="207">
        <f t="shared" si="201"/>
        <v>0</v>
      </c>
      <c r="BA355" s="207">
        <f t="shared" si="201"/>
        <v>0</v>
      </c>
      <c r="BB355" s="207">
        <f t="shared" si="201"/>
        <v>0</v>
      </c>
      <c r="BC355" s="207">
        <f t="shared" si="201"/>
        <v>0</v>
      </c>
      <c r="BD355" s="207">
        <f t="shared" si="201"/>
        <v>0</v>
      </c>
      <c r="BE355" s="207">
        <f t="shared" si="201"/>
        <v>0</v>
      </c>
      <c r="BF355" s="207">
        <f t="shared" si="201"/>
        <v>0</v>
      </c>
      <c r="BG355" s="207">
        <f t="shared" si="201"/>
        <v>0</v>
      </c>
      <c r="BH355" s="207">
        <f t="shared" si="201"/>
        <v>0</v>
      </c>
      <c r="BI355" s="213"/>
      <c r="BJ355" s="213"/>
      <c r="BK355" s="214">
        <f>BK357+BK360+BK613+BK616+BK619+BK622</f>
        <v>0</v>
      </c>
      <c r="BL355" s="214">
        <f>BL357+BL360+BL613+BL616+BL619+BL622</f>
        <v>0</v>
      </c>
      <c r="BM355" s="214">
        <f>BM357+BM360+BM613+BM616+BM619+BM622</f>
        <v>0</v>
      </c>
      <c r="BN355" s="215"/>
      <c r="BO355" s="215"/>
      <c r="BP355" s="213"/>
      <c r="BS355" s="217"/>
      <c r="BT355" s="218"/>
      <c r="BU355" s="213"/>
    </row>
    <row r="356" spans="1:73" s="231" customFormat="1" ht="21.75" customHeight="1" x14ac:dyDescent="0.35">
      <c r="A356" s="785"/>
      <c r="B356" s="895"/>
      <c r="C356" s="221" t="s">
        <v>73</v>
      </c>
      <c r="D356" s="221" t="s">
        <v>74</v>
      </c>
      <c r="E356" s="222">
        <v>6194914</v>
      </c>
      <c r="F356" s="222">
        <f>E356*1.12</f>
        <v>6938303.6800000006</v>
      </c>
      <c r="G356" s="852">
        <v>2022</v>
      </c>
      <c r="H356" s="838">
        <v>641</v>
      </c>
      <c r="I356" s="223">
        <v>0</v>
      </c>
      <c r="J356" s="223">
        <f>I356*1.12</f>
        <v>0</v>
      </c>
      <c r="K356" s="868" t="s">
        <v>138</v>
      </c>
      <c r="L356" s="770" t="s">
        <v>135</v>
      </c>
      <c r="M356" s="799" t="s">
        <v>98</v>
      </c>
      <c r="N356" s="224">
        <f t="shared" ref="N356:O371" si="202">P356</f>
        <v>6194914790</v>
      </c>
      <c r="O356" s="224">
        <f t="shared" si="202"/>
        <v>6938304564.8000002</v>
      </c>
      <c r="P356" s="254">
        <v>6194914790</v>
      </c>
      <c r="Q356" s="254">
        <f>P356*1.12</f>
        <v>6938304564.8000002</v>
      </c>
      <c r="R356" s="770" t="s">
        <v>132</v>
      </c>
      <c r="S356" s="779">
        <v>15</v>
      </c>
      <c r="T356" s="225"/>
      <c r="U356" s="225"/>
      <c r="V356" s="225"/>
      <c r="W356" s="225"/>
      <c r="X356" s="226">
        <f t="shared" ref="X356:X376" si="203">W356*1.12</f>
        <v>0</v>
      </c>
      <c r="Y356" s="225"/>
      <c r="Z356" s="225">
        <f t="shared" ref="Z356:AB376" si="204">T356+W356</f>
        <v>0</v>
      </c>
      <c r="AA356" s="225">
        <f t="shared" si="204"/>
        <v>0</v>
      </c>
      <c r="AB356" s="225">
        <f t="shared" si="204"/>
        <v>0</v>
      </c>
      <c r="AC356" s="225">
        <v>0</v>
      </c>
      <c r="AD356" s="225">
        <f>AC356*1.12</f>
        <v>0</v>
      </c>
      <c r="AE356" s="225">
        <v>0</v>
      </c>
      <c r="AF356" s="225"/>
      <c r="AG356" s="226"/>
      <c r="AH356" s="225"/>
      <c r="AI356" s="226">
        <f>AF356+AF359+AF362+AF365+AF368+AF371+AF374-AC356</f>
        <v>0</v>
      </c>
      <c r="AJ356" s="226">
        <f>AI356*1.12</f>
        <v>0</v>
      </c>
      <c r="AK356" s="222">
        <f>AH356-AE356</f>
        <v>0</v>
      </c>
      <c r="AL356" s="227" t="str">
        <f t="shared" si="198"/>
        <v/>
      </c>
      <c r="AM356" s="228"/>
      <c r="AN356" s="228"/>
      <c r="AO356" s="228"/>
      <c r="AP356" s="228"/>
      <c r="AQ356" s="902"/>
      <c r="AR356" s="226">
        <v>31986</v>
      </c>
      <c r="AS356" s="226">
        <f t="shared" ref="AS356:AS376" si="205">AR356*1.12</f>
        <v>35824.320000000007</v>
      </c>
      <c r="AT356" s="226">
        <v>18</v>
      </c>
      <c r="AU356" s="229"/>
      <c r="AV356" s="226"/>
      <c r="AW356" s="226"/>
      <c r="AX356" s="226"/>
      <c r="AY356" s="226"/>
      <c r="AZ356" s="226"/>
      <c r="BA356" s="226"/>
      <c r="BB356" s="222"/>
      <c r="BC356" s="226"/>
      <c r="BD356" s="226"/>
      <c r="BE356" s="226"/>
      <c r="BF356" s="226"/>
      <c r="BG356" s="226"/>
      <c r="BH356" s="229"/>
      <c r="BI356" s="230"/>
      <c r="BJ356" s="230"/>
      <c r="BK356" s="230"/>
      <c r="BL356" s="230"/>
      <c r="BM356" s="230"/>
      <c r="BN356" s="230"/>
      <c r="BO356" s="230"/>
      <c r="BP356" s="230"/>
      <c r="BS356" s="232"/>
      <c r="BT356" s="233"/>
      <c r="BU356" s="230"/>
    </row>
    <row r="357" spans="1:73" s="103" customFormat="1" ht="21.75" customHeight="1" x14ac:dyDescent="0.35">
      <c r="A357" s="785"/>
      <c r="B357" s="895"/>
      <c r="C357" s="122" t="s">
        <v>75</v>
      </c>
      <c r="D357" s="122" t="s">
        <v>76</v>
      </c>
      <c r="E357" s="189">
        <f>E356</f>
        <v>6194914</v>
      </c>
      <c r="F357" s="189">
        <f>E357*1.12</f>
        <v>6938303.6800000006</v>
      </c>
      <c r="G357" s="853"/>
      <c r="H357" s="839"/>
      <c r="I357" s="195">
        <v>860173</v>
      </c>
      <c r="J357" s="193">
        <f>I357*1.12</f>
        <v>963393.76000000013</v>
      </c>
      <c r="K357" s="869"/>
      <c r="L357" s="771"/>
      <c r="M357" s="800"/>
      <c r="N357" s="132">
        <f t="shared" si="202"/>
        <v>6194914790</v>
      </c>
      <c r="O357" s="125">
        <f t="shared" si="202"/>
        <v>6938304564.8000002</v>
      </c>
      <c r="P357" s="125">
        <f t="shared" ref="P357:P376" si="206">Q357/1.12</f>
        <v>6194914790</v>
      </c>
      <c r="Q357" s="125">
        <f>Q356</f>
        <v>6938304564.8000002</v>
      </c>
      <c r="R357" s="771"/>
      <c r="S357" s="780"/>
      <c r="T357" s="124"/>
      <c r="U357" s="124"/>
      <c r="V357" s="124"/>
      <c r="W357" s="124"/>
      <c r="X357" s="123">
        <f t="shared" si="203"/>
        <v>0</v>
      </c>
      <c r="Y357" s="124"/>
      <c r="Z357" s="124">
        <f t="shared" si="204"/>
        <v>0</v>
      </c>
      <c r="AA357" s="124">
        <f t="shared" si="204"/>
        <v>0</v>
      </c>
      <c r="AB357" s="124"/>
      <c r="AC357" s="426">
        <v>860173</v>
      </c>
      <c r="AD357" s="124">
        <f>AC357*1.12</f>
        <v>963393.76000000013</v>
      </c>
      <c r="AE357" s="124"/>
      <c r="AF357" s="173">
        <f>AF358</f>
        <v>2051511.5342857139</v>
      </c>
      <c r="AG357" s="123">
        <f>AG358</f>
        <v>2297692.9183999998</v>
      </c>
      <c r="AH357" s="124"/>
      <c r="AI357" s="123">
        <f>AF357+AF360+AF363+AF366+AF369+AF372+AF375-AC357</f>
        <v>1191338.5342857139</v>
      </c>
      <c r="AJ357" s="123">
        <f>AI357*1.12</f>
        <v>1334299.1583999996</v>
      </c>
      <c r="AK357" s="123"/>
      <c r="AL357" s="126">
        <f t="shared" si="198"/>
        <v>2.3849987552337888</v>
      </c>
      <c r="AM357" s="127"/>
      <c r="AN357" s="127">
        <f>AF357</f>
        <v>2051511.5342857139</v>
      </c>
      <c r="AO357" s="127"/>
      <c r="AP357" s="127"/>
      <c r="AQ357" s="902"/>
      <c r="AR357" s="123">
        <v>31986</v>
      </c>
      <c r="AS357" s="123">
        <f t="shared" si="205"/>
        <v>35824.320000000007</v>
      </c>
      <c r="AT357" s="123">
        <v>18</v>
      </c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06"/>
      <c r="BJ357" s="106"/>
      <c r="BK357" s="106"/>
      <c r="BL357" s="106"/>
      <c r="BM357" s="106"/>
      <c r="BN357" s="106"/>
      <c r="BO357" s="106"/>
      <c r="BP357" s="106"/>
      <c r="BS357" s="30"/>
      <c r="BT357" s="107"/>
      <c r="BU357" s="106"/>
    </row>
    <row r="358" spans="1:73" ht="49" customHeight="1" x14ac:dyDescent="0.35">
      <c r="A358" s="785"/>
      <c r="B358" s="895"/>
      <c r="C358" s="129" t="s">
        <v>75</v>
      </c>
      <c r="D358" s="129" t="s">
        <v>77</v>
      </c>
      <c r="E358" s="191">
        <f>E357</f>
        <v>6194914</v>
      </c>
      <c r="F358" s="191">
        <f>F357</f>
        <v>6938303.6800000006</v>
      </c>
      <c r="G358" s="853"/>
      <c r="H358" s="839"/>
      <c r="I358" s="195">
        <f>I357</f>
        <v>860173</v>
      </c>
      <c r="J358" s="195">
        <f>J357</f>
        <v>963393.76000000013</v>
      </c>
      <c r="K358" s="870"/>
      <c r="L358" s="772"/>
      <c r="M358" s="801"/>
      <c r="N358" s="132">
        <f t="shared" si="202"/>
        <v>6194914790</v>
      </c>
      <c r="O358" s="132">
        <f t="shared" si="202"/>
        <v>6938304564.8000002</v>
      </c>
      <c r="P358" s="132">
        <f t="shared" si="206"/>
        <v>6194914790</v>
      </c>
      <c r="Q358" s="132">
        <f>Q357</f>
        <v>6938304564.8000002</v>
      </c>
      <c r="R358" s="772"/>
      <c r="S358" s="781"/>
      <c r="T358" s="131"/>
      <c r="U358" s="131"/>
      <c r="V358" s="131"/>
      <c r="W358" s="131">
        <f>W357</f>
        <v>0</v>
      </c>
      <c r="X358" s="130">
        <f t="shared" si="203"/>
        <v>0</v>
      </c>
      <c r="Y358" s="131"/>
      <c r="Z358" s="131">
        <f t="shared" si="204"/>
        <v>0</v>
      </c>
      <c r="AA358" s="131">
        <f t="shared" si="204"/>
        <v>0</v>
      </c>
      <c r="AB358" s="131"/>
      <c r="AC358" s="426">
        <v>860173</v>
      </c>
      <c r="AD358" s="131">
        <f>AD357</f>
        <v>963393.76000000013</v>
      </c>
      <c r="AE358" s="131"/>
      <c r="AF358" s="131">
        <f>AG358/1.12</f>
        <v>2051511.5342857139</v>
      </c>
      <c r="AG358" s="130">
        <f>319382.36407+886295.77344+1092014.78089</f>
        <v>2297692.9183999998</v>
      </c>
      <c r="AH358" s="131"/>
      <c r="AI358" s="130">
        <f>AI357</f>
        <v>1191338.5342857139</v>
      </c>
      <c r="AJ358" s="130">
        <f>AJ357</f>
        <v>1334299.1583999996</v>
      </c>
      <c r="AK358" s="130"/>
      <c r="AL358" s="133">
        <f t="shared" si="198"/>
        <v>2.3849987552337888</v>
      </c>
      <c r="AM358" s="127"/>
      <c r="AN358" s="134">
        <f>AF358</f>
        <v>2051511.5342857139</v>
      </c>
      <c r="AO358" s="134"/>
      <c r="AP358" s="134"/>
      <c r="AQ358" s="903"/>
      <c r="AR358" s="130">
        <v>31986</v>
      </c>
      <c r="AS358" s="130">
        <f t="shared" si="205"/>
        <v>35824.320000000007</v>
      </c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31"/>
      <c r="BJ358" s="31"/>
      <c r="BK358" s="31"/>
      <c r="BL358" s="31"/>
      <c r="BM358" s="31"/>
      <c r="BN358" s="31"/>
      <c r="BO358" s="31"/>
      <c r="BP358" s="31"/>
      <c r="BS358" s="28"/>
      <c r="BT358" s="29"/>
      <c r="BU358" s="31"/>
    </row>
    <row r="359" spans="1:73" s="231" customFormat="1" ht="13" hidden="1" customHeight="1" outlineLevel="1" x14ac:dyDescent="0.35">
      <c r="A359" s="785"/>
      <c r="B359" s="895"/>
      <c r="C359" s="221" t="s">
        <v>73</v>
      </c>
      <c r="D359" s="221" t="s">
        <v>74</v>
      </c>
      <c r="E359" s="222"/>
      <c r="F359" s="222"/>
      <c r="G359" s="853"/>
      <c r="H359" s="839"/>
      <c r="I359" s="223"/>
      <c r="J359" s="223"/>
      <c r="K359" s="868"/>
      <c r="L359" s="770"/>
      <c r="M359" s="799" t="s">
        <v>98</v>
      </c>
      <c r="N359" s="224">
        <f t="shared" si="202"/>
        <v>0</v>
      </c>
      <c r="O359" s="224">
        <f t="shared" si="202"/>
        <v>0</v>
      </c>
      <c r="P359" s="224">
        <f t="shared" si="206"/>
        <v>0</v>
      </c>
      <c r="Q359" s="224"/>
      <c r="R359" s="770"/>
      <c r="S359" s="779"/>
      <c r="T359" s="225"/>
      <c r="U359" s="225"/>
      <c r="V359" s="225"/>
      <c r="W359" s="225"/>
      <c r="X359" s="226">
        <f t="shared" si="203"/>
        <v>0</v>
      </c>
      <c r="Y359" s="225"/>
      <c r="Z359" s="225">
        <f t="shared" si="204"/>
        <v>0</v>
      </c>
      <c r="AA359" s="225">
        <f t="shared" si="204"/>
        <v>0</v>
      </c>
      <c r="AB359" s="225">
        <f t="shared" si="204"/>
        <v>0</v>
      </c>
      <c r="AC359" s="225"/>
      <c r="AD359" s="225"/>
      <c r="AE359" s="225"/>
      <c r="AF359" s="225"/>
      <c r="AG359" s="226"/>
      <c r="AH359" s="225"/>
      <c r="AI359" s="226"/>
      <c r="AJ359" s="226">
        <f>AI359*1.12</f>
        <v>0</v>
      </c>
      <c r="AK359" s="222">
        <f>AH359-AE359</f>
        <v>0</v>
      </c>
      <c r="AL359" s="227" t="str">
        <f t="shared" si="198"/>
        <v/>
      </c>
      <c r="AM359" s="228"/>
      <c r="AN359" s="228"/>
      <c r="AO359" s="228"/>
      <c r="AP359" s="228"/>
      <c r="AQ359" s="228"/>
      <c r="AR359" s="226"/>
      <c r="AS359" s="226">
        <f t="shared" si="205"/>
        <v>0</v>
      </c>
      <c r="AT359" s="226"/>
      <c r="AU359" s="226"/>
      <c r="AV359" s="226"/>
      <c r="AW359" s="226"/>
      <c r="AX359" s="226"/>
      <c r="AY359" s="226"/>
      <c r="AZ359" s="226"/>
      <c r="BA359" s="226"/>
      <c r="BB359" s="229"/>
      <c r="BC359" s="226"/>
      <c r="BD359" s="226"/>
      <c r="BE359" s="226"/>
      <c r="BF359" s="226"/>
      <c r="BG359" s="226"/>
      <c r="BH359" s="226"/>
      <c r="BI359" s="230"/>
      <c r="BJ359" s="230"/>
      <c r="BK359" s="230"/>
      <c r="BL359" s="230"/>
      <c r="BM359" s="230"/>
      <c r="BN359" s="230"/>
      <c r="BO359" s="230"/>
      <c r="BP359" s="230"/>
      <c r="BS359" s="232"/>
      <c r="BT359" s="233"/>
      <c r="BU359" s="230"/>
    </row>
    <row r="360" spans="1:73" s="103" customFormat="1" ht="13" hidden="1" customHeight="1" outlineLevel="1" x14ac:dyDescent="0.35">
      <c r="A360" s="785"/>
      <c r="B360" s="895"/>
      <c r="C360" s="122" t="s">
        <v>75</v>
      </c>
      <c r="D360" s="122" t="s">
        <v>76</v>
      </c>
      <c r="E360" s="189"/>
      <c r="F360" s="189"/>
      <c r="G360" s="853"/>
      <c r="H360" s="839"/>
      <c r="I360" s="193"/>
      <c r="J360" s="193"/>
      <c r="K360" s="869"/>
      <c r="L360" s="771"/>
      <c r="M360" s="800"/>
      <c r="N360" s="125">
        <f t="shared" si="202"/>
        <v>0</v>
      </c>
      <c r="O360" s="125">
        <f t="shared" si="202"/>
        <v>0</v>
      </c>
      <c r="P360" s="125">
        <f t="shared" si="206"/>
        <v>0</v>
      </c>
      <c r="Q360" s="125">
        <f>Q359</f>
        <v>0</v>
      </c>
      <c r="R360" s="771"/>
      <c r="S360" s="780"/>
      <c r="T360" s="124"/>
      <c r="U360" s="124"/>
      <c r="V360" s="124"/>
      <c r="W360" s="124"/>
      <c r="X360" s="123">
        <f t="shared" si="203"/>
        <v>0</v>
      </c>
      <c r="Y360" s="124"/>
      <c r="Z360" s="124">
        <f t="shared" si="204"/>
        <v>0</v>
      </c>
      <c r="AA360" s="124">
        <f t="shared" si="204"/>
        <v>0</v>
      </c>
      <c r="AB360" s="124"/>
      <c r="AC360" s="124"/>
      <c r="AD360" s="124"/>
      <c r="AE360" s="124"/>
      <c r="AF360" s="124"/>
      <c r="AG360" s="123"/>
      <c r="AH360" s="124"/>
      <c r="AI360" s="123"/>
      <c r="AJ360" s="123">
        <f>AI360*1.12</f>
        <v>0</v>
      </c>
      <c r="AK360" s="123"/>
      <c r="AL360" s="126" t="str">
        <f t="shared" si="198"/>
        <v/>
      </c>
      <c r="AM360" s="127"/>
      <c r="AN360" s="127">
        <f>AF360</f>
        <v>0</v>
      </c>
      <c r="AO360" s="127"/>
      <c r="AP360" s="127"/>
      <c r="AQ360" s="127"/>
      <c r="AR360" s="123">
        <f>AF360</f>
        <v>0</v>
      </c>
      <c r="AS360" s="123">
        <f t="shared" si="205"/>
        <v>0</v>
      </c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06"/>
      <c r="BJ360" s="106"/>
      <c r="BK360" s="106"/>
      <c r="BL360" s="106"/>
      <c r="BM360" s="106"/>
      <c r="BN360" s="106"/>
      <c r="BO360" s="106"/>
      <c r="BP360" s="106"/>
      <c r="BS360" s="30"/>
      <c r="BT360" s="107"/>
      <c r="BU360" s="106"/>
    </row>
    <row r="361" spans="1:73" ht="14.5" hidden="1" customHeight="1" outlineLevel="1" x14ac:dyDescent="0.35">
      <c r="A361" s="785"/>
      <c r="B361" s="895"/>
      <c r="C361" s="129" t="s">
        <v>75</v>
      </c>
      <c r="D361" s="129" t="s">
        <v>77</v>
      </c>
      <c r="E361" s="191"/>
      <c r="F361" s="191"/>
      <c r="G361" s="853"/>
      <c r="H361" s="839"/>
      <c r="I361" s="195"/>
      <c r="J361" s="195"/>
      <c r="K361" s="870"/>
      <c r="L361" s="772"/>
      <c r="M361" s="801"/>
      <c r="N361" s="132">
        <f t="shared" si="202"/>
        <v>0</v>
      </c>
      <c r="O361" s="132">
        <f t="shared" si="202"/>
        <v>0</v>
      </c>
      <c r="P361" s="132">
        <f t="shared" si="206"/>
        <v>0</v>
      </c>
      <c r="Q361" s="132">
        <f>Q360</f>
        <v>0</v>
      </c>
      <c r="R361" s="772"/>
      <c r="S361" s="781"/>
      <c r="T361" s="131"/>
      <c r="U361" s="131"/>
      <c r="V361" s="131"/>
      <c r="W361" s="131">
        <f>W360</f>
        <v>0</v>
      </c>
      <c r="X361" s="130">
        <f t="shared" si="203"/>
        <v>0</v>
      </c>
      <c r="Y361" s="131"/>
      <c r="Z361" s="131">
        <f t="shared" si="204"/>
        <v>0</v>
      </c>
      <c r="AA361" s="131">
        <f t="shared" si="204"/>
        <v>0</v>
      </c>
      <c r="AB361" s="131"/>
      <c r="AC361" s="131"/>
      <c r="AD361" s="131"/>
      <c r="AE361" s="131"/>
      <c r="AF361" s="131"/>
      <c r="AG361" s="130"/>
      <c r="AH361" s="131"/>
      <c r="AI361" s="130">
        <f>AI360</f>
        <v>0</v>
      </c>
      <c r="AJ361" s="130">
        <f>AJ360</f>
        <v>0</v>
      </c>
      <c r="AK361" s="130"/>
      <c r="AL361" s="133" t="str">
        <f t="shared" si="198"/>
        <v/>
      </c>
      <c r="AM361" s="134"/>
      <c r="AN361" s="134">
        <f>AF361</f>
        <v>0</v>
      </c>
      <c r="AO361" s="134"/>
      <c r="AP361" s="134"/>
      <c r="AQ361" s="134"/>
      <c r="AR361" s="130">
        <f>AF361</f>
        <v>0</v>
      </c>
      <c r="AS361" s="130">
        <f t="shared" si="205"/>
        <v>0</v>
      </c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31"/>
      <c r="BJ361" s="31"/>
      <c r="BK361" s="31"/>
      <c r="BL361" s="31"/>
      <c r="BM361" s="31"/>
      <c r="BN361" s="31"/>
      <c r="BO361" s="31"/>
      <c r="BP361" s="31"/>
      <c r="BS361" s="28"/>
      <c r="BT361" s="29"/>
      <c r="BU361" s="31"/>
    </row>
    <row r="362" spans="1:73" s="231" customFormat="1" ht="13" hidden="1" customHeight="1" outlineLevel="1" x14ac:dyDescent="0.35">
      <c r="A362" s="785"/>
      <c r="B362" s="895"/>
      <c r="C362" s="221" t="s">
        <v>73</v>
      </c>
      <c r="D362" s="221" t="s">
        <v>74</v>
      </c>
      <c r="E362" s="222"/>
      <c r="F362" s="222"/>
      <c r="G362" s="853"/>
      <c r="H362" s="839"/>
      <c r="I362" s="223"/>
      <c r="J362" s="223"/>
      <c r="K362" s="868"/>
      <c r="L362" s="770"/>
      <c r="M362" s="799" t="s">
        <v>98</v>
      </c>
      <c r="N362" s="224">
        <f t="shared" si="202"/>
        <v>0</v>
      </c>
      <c r="O362" s="224">
        <f t="shared" si="202"/>
        <v>0</v>
      </c>
      <c r="P362" s="224">
        <f t="shared" si="206"/>
        <v>0</v>
      </c>
      <c r="Q362" s="224"/>
      <c r="R362" s="770"/>
      <c r="S362" s="779"/>
      <c r="T362" s="225"/>
      <c r="U362" s="225"/>
      <c r="V362" s="225"/>
      <c r="W362" s="225"/>
      <c r="X362" s="226">
        <f t="shared" si="203"/>
        <v>0</v>
      </c>
      <c r="Y362" s="225"/>
      <c r="Z362" s="225">
        <f t="shared" si="204"/>
        <v>0</v>
      </c>
      <c r="AA362" s="225">
        <f t="shared" si="204"/>
        <v>0</v>
      </c>
      <c r="AB362" s="225">
        <f t="shared" si="204"/>
        <v>0</v>
      </c>
      <c r="AC362" s="225"/>
      <c r="AD362" s="225"/>
      <c r="AE362" s="225"/>
      <c r="AF362" s="225"/>
      <c r="AG362" s="226"/>
      <c r="AH362" s="225"/>
      <c r="AI362" s="226"/>
      <c r="AJ362" s="226">
        <f>AI362*1.12</f>
        <v>0</v>
      </c>
      <c r="AK362" s="222">
        <f>AH362-AE362</f>
        <v>0</v>
      </c>
      <c r="AL362" s="227" t="str">
        <f t="shared" si="198"/>
        <v/>
      </c>
      <c r="AM362" s="228"/>
      <c r="AN362" s="228"/>
      <c r="AO362" s="228"/>
      <c r="AP362" s="228"/>
      <c r="AQ362" s="228"/>
      <c r="AR362" s="226"/>
      <c r="AS362" s="226">
        <f t="shared" si="205"/>
        <v>0</v>
      </c>
      <c r="AT362" s="226"/>
      <c r="AU362" s="226"/>
      <c r="AV362" s="226"/>
      <c r="AW362" s="226"/>
      <c r="AX362" s="226"/>
      <c r="AY362" s="226"/>
      <c r="AZ362" s="226"/>
      <c r="BA362" s="226"/>
      <c r="BB362" s="222"/>
      <c r="BC362" s="226"/>
      <c r="BD362" s="226"/>
      <c r="BE362" s="226"/>
      <c r="BF362" s="226"/>
      <c r="BG362" s="226"/>
      <c r="BH362" s="226"/>
      <c r="BI362" s="230"/>
      <c r="BJ362" s="230"/>
      <c r="BK362" s="230"/>
      <c r="BL362" s="230"/>
      <c r="BM362" s="230"/>
      <c r="BN362" s="230"/>
      <c r="BO362" s="230"/>
      <c r="BP362" s="230"/>
      <c r="BS362" s="232"/>
      <c r="BT362" s="233"/>
      <c r="BU362" s="230"/>
    </row>
    <row r="363" spans="1:73" s="103" customFormat="1" ht="13" hidden="1" customHeight="1" outlineLevel="1" x14ac:dyDescent="0.35">
      <c r="A363" s="785"/>
      <c r="B363" s="895"/>
      <c r="C363" s="122" t="s">
        <v>75</v>
      </c>
      <c r="D363" s="122" t="s">
        <v>76</v>
      </c>
      <c r="E363" s="189"/>
      <c r="F363" s="189"/>
      <c r="G363" s="853"/>
      <c r="H363" s="839"/>
      <c r="I363" s="193"/>
      <c r="J363" s="193"/>
      <c r="K363" s="869"/>
      <c r="L363" s="771"/>
      <c r="M363" s="800"/>
      <c r="N363" s="125">
        <f t="shared" si="202"/>
        <v>0</v>
      </c>
      <c r="O363" s="125">
        <f t="shared" si="202"/>
        <v>0</v>
      </c>
      <c r="P363" s="125">
        <f t="shared" si="206"/>
        <v>0</v>
      </c>
      <c r="Q363" s="125">
        <f>Q362</f>
        <v>0</v>
      </c>
      <c r="R363" s="771"/>
      <c r="S363" s="780"/>
      <c r="T363" s="124"/>
      <c r="U363" s="124"/>
      <c r="V363" s="124"/>
      <c r="W363" s="124"/>
      <c r="X363" s="123">
        <f t="shared" si="203"/>
        <v>0</v>
      </c>
      <c r="Y363" s="124"/>
      <c r="Z363" s="124">
        <f t="shared" si="204"/>
        <v>0</v>
      </c>
      <c r="AA363" s="124">
        <f t="shared" si="204"/>
        <v>0</v>
      </c>
      <c r="AB363" s="124"/>
      <c r="AC363" s="124"/>
      <c r="AD363" s="124"/>
      <c r="AE363" s="124"/>
      <c r="AF363" s="124"/>
      <c r="AG363" s="123"/>
      <c r="AH363" s="124"/>
      <c r="AI363" s="123"/>
      <c r="AJ363" s="123">
        <f>AI363*1.12</f>
        <v>0</v>
      </c>
      <c r="AK363" s="123"/>
      <c r="AL363" s="126" t="str">
        <f t="shared" si="198"/>
        <v/>
      </c>
      <c r="AM363" s="127"/>
      <c r="AN363" s="127">
        <f>AF363</f>
        <v>0</v>
      </c>
      <c r="AO363" s="127"/>
      <c r="AP363" s="127"/>
      <c r="AQ363" s="127"/>
      <c r="AR363" s="123">
        <f>AF363</f>
        <v>0</v>
      </c>
      <c r="AS363" s="123">
        <f t="shared" si="205"/>
        <v>0</v>
      </c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06"/>
      <c r="BJ363" s="106"/>
      <c r="BK363" s="106"/>
      <c r="BL363" s="106"/>
      <c r="BM363" s="106"/>
      <c r="BN363" s="106"/>
      <c r="BO363" s="106"/>
      <c r="BP363" s="106"/>
      <c r="BS363" s="30"/>
      <c r="BT363" s="107"/>
      <c r="BU363" s="106"/>
    </row>
    <row r="364" spans="1:73" ht="14.5" hidden="1" customHeight="1" outlineLevel="1" x14ac:dyDescent="0.35">
      <c r="A364" s="785"/>
      <c r="B364" s="895"/>
      <c r="C364" s="129" t="s">
        <v>75</v>
      </c>
      <c r="D364" s="129" t="s">
        <v>77</v>
      </c>
      <c r="E364" s="191"/>
      <c r="F364" s="191"/>
      <c r="G364" s="853"/>
      <c r="H364" s="839"/>
      <c r="I364" s="195"/>
      <c r="J364" s="195"/>
      <c r="K364" s="870"/>
      <c r="L364" s="772"/>
      <c r="M364" s="801"/>
      <c r="N364" s="132">
        <f t="shared" si="202"/>
        <v>0</v>
      </c>
      <c r="O364" s="132">
        <f t="shared" si="202"/>
        <v>0</v>
      </c>
      <c r="P364" s="132">
        <f t="shared" si="206"/>
        <v>0</v>
      </c>
      <c r="Q364" s="132">
        <f>Q363</f>
        <v>0</v>
      </c>
      <c r="R364" s="772"/>
      <c r="S364" s="781"/>
      <c r="T364" s="131"/>
      <c r="U364" s="131"/>
      <c r="V364" s="131"/>
      <c r="W364" s="131">
        <f>W363</f>
        <v>0</v>
      </c>
      <c r="X364" s="130">
        <f t="shared" si="203"/>
        <v>0</v>
      </c>
      <c r="Y364" s="131"/>
      <c r="Z364" s="131">
        <f t="shared" si="204"/>
        <v>0</v>
      </c>
      <c r="AA364" s="131">
        <f t="shared" si="204"/>
        <v>0</v>
      </c>
      <c r="AB364" s="131"/>
      <c r="AC364" s="131"/>
      <c r="AD364" s="131"/>
      <c r="AE364" s="131"/>
      <c r="AF364" s="131"/>
      <c r="AG364" s="130"/>
      <c r="AH364" s="131"/>
      <c r="AI364" s="130">
        <f>AI363</f>
        <v>0</v>
      </c>
      <c r="AJ364" s="130">
        <f>AJ363</f>
        <v>0</v>
      </c>
      <c r="AK364" s="130"/>
      <c r="AL364" s="133" t="str">
        <f t="shared" si="198"/>
        <v/>
      </c>
      <c r="AM364" s="134"/>
      <c r="AN364" s="134">
        <f>AF364</f>
        <v>0</v>
      </c>
      <c r="AO364" s="134"/>
      <c r="AP364" s="134"/>
      <c r="AQ364" s="134"/>
      <c r="AR364" s="130">
        <f>AF364</f>
        <v>0</v>
      </c>
      <c r="AS364" s="130">
        <f t="shared" si="205"/>
        <v>0</v>
      </c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31"/>
      <c r="BJ364" s="31"/>
      <c r="BK364" s="31"/>
      <c r="BL364" s="31"/>
      <c r="BM364" s="31"/>
      <c r="BN364" s="31"/>
      <c r="BO364" s="31"/>
      <c r="BP364" s="31"/>
      <c r="BS364" s="28"/>
      <c r="BT364" s="29"/>
      <c r="BU364" s="31"/>
    </row>
    <row r="365" spans="1:73" s="231" customFormat="1" ht="13" hidden="1" customHeight="1" outlineLevel="1" x14ac:dyDescent="0.35">
      <c r="A365" s="785"/>
      <c r="B365" s="895"/>
      <c r="C365" s="221" t="s">
        <v>73</v>
      </c>
      <c r="D365" s="221" t="s">
        <v>74</v>
      </c>
      <c r="E365" s="222"/>
      <c r="F365" s="222"/>
      <c r="G365" s="853"/>
      <c r="H365" s="839"/>
      <c r="I365" s="223"/>
      <c r="J365" s="223"/>
      <c r="K365" s="868"/>
      <c r="L365" s="770"/>
      <c r="M365" s="799" t="s">
        <v>98</v>
      </c>
      <c r="N365" s="224">
        <f t="shared" si="202"/>
        <v>0</v>
      </c>
      <c r="O365" s="224">
        <f t="shared" si="202"/>
        <v>0</v>
      </c>
      <c r="P365" s="224">
        <f t="shared" si="206"/>
        <v>0</v>
      </c>
      <c r="Q365" s="224"/>
      <c r="R365" s="770"/>
      <c r="S365" s="779"/>
      <c r="T365" s="225"/>
      <c r="U365" s="225"/>
      <c r="V365" s="225"/>
      <c r="W365" s="225"/>
      <c r="X365" s="226">
        <f t="shared" si="203"/>
        <v>0</v>
      </c>
      <c r="Y365" s="225"/>
      <c r="Z365" s="225">
        <f t="shared" si="204"/>
        <v>0</v>
      </c>
      <c r="AA365" s="225">
        <f t="shared" si="204"/>
        <v>0</v>
      </c>
      <c r="AB365" s="225">
        <f t="shared" si="204"/>
        <v>0</v>
      </c>
      <c r="AC365" s="225"/>
      <c r="AD365" s="225"/>
      <c r="AE365" s="225"/>
      <c r="AF365" s="225"/>
      <c r="AG365" s="226"/>
      <c r="AH365" s="225"/>
      <c r="AI365" s="226"/>
      <c r="AJ365" s="226">
        <f>AI365*1.12</f>
        <v>0</v>
      </c>
      <c r="AK365" s="222">
        <f>AH365-AE365</f>
        <v>0</v>
      </c>
      <c r="AL365" s="227" t="str">
        <f t="shared" si="198"/>
        <v/>
      </c>
      <c r="AM365" s="228"/>
      <c r="AN365" s="228"/>
      <c r="AO365" s="228"/>
      <c r="AP365" s="228"/>
      <c r="AQ365" s="228"/>
      <c r="AR365" s="226"/>
      <c r="AS365" s="226">
        <f t="shared" si="205"/>
        <v>0</v>
      </c>
      <c r="AT365" s="226"/>
      <c r="AU365" s="226"/>
      <c r="AV365" s="226"/>
      <c r="AW365" s="226"/>
      <c r="AX365" s="226"/>
      <c r="AY365" s="226"/>
      <c r="AZ365" s="226"/>
      <c r="BA365" s="226"/>
      <c r="BB365" s="229"/>
      <c r="BC365" s="226"/>
      <c r="BD365" s="226"/>
      <c r="BE365" s="226"/>
      <c r="BF365" s="226"/>
      <c r="BG365" s="226"/>
      <c r="BH365" s="226"/>
      <c r="BI365" s="230"/>
      <c r="BJ365" s="230"/>
      <c r="BK365" s="230"/>
      <c r="BL365" s="230"/>
      <c r="BM365" s="230"/>
      <c r="BN365" s="230"/>
      <c r="BO365" s="230"/>
      <c r="BP365" s="230"/>
      <c r="BS365" s="232"/>
      <c r="BT365" s="233"/>
      <c r="BU365" s="230"/>
    </row>
    <row r="366" spans="1:73" s="103" customFormat="1" ht="13" hidden="1" customHeight="1" outlineLevel="1" x14ac:dyDescent="0.35">
      <c r="A366" s="785"/>
      <c r="B366" s="895"/>
      <c r="C366" s="122" t="s">
        <v>75</v>
      </c>
      <c r="D366" s="122" t="s">
        <v>76</v>
      </c>
      <c r="E366" s="189"/>
      <c r="F366" s="189"/>
      <c r="G366" s="853"/>
      <c r="H366" s="839"/>
      <c r="I366" s="193"/>
      <c r="J366" s="193"/>
      <c r="K366" s="869"/>
      <c r="L366" s="771"/>
      <c r="M366" s="800"/>
      <c r="N366" s="125">
        <f t="shared" si="202"/>
        <v>0</v>
      </c>
      <c r="O366" s="125">
        <f t="shared" si="202"/>
        <v>0</v>
      </c>
      <c r="P366" s="125">
        <f t="shared" si="206"/>
        <v>0</v>
      </c>
      <c r="Q366" s="125">
        <f>Q365</f>
        <v>0</v>
      </c>
      <c r="R366" s="771"/>
      <c r="S366" s="780"/>
      <c r="T366" s="124"/>
      <c r="U366" s="124"/>
      <c r="V366" s="124"/>
      <c r="W366" s="124"/>
      <c r="X366" s="123">
        <f t="shared" si="203"/>
        <v>0</v>
      </c>
      <c r="Y366" s="124"/>
      <c r="Z366" s="124">
        <f t="shared" si="204"/>
        <v>0</v>
      </c>
      <c r="AA366" s="124">
        <f t="shared" si="204"/>
        <v>0</v>
      </c>
      <c r="AB366" s="124"/>
      <c r="AC366" s="124"/>
      <c r="AD366" s="124"/>
      <c r="AE366" s="124"/>
      <c r="AF366" s="124"/>
      <c r="AG366" s="123"/>
      <c r="AH366" s="124"/>
      <c r="AI366" s="123"/>
      <c r="AJ366" s="123">
        <f>AI366*1.12</f>
        <v>0</v>
      </c>
      <c r="AK366" s="123"/>
      <c r="AL366" s="126" t="str">
        <f t="shared" si="198"/>
        <v/>
      </c>
      <c r="AM366" s="127"/>
      <c r="AN366" s="127">
        <f>AF366</f>
        <v>0</v>
      </c>
      <c r="AO366" s="127"/>
      <c r="AP366" s="127"/>
      <c r="AQ366" s="127"/>
      <c r="AR366" s="123">
        <f>AF366</f>
        <v>0</v>
      </c>
      <c r="AS366" s="123">
        <f t="shared" si="205"/>
        <v>0</v>
      </c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06"/>
      <c r="BJ366" s="106"/>
      <c r="BK366" s="106"/>
      <c r="BL366" s="106"/>
      <c r="BM366" s="106"/>
      <c r="BN366" s="106"/>
      <c r="BO366" s="106"/>
      <c r="BP366" s="106"/>
      <c r="BS366" s="30"/>
      <c r="BT366" s="107"/>
      <c r="BU366" s="106"/>
    </row>
    <row r="367" spans="1:73" ht="14.5" hidden="1" customHeight="1" outlineLevel="1" x14ac:dyDescent="0.35">
      <c r="A367" s="785"/>
      <c r="B367" s="895"/>
      <c r="C367" s="129" t="s">
        <v>75</v>
      </c>
      <c r="D367" s="129" t="s">
        <v>77</v>
      </c>
      <c r="E367" s="191"/>
      <c r="F367" s="191"/>
      <c r="G367" s="853"/>
      <c r="H367" s="839"/>
      <c r="I367" s="195"/>
      <c r="J367" s="195"/>
      <c r="K367" s="870"/>
      <c r="L367" s="772"/>
      <c r="M367" s="801"/>
      <c r="N367" s="132">
        <f t="shared" si="202"/>
        <v>0</v>
      </c>
      <c r="O367" s="132">
        <f t="shared" si="202"/>
        <v>0</v>
      </c>
      <c r="P367" s="132">
        <f t="shared" si="206"/>
        <v>0</v>
      </c>
      <c r="Q367" s="132">
        <f>Q366</f>
        <v>0</v>
      </c>
      <c r="R367" s="772"/>
      <c r="S367" s="781"/>
      <c r="T367" s="131"/>
      <c r="U367" s="131"/>
      <c r="V367" s="131"/>
      <c r="W367" s="131">
        <f>W366</f>
        <v>0</v>
      </c>
      <c r="X367" s="130">
        <f t="shared" si="203"/>
        <v>0</v>
      </c>
      <c r="Y367" s="131"/>
      <c r="Z367" s="131">
        <f t="shared" si="204"/>
        <v>0</v>
      </c>
      <c r="AA367" s="131">
        <f t="shared" si="204"/>
        <v>0</v>
      </c>
      <c r="AB367" s="131"/>
      <c r="AC367" s="131"/>
      <c r="AD367" s="131"/>
      <c r="AE367" s="131"/>
      <c r="AF367" s="131"/>
      <c r="AG367" s="130"/>
      <c r="AH367" s="131"/>
      <c r="AI367" s="130">
        <f>AI366</f>
        <v>0</v>
      </c>
      <c r="AJ367" s="130">
        <f>AJ366</f>
        <v>0</v>
      </c>
      <c r="AK367" s="130"/>
      <c r="AL367" s="133" t="str">
        <f t="shared" si="198"/>
        <v/>
      </c>
      <c r="AM367" s="134"/>
      <c r="AN367" s="134">
        <f>AF367</f>
        <v>0</v>
      </c>
      <c r="AO367" s="134"/>
      <c r="AP367" s="134"/>
      <c r="AQ367" s="134"/>
      <c r="AR367" s="130">
        <f>AF367</f>
        <v>0</v>
      </c>
      <c r="AS367" s="130">
        <f t="shared" si="205"/>
        <v>0</v>
      </c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31"/>
      <c r="BJ367" s="31"/>
      <c r="BK367" s="31"/>
      <c r="BL367" s="31"/>
      <c r="BM367" s="31"/>
      <c r="BN367" s="31"/>
      <c r="BO367" s="31"/>
      <c r="BP367" s="31"/>
      <c r="BS367" s="28"/>
      <c r="BT367" s="29"/>
      <c r="BU367" s="31"/>
    </row>
    <row r="368" spans="1:73" s="231" customFormat="1" ht="13" hidden="1" customHeight="1" outlineLevel="1" x14ac:dyDescent="0.35">
      <c r="A368" s="785"/>
      <c r="B368" s="895"/>
      <c r="C368" s="221" t="s">
        <v>73</v>
      </c>
      <c r="D368" s="221" t="s">
        <v>74</v>
      </c>
      <c r="E368" s="222"/>
      <c r="F368" s="222"/>
      <c r="G368" s="853"/>
      <c r="H368" s="839"/>
      <c r="I368" s="223"/>
      <c r="J368" s="223"/>
      <c r="K368" s="868"/>
      <c r="L368" s="770"/>
      <c r="M368" s="799" t="s">
        <v>98</v>
      </c>
      <c r="N368" s="224">
        <f t="shared" si="202"/>
        <v>0</v>
      </c>
      <c r="O368" s="224">
        <f t="shared" si="202"/>
        <v>0</v>
      </c>
      <c r="P368" s="224">
        <f t="shared" si="206"/>
        <v>0</v>
      </c>
      <c r="Q368" s="224"/>
      <c r="R368" s="770"/>
      <c r="S368" s="779"/>
      <c r="T368" s="225"/>
      <c r="U368" s="225"/>
      <c r="V368" s="225"/>
      <c r="W368" s="225"/>
      <c r="X368" s="226">
        <f t="shared" si="203"/>
        <v>0</v>
      </c>
      <c r="Y368" s="225"/>
      <c r="Z368" s="225">
        <f t="shared" si="204"/>
        <v>0</v>
      </c>
      <c r="AA368" s="225">
        <f t="shared" si="204"/>
        <v>0</v>
      </c>
      <c r="AB368" s="225">
        <f t="shared" si="204"/>
        <v>0</v>
      </c>
      <c r="AC368" s="225"/>
      <c r="AD368" s="225"/>
      <c r="AE368" s="225"/>
      <c r="AF368" s="225"/>
      <c r="AG368" s="226"/>
      <c r="AH368" s="225"/>
      <c r="AI368" s="226"/>
      <c r="AJ368" s="226">
        <f>AI368*1.12</f>
        <v>0</v>
      </c>
      <c r="AK368" s="222">
        <f>AH368-AE368</f>
        <v>0</v>
      </c>
      <c r="AL368" s="227" t="str">
        <f t="shared" si="198"/>
        <v/>
      </c>
      <c r="AM368" s="228"/>
      <c r="AN368" s="228"/>
      <c r="AO368" s="228"/>
      <c r="AP368" s="228"/>
      <c r="AQ368" s="228"/>
      <c r="AR368" s="226"/>
      <c r="AS368" s="226">
        <f t="shared" si="205"/>
        <v>0</v>
      </c>
      <c r="AT368" s="226"/>
      <c r="AU368" s="226"/>
      <c r="AV368" s="226"/>
      <c r="AW368" s="226"/>
      <c r="AX368" s="226"/>
      <c r="AY368" s="226"/>
      <c r="AZ368" s="226"/>
      <c r="BA368" s="226"/>
      <c r="BB368" s="229"/>
      <c r="BC368" s="226"/>
      <c r="BD368" s="226"/>
      <c r="BE368" s="226"/>
      <c r="BF368" s="226"/>
      <c r="BG368" s="226"/>
      <c r="BH368" s="226"/>
      <c r="BI368" s="230"/>
      <c r="BJ368" s="230"/>
      <c r="BK368" s="230"/>
      <c r="BL368" s="230"/>
      <c r="BM368" s="230"/>
      <c r="BN368" s="230"/>
      <c r="BO368" s="230"/>
      <c r="BP368" s="230"/>
      <c r="BS368" s="232"/>
      <c r="BT368" s="233"/>
      <c r="BU368" s="230"/>
    </row>
    <row r="369" spans="1:73" s="103" customFormat="1" ht="13" hidden="1" customHeight="1" outlineLevel="1" x14ac:dyDescent="0.35">
      <c r="A369" s="785"/>
      <c r="B369" s="895"/>
      <c r="C369" s="122" t="s">
        <v>75</v>
      </c>
      <c r="D369" s="122" t="s">
        <v>76</v>
      </c>
      <c r="E369" s="189"/>
      <c r="F369" s="189"/>
      <c r="G369" s="853"/>
      <c r="H369" s="839"/>
      <c r="I369" s="193"/>
      <c r="J369" s="193"/>
      <c r="K369" s="869"/>
      <c r="L369" s="771"/>
      <c r="M369" s="800"/>
      <c r="N369" s="125">
        <f t="shared" si="202"/>
        <v>0</v>
      </c>
      <c r="O369" s="125">
        <f t="shared" si="202"/>
        <v>0</v>
      </c>
      <c r="P369" s="125">
        <f t="shared" si="206"/>
        <v>0</v>
      </c>
      <c r="Q369" s="125">
        <f>Q368</f>
        <v>0</v>
      </c>
      <c r="R369" s="771"/>
      <c r="S369" s="780"/>
      <c r="T369" s="124"/>
      <c r="U369" s="124"/>
      <c r="V369" s="124"/>
      <c r="W369" s="124"/>
      <c r="X369" s="123">
        <f t="shared" si="203"/>
        <v>0</v>
      </c>
      <c r="Y369" s="124"/>
      <c r="Z369" s="124">
        <f t="shared" si="204"/>
        <v>0</v>
      </c>
      <c r="AA369" s="124">
        <f t="shared" si="204"/>
        <v>0</v>
      </c>
      <c r="AB369" s="124"/>
      <c r="AC369" s="124"/>
      <c r="AD369" s="124"/>
      <c r="AE369" s="124"/>
      <c r="AF369" s="124"/>
      <c r="AG369" s="123"/>
      <c r="AH369" s="124"/>
      <c r="AI369" s="123"/>
      <c r="AJ369" s="123">
        <f>AI369*1.12</f>
        <v>0</v>
      </c>
      <c r="AK369" s="123"/>
      <c r="AL369" s="126" t="str">
        <f t="shared" si="198"/>
        <v/>
      </c>
      <c r="AM369" s="127"/>
      <c r="AN369" s="127">
        <f>AF369</f>
        <v>0</v>
      </c>
      <c r="AO369" s="127"/>
      <c r="AP369" s="127"/>
      <c r="AQ369" s="127"/>
      <c r="AR369" s="123">
        <f>AF369</f>
        <v>0</v>
      </c>
      <c r="AS369" s="123">
        <f t="shared" si="205"/>
        <v>0</v>
      </c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06"/>
      <c r="BJ369" s="106"/>
      <c r="BK369" s="106"/>
      <c r="BL369" s="106"/>
      <c r="BM369" s="106"/>
      <c r="BN369" s="106"/>
      <c r="BO369" s="106"/>
      <c r="BP369" s="106"/>
      <c r="BS369" s="30"/>
      <c r="BT369" s="107"/>
      <c r="BU369" s="106"/>
    </row>
    <row r="370" spans="1:73" ht="14.5" hidden="1" customHeight="1" outlineLevel="1" x14ac:dyDescent="0.35">
      <c r="A370" s="785"/>
      <c r="B370" s="895"/>
      <c r="C370" s="129" t="s">
        <v>75</v>
      </c>
      <c r="D370" s="129" t="s">
        <v>77</v>
      </c>
      <c r="E370" s="191"/>
      <c r="F370" s="191"/>
      <c r="G370" s="853"/>
      <c r="H370" s="839"/>
      <c r="I370" s="195"/>
      <c r="J370" s="195"/>
      <c r="K370" s="870"/>
      <c r="L370" s="772"/>
      <c r="M370" s="801"/>
      <c r="N370" s="132">
        <f t="shared" si="202"/>
        <v>0</v>
      </c>
      <c r="O370" s="132">
        <f t="shared" si="202"/>
        <v>0</v>
      </c>
      <c r="P370" s="132">
        <f t="shared" si="206"/>
        <v>0</v>
      </c>
      <c r="Q370" s="132">
        <f>Q369</f>
        <v>0</v>
      </c>
      <c r="R370" s="772"/>
      <c r="S370" s="781"/>
      <c r="T370" s="131"/>
      <c r="U370" s="131"/>
      <c r="V370" s="131"/>
      <c r="W370" s="131">
        <f>W369</f>
        <v>0</v>
      </c>
      <c r="X370" s="130">
        <f t="shared" si="203"/>
        <v>0</v>
      </c>
      <c r="Y370" s="131"/>
      <c r="Z370" s="131">
        <f t="shared" si="204"/>
        <v>0</v>
      </c>
      <c r="AA370" s="131">
        <f t="shared" si="204"/>
        <v>0</v>
      </c>
      <c r="AB370" s="131"/>
      <c r="AC370" s="131"/>
      <c r="AD370" s="131"/>
      <c r="AE370" s="131"/>
      <c r="AF370" s="131"/>
      <c r="AG370" s="130"/>
      <c r="AH370" s="131"/>
      <c r="AI370" s="130">
        <f>AI369</f>
        <v>0</v>
      </c>
      <c r="AJ370" s="130">
        <f>AJ369</f>
        <v>0</v>
      </c>
      <c r="AK370" s="130"/>
      <c r="AL370" s="133" t="str">
        <f t="shared" si="198"/>
        <v/>
      </c>
      <c r="AM370" s="134"/>
      <c r="AN370" s="134">
        <f>AF370</f>
        <v>0</v>
      </c>
      <c r="AO370" s="134"/>
      <c r="AP370" s="134"/>
      <c r="AQ370" s="134"/>
      <c r="AR370" s="130">
        <f>AF370</f>
        <v>0</v>
      </c>
      <c r="AS370" s="130">
        <f t="shared" si="205"/>
        <v>0</v>
      </c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31"/>
      <c r="BJ370" s="31"/>
      <c r="BK370" s="31"/>
      <c r="BL370" s="31"/>
      <c r="BM370" s="31"/>
      <c r="BN370" s="31"/>
      <c r="BO370" s="31"/>
      <c r="BP370" s="31"/>
      <c r="BS370" s="28"/>
      <c r="BT370" s="29"/>
      <c r="BU370" s="31"/>
    </row>
    <row r="371" spans="1:73" s="231" customFormat="1" ht="13" hidden="1" customHeight="1" outlineLevel="1" x14ac:dyDescent="0.35">
      <c r="A371" s="785"/>
      <c r="B371" s="895"/>
      <c r="C371" s="221" t="s">
        <v>73</v>
      </c>
      <c r="D371" s="221" t="s">
        <v>74</v>
      </c>
      <c r="E371" s="222"/>
      <c r="F371" s="222"/>
      <c r="G371" s="853"/>
      <c r="H371" s="839"/>
      <c r="I371" s="223"/>
      <c r="J371" s="223"/>
      <c r="K371" s="868"/>
      <c r="L371" s="770"/>
      <c r="M371" s="799" t="s">
        <v>98</v>
      </c>
      <c r="N371" s="224">
        <f t="shared" si="202"/>
        <v>0</v>
      </c>
      <c r="O371" s="224">
        <f t="shared" si="202"/>
        <v>0</v>
      </c>
      <c r="P371" s="224">
        <f t="shared" si="206"/>
        <v>0</v>
      </c>
      <c r="Q371" s="224"/>
      <c r="R371" s="770"/>
      <c r="S371" s="779"/>
      <c r="T371" s="225"/>
      <c r="U371" s="225"/>
      <c r="V371" s="225"/>
      <c r="W371" s="225"/>
      <c r="X371" s="226">
        <f t="shared" si="203"/>
        <v>0</v>
      </c>
      <c r="Y371" s="225"/>
      <c r="Z371" s="225">
        <f t="shared" si="204"/>
        <v>0</v>
      </c>
      <c r="AA371" s="225">
        <f t="shared" si="204"/>
        <v>0</v>
      </c>
      <c r="AB371" s="225">
        <f t="shared" si="204"/>
        <v>0</v>
      </c>
      <c r="AC371" s="225"/>
      <c r="AD371" s="225"/>
      <c r="AE371" s="225"/>
      <c r="AF371" s="225"/>
      <c r="AG371" s="226"/>
      <c r="AH371" s="225"/>
      <c r="AI371" s="226"/>
      <c r="AJ371" s="226">
        <f>AI371*1.12</f>
        <v>0</v>
      </c>
      <c r="AK371" s="222">
        <f>AH371-AE371</f>
        <v>0</v>
      </c>
      <c r="AL371" s="227" t="str">
        <f t="shared" si="198"/>
        <v/>
      </c>
      <c r="AM371" s="228"/>
      <c r="AN371" s="228"/>
      <c r="AO371" s="228"/>
      <c r="AP371" s="228"/>
      <c r="AQ371" s="228"/>
      <c r="AR371" s="226"/>
      <c r="AS371" s="226">
        <f t="shared" si="205"/>
        <v>0</v>
      </c>
      <c r="AT371" s="226"/>
      <c r="AU371" s="226"/>
      <c r="AV371" s="226"/>
      <c r="AW371" s="226"/>
      <c r="AX371" s="226"/>
      <c r="AY371" s="226"/>
      <c r="AZ371" s="226"/>
      <c r="BA371" s="226"/>
      <c r="BB371" s="229"/>
      <c r="BC371" s="226"/>
      <c r="BD371" s="226"/>
      <c r="BE371" s="226"/>
      <c r="BF371" s="226"/>
      <c r="BG371" s="226"/>
      <c r="BH371" s="226"/>
      <c r="BI371" s="230"/>
      <c r="BJ371" s="230"/>
      <c r="BK371" s="230"/>
      <c r="BL371" s="230"/>
      <c r="BM371" s="230"/>
      <c r="BN371" s="230"/>
      <c r="BO371" s="230"/>
      <c r="BP371" s="230"/>
      <c r="BS371" s="232"/>
      <c r="BT371" s="233"/>
      <c r="BU371" s="230"/>
    </row>
    <row r="372" spans="1:73" s="103" customFormat="1" ht="13" hidden="1" customHeight="1" outlineLevel="1" x14ac:dyDescent="0.35">
      <c r="A372" s="785"/>
      <c r="B372" s="895"/>
      <c r="C372" s="122" t="s">
        <v>75</v>
      </c>
      <c r="D372" s="122" t="s">
        <v>76</v>
      </c>
      <c r="E372" s="189"/>
      <c r="F372" s="189"/>
      <c r="G372" s="853"/>
      <c r="H372" s="839"/>
      <c r="I372" s="193"/>
      <c r="J372" s="193"/>
      <c r="K372" s="869"/>
      <c r="L372" s="771"/>
      <c r="M372" s="800"/>
      <c r="N372" s="125">
        <f t="shared" ref="N372:O376" si="207">P372</f>
        <v>0</v>
      </c>
      <c r="O372" s="125">
        <f t="shared" si="207"/>
        <v>0</v>
      </c>
      <c r="P372" s="125">
        <f t="shared" si="206"/>
        <v>0</v>
      </c>
      <c r="Q372" s="125">
        <f>Q371</f>
        <v>0</v>
      </c>
      <c r="R372" s="771"/>
      <c r="S372" s="780"/>
      <c r="T372" s="124"/>
      <c r="U372" s="124"/>
      <c r="V372" s="124"/>
      <c r="W372" s="124"/>
      <c r="X372" s="123">
        <f t="shared" si="203"/>
        <v>0</v>
      </c>
      <c r="Y372" s="124"/>
      <c r="Z372" s="124">
        <f t="shared" si="204"/>
        <v>0</v>
      </c>
      <c r="AA372" s="124">
        <f t="shared" si="204"/>
        <v>0</v>
      </c>
      <c r="AB372" s="124"/>
      <c r="AC372" s="124"/>
      <c r="AD372" s="124"/>
      <c r="AE372" s="124"/>
      <c r="AF372" s="124"/>
      <c r="AG372" s="123"/>
      <c r="AH372" s="124"/>
      <c r="AI372" s="123"/>
      <c r="AJ372" s="123">
        <f>AI372*1.12</f>
        <v>0</v>
      </c>
      <c r="AK372" s="123"/>
      <c r="AL372" s="126" t="str">
        <f t="shared" si="198"/>
        <v/>
      </c>
      <c r="AM372" s="127"/>
      <c r="AN372" s="127">
        <f>AF372</f>
        <v>0</v>
      </c>
      <c r="AO372" s="127"/>
      <c r="AP372" s="127"/>
      <c r="AQ372" s="127"/>
      <c r="AR372" s="123">
        <f>AF372</f>
        <v>0</v>
      </c>
      <c r="AS372" s="123">
        <f t="shared" si="205"/>
        <v>0</v>
      </c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06"/>
      <c r="BJ372" s="106"/>
      <c r="BK372" s="106"/>
      <c r="BL372" s="106"/>
      <c r="BM372" s="106"/>
      <c r="BN372" s="106"/>
      <c r="BO372" s="106"/>
      <c r="BP372" s="106"/>
      <c r="BS372" s="30"/>
      <c r="BT372" s="107"/>
      <c r="BU372" s="106"/>
    </row>
    <row r="373" spans="1:73" ht="14.5" hidden="1" customHeight="1" outlineLevel="1" x14ac:dyDescent="0.35">
      <c r="A373" s="785"/>
      <c r="B373" s="895"/>
      <c r="C373" s="129" t="s">
        <v>75</v>
      </c>
      <c r="D373" s="129" t="s">
        <v>77</v>
      </c>
      <c r="E373" s="191"/>
      <c r="F373" s="191"/>
      <c r="G373" s="853"/>
      <c r="H373" s="839"/>
      <c r="I373" s="195"/>
      <c r="J373" s="195"/>
      <c r="K373" s="870"/>
      <c r="L373" s="772"/>
      <c r="M373" s="801"/>
      <c r="N373" s="132">
        <f t="shared" si="207"/>
        <v>0</v>
      </c>
      <c r="O373" s="132">
        <f t="shared" si="207"/>
        <v>0</v>
      </c>
      <c r="P373" s="132">
        <f t="shared" si="206"/>
        <v>0</v>
      </c>
      <c r="Q373" s="132">
        <f>Q372</f>
        <v>0</v>
      </c>
      <c r="R373" s="772"/>
      <c r="S373" s="781"/>
      <c r="T373" s="131"/>
      <c r="U373" s="131"/>
      <c r="V373" s="131"/>
      <c r="W373" s="131">
        <f>W372</f>
        <v>0</v>
      </c>
      <c r="X373" s="130">
        <f t="shared" si="203"/>
        <v>0</v>
      </c>
      <c r="Y373" s="131"/>
      <c r="Z373" s="131">
        <f t="shared" si="204"/>
        <v>0</v>
      </c>
      <c r="AA373" s="131">
        <f t="shared" si="204"/>
        <v>0</v>
      </c>
      <c r="AB373" s="131"/>
      <c r="AC373" s="131"/>
      <c r="AD373" s="131"/>
      <c r="AE373" s="131"/>
      <c r="AF373" s="131"/>
      <c r="AG373" s="130"/>
      <c r="AH373" s="131"/>
      <c r="AI373" s="130">
        <f>AI372</f>
        <v>0</v>
      </c>
      <c r="AJ373" s="130">
        <f>AJ372</f>
        <v>0</v>
      </c>
      <c r="AK373" s="130"/>
      <c r="AL373" s="133" t="str">
        <f t="shared" si="198"/>
        <v/>
      </c>
      <c r="AM373" s="134"/>
      <c r="AN373" s="134">
        <f>AF373</f>
        <v>0</v>
      </c>
      <c r="AO373" s="134"/>
      <c r="AP373" s="134"/>
      <c r="AQ373" s="134"/>
      <c r="AR373" s="130">
        <f>AF373</f>
        <v>0</v>
      </c>
      <c r="AS373" s="130">
        <f t="shared" si="205"/>
        <v>0</v>
      </c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31"/>
      <c r="BJ373" s="31"/>
      <c r="BK373" s="31"/>
      <c r="BL373" s="31"/>
      <c r="BM373" s="31"/>
      <c r="BN373" s="31"/>
      <c r="BO373" s="31"/>
      <c r="BP373" s="31"/>
      <c r="BS373" s="28"/>
      <c r="BT373" s="29"/>
      <c r="BU373" s="31"/>
    </row>
    <row r="374" spans="1:73" s="231" customFormat="1" ht="13" hidden="1" customHeight="1" outlineLevel="1" x14ac:dyDescent="0.35">
      <c r="A374" s="785"/>
      <c r="B374" s="895"/>
      <c r="C374" s="221" t="s">
        <v>73</v>
      </c>
      <c r="D374" s="221" t="s">
        <v>74</v>
      </c>
      <c r="E374" s="222"/>
      <c r="F374" s="222"/>
      <c r="G374" s="853"/>
      <c r="H374" s="839"/>
      <c r="I374" s="223"/>
      <c r="J374" s="223"/>
      <c r="K374" s="868"/>
      <c r="L374" s="770"/>
      <c r="M374" s="799" t="s">
        <v>98</v>
      </c>
      <c r="N374" s="224">
        <f t="shared" si="207"/>
        <v>0</v>
      </c>
      <c r="O374" s="224">
        <f t="shared" si="207"/>
        <v>0</v>
      </c>
      <c r="P374" s="224">
        <f t="shared" si="206"/>
        <v>0</v>
      </c>
      <c r="Q374" s="224"/>
      <c r="R374" s="770"/>
      <c r="S374" s="779"/>
      <c r="T374" s="225"/>
      <c r="U374" s="225"/>
      <c r="V374" s="225"/>
      <c r="W374" s="225"/>
      <c r="X374" s="226">
        <f t="shared" si="203"/>
        <v>0</v>
      </c>
      <c r="Y374" s="225"/>
      <c r="Z374" s="225">
        <f t="shared" si="204"/>
        <v>0</v>
      </c>
      <c r="AA374" s="225">
        <f t="shared" si="204"/>
        <v>0</v>
      </c>
      <c r="AB374" s="225">
        <f t="shared" si="204"/>
        <v>0</v>
      </c>
      <c r="AC374" s="225"/>
      <c r="AD374" s="225"/>
      <c r="AE374" s="225"/>
      <c r="AF374" s="225"/>
      <c r="AG374" s="226"/>
      <c r="AH374" s="225"/>
      <c r="AI374" s="226"/>
      <c r="AJ374" s="226">
        <f>AI374*1.12</f>
        <v>0</v>
      </c>
      <c r="AK374" s="222">
        <f>AH374-AE374</f>
        <v>0</v>
      </c>
      <c r="AL374" s="227" t="str">
        <f t="shared" si="198"/>
        <v/>
      </c>
      <c r="AM374" s="228"/>
      <c r="AN374" s="228"/>
      <c r="AO374" s="228"/>
      <c r="AP374" s="228"/>
      <c r="AQ374" s="228"/>
      <c r="AR374" s="226"/>
      <c r="AS374" s="226">
        <f t="shared" si="205"/>
        <v>0</v>
      </c>
      <c r="AT374" s="226"/>
      <c r="AU374" s="226"/>
      <c r="AV374" s="226"/>
      <c r="AW374" s="226"/>
      <c r="AX374" s="226"/>
      <c r="AY374" s="226"/>
      <c r="AZ374" s="226"/>
      <c r="BA374" s="226"/>
      <c r="BB374" s="229"/>
      <c r="BC374" s="226"/>
      <c r="BD374" s="226"/>
      <c r="BE374" s="226"/>
      <c r="BF374" s="226"/>
      <c r="BG374" s="226"/>
      <c r="BH374" s="226"/>
      <c r="BI374" s="230"/>
      <c r="BJ374" s="230"/>
      <c r="BK374" s="230"/>
      <c r="BL374" s="230"/>
      <c r="BM374" s="230"/>
      <c r="BN374" s="230"/>
      <c r="BO374" s="230"/>
      <c r="BP374" s="230"/>
      <c r="BS374" s="232"/>
      <c r="BT374" s="233"/>
      <c r="BU374" s="230"/>
    </row>
    <row r="375" spans="1:73" s="103" customFormat="1" ht="13" hidden="1" customHeight="1" outlineLevel="1" x14ac:dyDescent="0.35">
      <c r="A375" s="785"/>
      <c r="B375" s="895"/>
      <c r="C375" s="122" t="s">
        <v>75</v>
      </c>
      <c r="D375" s="122" t="s">
        <v>76</v>
      </c>
      <c r="E375" s="189"/>
      <c r="F375" s="189"/>
      <c r="G375" s="853"/>
      <c r="H375" s="839"/>
      <c r="I375" s="193"/>
      <c r="J375" s="193"/>
      <c r="K375" s="869"/>
      <c r="L375" s="771"/>
      <c r="M375" s="800"/>
      <c r="N375" s="125">
        <f t="shared" si="207"/>
        <v>0</v>
      </c>
      <c r="O375" s="125">
        <f t="shared" si="207"/>
        <v>0</v>
      </c>
      <c r="P375" s="125">
        <f t="shared" si="206"/>
        <v>0</v>
      </c>
      <c r="Q375" s="125">
        <f>Q374</f>
        <v>0</v>
      </c>
      <c r="R375" s="771"/>
      <c r="S375" s="780"/>
      <c r="T375" s="124"/>
      <c r="U375" s="124"/>
      <c r="V375" s="124"/>
      <c r="W375" s="124"/>
      <c r="X375" s="123">
        <f t="shared" si="203"/>
        <v>0</v>
      </c>
      <c r="Y375" s="124"/>
      <c r="Z375" s="124">
        <f t="shared" si="204"/>
        <v>0</v>
      </c>
      <c r="AA375" s="124">
        <f t="shared" si="204"/>
        <v>0</v>
      </c>
      <c r="AB375" s="124"/>
      <c r="AC375" s="124"/>
      <c r="AD375" s="124"/>
      <c r="AE375" s="124"/>
      <c r="AF375" s="124"/>
      <c r="AG375" s="123"/>
      <c r="AH375" s="124"/>
      <c r="AI375" s="123"/>
      <c r="AJ375" s="123">
        <f>AI375*1.12</f>
        <v>0</v>
      </c>
      <c r="AK375" s="123"/>
      <c r="AL375" s="126" t="str">
        <f t="shared" si="198"/>
        <v/>
      </c>
      <c r="AM375" s="127"/>
      <c r="AN375" s="127">
        <f>AF375</f>
        <v>0</v>
      </c>
      <c r="AO375" s="127"/>
      <c r="AP375" s="127"/>
      <c r="AQ375" s="127"/>
      <c r="AR375" s="123">
        <f>AF375</f>
        <v>0</v>
      </c>
      <c r="AS375" s="123">
        <f t="shared" si="205"/>
        <v>0</v>
      </c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06"/>
      <c r="BJ375" s="106"/>
      <c r="BK375" s="106"/>
      <c r="BL375" s="106"/>
      <c r="BM375" s="106"/>
      <c r="BN375" s="106"/>
      <c r="BO375" s="106"/>
      <c r="BP375" s="106"/>
      <c r="BS375" s="30"/>
      <c r="BT375" s="107"/>
      <c r="BU375" s="106"/>
    </row>
    <row r="376" spans="1:73" ht="14.5" hidden="1" customHeight="1" outlineLevel="1" x14ac:dyDescent="0.35">
      <c r="A376" s="786"/>
      <c r="B376" s="896"/>
      <c r="C376" s="129" t="s">
        <v>75</v>
      </c>
      <c r="D376" s="129" t="s">
        <v>77</v>
      </c>
      <c r="E376" s="191"/>
      <c r="F376" s="191"/>
      <c r="G376" s="854"/>
      <c r="H376" s="840"/>
      <c r="I376" s="195"/>
      <c r="J376" s="195"/>
      <c r="K376" s="870"/>
      <c r="L376" s="772"/>
      <c r="M376" s="801"/>
      <c r="N376" s="132">
        <f t="shared" si="207"/>
        <v>0</v>
      </c>
      <c r="O376" s="132">
        <f t="shared" si="207"/>
        <v>0</v>
      </c>
      <c r="P376" s="132">
        <f t="shared" si="206"/>
        <v>0</v>
      </c>
      <c r="Q376" s="132">
        <f>Q375</f>
        <v>0</v>
      </c>
      <c r="R376" s="772"/>
      <c r="S376" s="781"/>
      <c r="T376" s="131"/>
      <c r="U376" s="131"/>
      <c r="V376" s="131"/>
      <c r="W376" s="131">
        <f>W375</f>
        <v>0</v>
      </c>
      <c r="X376" s="130">
        <f t="shared" si="203"/>
        <v>0</v>
      </c>
      <c r="Y376" s="131"/>
      <c r="Z376" s="131">
        <f t="shared" si="204"/>
        <v>0</v>
      </c>
      <c r="AA376" s="131">
        <f t="shared" si="204"/>
        <v>0</v>
      </c>
      <c r="AB376" s="131"/>
      <c r="AC376" s="131"/>
      <c r="AD376" s="131"/>
      <c r="AE376" s="131"/>
      <c r="AF376" s="131"/>
      <c r="AG376" s="130"/>
      <c r="AH376" s="131"/>
      <c r="AI376" s="130">
        <f>AI375</f>
        <v>0</v>
      </c>
      <c r="AJ376" s="130">
        <f>AJ375</f>
        <v>0</v>
      </c>
      <c r="AK376" s="130"/>
      <c r="AL376" s="133" t="str">
        <f t="shared" si="198"/>
        <v/>
      </c>
      <c r="AM376" s="134"/>
      <c r="AN376" s="134">
        <f>AF376</f>
        <v>0</v>
      </c>
      <c r="AO376" s="134"/>
      <c r="AP376" s="134"/>
      <c r="AQ376" s="134"/>
      <c r="AR376" s="130">
        <f>AF376</f>
        <v>0</v>
      </c>
      <c r="AS376" s="130">
        <f t="shared" si="205"/>
        <v>0</v>
      </c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31"/>
      <c r="BJ376" s="31"/>
      <c r="BK376" s="31"/>
      <c r="BL376" s="31"/>
      <c r="BM376" s="31"/>
      <c r="BN376" s="31"/>
      <c r="BO376" s="31"/>
      <c r="BP376" s="31"/>
      <c r="BS376" s="28"/>
      <c r="BT376" s="29"/>
      <c r="BU376" s="31"/>
    </row>
    <row r="377" spans="1:73" s="216" customFormat="1" ht="12.75" customHeight="1" collapsed="1" x14ac:dyDescent="0.35">
      <c r="A377" s="784"/>
      <c r="B377" s="770" t="s">
        <v>139</v>
      </c>
      <c r="C377" s="206"/>
      <c r="D377" s="206"/>
      <c r="E377" s="207">
        <f>E379+E382+E397</f>
        <v>9091420.2758375462</v>
      </c>
      <c r="F377" s="207">
        <f>F379+F382+F397</f>
        <v>10182390.708938053</v>
      </c>
      <c r="G377" s="208"/>
      <c r="H377" s="207">
        <f>H379+H382+H397</f>
        <v>815</v>
      </c>
      <c r="I377" s="207">
        <f>I379+I382+I397</f>
        <v>9091420</v>
      </c>
      <c r="J377" s="207">
        <f>J379+J382+J397</f>
        <v>10182390.4</v>
      </c>
      <c r="K377" s="904"/>
      <c r="L377" s="905"/>
      <c r="M377" s="875" t="s">
        <v>98</v>
      </c>
      <c r="N377" s="209">
        <f t="shared" ref="N377:Q378" si="208">N379+N382+N397+N385+N388+N391+N394</f>
        <v>0</v>
      </c>
      <c r="O377" s="209">
        <f t="shared" si="208"/>
        <v>0</v>
      </c>
      <c r="P377" s="209">
        <f t="shared" si="208"/>
        <v>0</v>
      </c>
      <c r="Q377" s="209">
        <f t="shared" si="208"/>
        <v>0</v>
      </c>
      <c r="R377" s="210"/>
      <c r="S377" s="877">
        <f t="shared" ref="S377:AK377" si="209">S379+S382+S397+S385+S388+S391+S394</f>
        <v>0</v>
      </c>
      <c r="T377" s="207">
        <f t="shared" si="209"/>
        <v>0</v>
      </c>
      <c r="U377" s="207">
        <f t="shared" si="209"/>
        <v>0</v>
      </c>
      <c r="V377" s="207">
        <f t="shared" si="209"/>
        <v>0</v>
      </c>
      <c r="W377" s="207">
        <f t="shared" si="209"/>
        <v>0</v>
      </c>
      <c r="X377" s="207">
        <f t="shared" si="209"/>
        <v>0</v>
      </c>
      <c r="Y377" s="207">
        <f t="shared" si="209"/>
        <v>0</v>
      </c>
      <c r="Z377" s="207">
        <f t="shared" si="209"/>
        <v>0</v>
      </c>
      <c r="AA377" s="207">
        <f t="shared" si="209"/>
        <v>0</v>
      </c>
      <c r="AB377" s="207">
        <f t="shared" si="209"/>
        <v>0</v>
      </c>
      <c r="AC377" s="207">
        <f t="shared" si="209"/>
        <v>7116964</v>
      </c>
      <c r="AD377" s="207">
        <f t="shared" si="209"/>
        <v>7970999.6800000006</v>
      </c>
      <c r="AE377" s="207">
        <f t="shared" si="209"/>
        <v>106</v>
      </c>
      <c r="AF377" s="207"/>
      <c r="AG377" s="207"/>
      <c r="AH377" s="207"/>
      <c r="AI377" s="207">
        <f t="shared" si="209"/>
        <v>-7116964</v>
      </c>
      <c r="AJ377" s="207">
        <f t="shared" si="209"/>
        <v>-7970999.6800000006</v>
      </c>
      <c r="AK377" s="207">
        <f t="shared" si="209"/>
        <v>-106</v>
      </c>
      <c r="AL377" s="211">
        <f t="shared" si="198"/>
        <v>0</v>
      </c>
      <c r="AM377" s="207">
        <f>AM379+AM382+AM397+AM385+AM388+AM391+AM394</f>
        <v>0</v>
      </c>
      <c r="AN377" s="207">
        <f t="shared" ref="AN377:BH378" si="210">AN379+AN382+AN397+AN385+AN388+AN391+AN394</f>
        <v>0</v>
      </c>
      <c r="AO377" s="207">
        <f t="shared" si="210"/>
        <v>0</v>
      </c>
      <c r="AP377" s="207"/>
      <c r="AQ377" s="207"/>
      <c r="AR377" s="207">
        <f t="shared" si="210"/>
        <v>0</v>
      </c>
      <c r="AS377" s="207">
        <f t="shared" si="210"/>
        <v>0</v>
      </c>
      <c r="AT377" s="207">
        <f t="shared" si="210"/>
        <v>0</v>
      </c>
      <c r="AU377" s="207">
        <f t="shared" si="210"/>
        <v>0</v>
      </c>
      <c r="AV377" s="207">
        <f t="shared" si="210"/>
        <v>0</v>
      </c>
      <c r="AW377" s="207">
        <f t="shared" si="210"/>
        <v>0</v>
      </c>
      <c r="AX377" s="207">
        <f t="shared" si="210"/>
        <v>0</v>
      </c>
      <c r="AY377" s="207">
        <f t="shared" si="210"/>
        <v>0</v>
      </c>
      <c r="AZ377" s="207">
        <f t="shared" si="210"/>
        <v>0</v>
      </c>
      <c r="BA377" s="207">
        <f t="shared" si="210"/>
        <v>0</v>
      </c>
      <c r="BB377" s="207">
        <f t="shared" si="210"/>
        <v>0</v>
      </c>
      <c r="BC377" s="207">
        <f t="shared" si="210"/>
        <v>0</v>
      </c>
      <c r="BD377" s="207">
        <f t="shared" si="210"/>
        <v>0</v>
      </c>
      <c r="BE377" s="207">
        <f t="shared" si="210"/>
        <v>0</v>
      </c>
      <c r="BF377" s="207">
        <f t="shared" si="210"/>
        <v>0</v>
      </c>
      <c r="BG377" s="207">
        <f t="shared" si="210"/>
        <v>0</v>
      </c>
      <c r="BH377" s="207">
        <f t="shared" si="210"/>
        <v>0</v>
      </c>
      <c r="BI377" s="212" t="s">
        <v>83</v>
      </c>
      <c r="BJ377" s="213"/>
      <c r="BK377" s="214">
        <f>BK379+BK382+BK642+BK647+BK651</f>
        <v>0</v>
      </c>
      <c r="BL377" s="214">
        <f>BL379+BL382+BL642+BL647+BL651</f>
        <v>0</v>
      </c>
      <c r="BM377" s="214">
        <f>BM379+BM382+BM642+BM647+BM651</f>
        <v>0</v>
      </c>
      <c r="BN377" s="215"/>
      <c r="BO377" s="215"/>
      <c r="BP377" s="213"/>
      <c r="BS377" s="217"/>
      <c r="BT377" s="218"/>
      <c r="BU377" s="213"/>
    </row>
    <row r="378" spans="1:73" s="216" customFormat="1" x14ac:dyDescent="0.35">
      <c r="A378" s="785"/>
      <c r="B378" s="771"/>
      <c r="C378" s="206"/>
      <c r="D378" s="206"/>
      <c r="E378" s="207">
        <f>E380+E383+E398</f>
        <v>9091420.2758375462</v>
      </c>
      <c r="F378" s="207">
        <f>F380+F383+F398</f>
        <v>10182390.708938053</v>
      </c>
      <c r="G378" s="208"/>
      <c r="H378" s="207"/>
      <c r="I378" s="207">
        <f>I380+I383+I398</f>
        <v>8466733</v>
      </c>
      <c r="J378" s="207">
        <f>J380+J383+J398</f>
        <v>9482740.9600000009</v>
      </c>
      <c r="K378" s="906"/>
      <c r="L378" s="907"/>
      <c r="M378" s="876"/>
      <c r="N378" s="209">
        <f t="shared" si="208"/>
        <v>0</v>
      </c>
      <c r="O378" s="209">
        <f t="shared" si="208"/>
        <v>0</v>
      </c>
      <c r="P378" s="209">
        <f t="shared" si="208"/>
        <v>0</v>
      </c>
      <c r="Q378" s="209">
        <f t="shared" si="208"/>
        <v>0</v>
      </c>
      <c r="R378" s="210"/>
      <c r="S378" s="878"/>
      <c r="T378" s="207">
        <f>T380+T383+T398+T386+T389+T392+T395</f>
        <v>0</v>
      </c>
      <c r="U378" s="207">
        <f>U380+U383+U398+U386+U389+U392+U395</f>
        <v>0</v>
      </c>
      <c r="V378" s="220"/>
      <c r="W378" s="207">
        <f>W380+W383+W398+W386+W389+W392+W395</f>
        <v>0</v>
      </c>
      <c r="X378" s="207">
        <f>X380+X383+X398+X386+X389+X392+X395</f>
        <v>0</v>
      </c>
      <c r="Y378" s="220"/>
      <c r="Z378" s="207">
        <f>Z380+Z383+Z398+Z386+Z389+Z392+Z395</f>
        <v>0</v>
      </c>
      <c r="AA378" s="207">
        <f>AA380+AA383+AA398+AA386+AA389+AA392+AA395</f>
        <v>0</v>
      </c>
      <c r="AB378" s="220"/>
      <c r="AC378" s="207">
        <f>AC380+AC383+AC398+AC386+AC389+AC392+AC395</f>
        <v>6012607</v>
      </c>
      <c r="AD378" s="207">
        <f>AD380+AD383+AD398+AD386+AD389+AD392+AD395</f>
        <v>6734119.8400000008</v>
      </c>
      <c r="AE378" s="220"/>
      <c r="AF378" s="207"/>
      <c r="AG378" s="207"/>
      <c r="AH378" s="220"/>
      <c r="AI378" s="207">
        <f>AI380+AI383+AI398+AI386+AI389+AI392+AI395</f>
        <v>-6012607</v>
      </c>
      <c r="AJ378" s="207">
        <f>AJ380+AJ383+AJ398+AJ386+AJ389+AJ392+AJ395</f>
        <v>-6734119.8400000008</v>
      </c>
      <c r="AK378" s="220"/>
      <c r="AL378" s="211">
        <f t="shared" si="198"/>
        <v>0</v>
      </c>
      <c r="AM378" s="207">
        <f>AM380+AM383+AM398+AM386+AM389+AM392+AM395</f>
        <v>0</v>
      </c>
      <c r="AN378" s="207">
        <f t="shared" si="210"/>
        <v>0</v>
      </c>
      <c r="AO378" s="207">
        <f t="shared" si="210"/>
        <v>0</v>
      </c>
      <c r="AP378" s="207"/>
      <c r="AQ378" s="207"/>
      <c r="AR378" s="207">
        <f t="shared" si="210"/>
        <v>0</v>
      </c>
      <c r="AS378" s="207">
        <f t="shared" si="210"/>
        <v>0</v>
      </c>
      <c r="AT378" s="207">
        <f t="shared" si="210"/>
        <v>0</v>
      </c>
      <c r="AU378" s="207">
        <f t="shared" si="210"/>
        <v>0</v>
      </c>
      <c r="AV378" s="207">
        <f t="shared" si="210"/>
        <v>0</v>
      </c>
      <c r="AW378" s="207">
        <f t="shared" si="210"/>
        <v>0</v>
      </c>
      <c r="AX378" s="207">
        <f t="shared" si="210"/>
        <v>0</v>
      </c>
      <c r="AY378" s="207">
        <f t="shared" si="210"/>
        <v>0</v>
      </c>
      <c r="AZ378" s="207">
        <f t="shared" si="210"/>
        <v>0</v>
      </c>
      <c r="BA378" s="207">
        <f t="shared" si="210"/>
        <v>0</v>
      </c>
      <c r="BB378" s="207">
        <f t="shared" si="210"/>
        <v>0</v>
      </c>
      <c r="BC378" s="207">
        <f t="shared" si="210"/>
        <v>0</v>
      </c>
      <c r="BD378" s="207">
        <f t="shared" si="210"/>
        <v>0</v>
      </c>
      <c r="BE378" s="207">
        <f t="shared" si="210"/>
        <v>0</v>
      </c>
      <c r="BF378" s="207">
        <f t="shared" si="210"/>
        <v>0</v>
      </c>
      <c r="BG378" s="207">
        <f t="shared" si="210"/>
        <v>0</v>
      </c>
      <c r="BH378" s="207">
        <f t="shared" si="210"/>
        <v>0</v>
      </c>
      <c r="BI378" s="213"/>
      <c r="BJ378" s="213"/>
      <c r="BK378" s="214">
        <f>BK380+BK383+BK636+BK639+BK642+BK645</f>
        <v>0</v>
      </c>
      <c r="BL378" s="214">
        <f>BL380+BL383+BL636+BL639+BL642+BL645</f>
        <v>0</v>
      </c>
      <c r="BM378" s="214">
        <f>BM380+BM383+BM636+BM639+BM642+BM645</f>
        <v>0</v>
      </c>
      <c r="BN378" s="215"/>
      <c r="BO378" s="215"/>
      <c r="BP378" s="213"/>
      <c r="BS378" s="217"/>
      <c r="BT378" s="218"/>
      <c r="BU378" s="213"/>
    </row>
    <row r="379" spans="1:73" s="231" customFormat="1" ht="22.5" customHeight="1" x14ac:dyDescent="0.35">
      <c r="A379" s="785"/>
      <c r="B379" s="771"/>
      <c r="C379" s="221" t="s">
        <v>73</v>
      </c>
      <c r="D379" s="221" t="s">
        <v>74</v>
      </c>
      <c r="E379" s="222">
        <v>9091420.2758375462</v>
      </c>
      <c r="F379" s="222">
        <f>E379*1.12</f>
        <v>10182390.708938053</v>
      </c>
      <c r="G379" s="852">
        <v>2023</v>
      </c>
      <c r="H379" s="838">
        <v>815</v>
      </c>
      <c r="I379" s="223">
        <v>9091420</v>
      </c>
      <c r="J379" s="223">
        <f>I379*1.12</f>
        <v>10182390.4</v>
      </c>
      <c r="K379" s="908"/>
      <c r="L379" s="911"/>
      <c r="M379" s="799" t="s">
        <v>98</v>
      </c>
      <c r="N379" s="224">
        <f t="shared" ref="N379:O399" si="211">P379</f>
        <v>0</v>
      </c>
      <c r="O379" s="224">
        <f t="shared" si="211"/>
        <v>0</v>
      </c>
      <c r="P379" s="224">
        <v>0</v>
      </c>
      <c r="Q379" s="224">
        <f>P379*1.12</f>
        <v>0</v>
      </c>
      <c r="R379" s="770" t="s">
        <v>132</v>
      </c>
      <c r="S379" s="779"/>
      <c r="T379" s="225"/>
      <c r="U379" s="225"/>
      <c r="V379" s="225"/>
      <c r="W379" s="225"/>
      <c r="X379" s="226">
        <f t="shared" ref="X379:X399" si="212">W379*1.12</f>
        <v>0</v>
      </c>
      <c r="Y379" s="225"/>
      <c r="Z379" s="225">
        <f t="shared" ref="Z379:AB399" si="213">T379+W379</f>
        <v>0</v>
      </c>
      <c r="AA379" s="225">
        <f t="shared" si="213"/>
        <v>0</v>
      </c>
      <c r="AB379" s="225">
        <f t="shared" si="213"/>
        <v>0</v>
      </c>
      <c r="AC379" s="93">
        <v>7116964</v>
      </c>
      <c r="AD379" s="225">
        <f>AC379*1.12</f>
        <v>7970999.6800000006</v>
      </c>
      <c r="AE379" s="93">
        <v>106</v>
      </c>
      <c r="AF379" s="225"/>
      <c r="AG379" s="226"/>
      <c r="AH379" s="225"/>
      <c r="AI379" s="226">
        <f>AF379+AF382+AF385+AF388+AF391+AF394+AF397-AC379</f>
        <v>-7116964</v>
      </c>
      <c r="AJ379" s="226">
        <f>AI379*1.12</f>
        <v>-7970999.6800000006</v>
      </c>
      <c r="AK379" s="222">
        <f>AH379-AE379</f>
        <v>-106</v>
      </c>
      <c r="AL379" s="227">
        <f t="shared" si="198"/>
        <v>0</v>
      </c>
      <c r="AM379" s="228"/>
      <c r="AN379" s="228"/>
      <c r="AO379" s="228"/>
      <c r="AP379" s="228"/>
      <c r="AQ379" s="228"/>
      <c r="AR379" s="226"/>
      <c r="AS379" s="226">
        <f t="shared" ref="AS379:AS399" si="214">AR379*1.12</f>
        <v>0</v>
      </c>
      <c r="AT379" s="226"/>
      <c r="AU379" s="229"/>
      <c r="AV379" s="226"/>
      <c r="AW379" s="226"/>
      <c r="AX379" s="226"/>
      <c r="AY379" s="226"/>
      <c r="AZ379" s="226"/>
      <c r="BA379" s="226"/>
      <c r="BB379" s="222"/>
      <c r="BC379" s="226"/>
      <c r="BD379" s="226"/>
      <c r="BE379" s="226"/>
      <c r="BF379" s="226"/>
      <c r="BG379" s="226"/>
      <c r="BH379" s="229"/>
      <c r="BI379" s="230"/>
      <c r="BJ379" s="230"/>
      <c r="BK379" s="230"/>
      <c r="BL379" s="230"/>
      <c r="BM379" s="230"/>
      <c r="BN379" s="230"/>
      <c r="BO379" s="230"/>
      <c r="BP379" s="230"/>
      <c r="BS379" s="232"/>
      <c r="BT379" s="233"/>
      <c r="BU379" s="230"/>
    </row>
    <row r="380" spans="1:73" s="103" customFormat="1" ht="22.5" customHeight="1" x14ac:dyDescent="0.35">
      <c r="A380" s="785"/>
      <c r="B380" s="771"/>
      <c r="C380" s="122" t="s">
        <v>75</v>
      </c>
      <c r="D380" s="122" t="s">
        <v>76</v>
      </c>
      <c r="E380" s="189">
        <f>E379</f>
        <v>9091420.2758375462</v>
      </c>
      <c r="F380" s="189">
        <f>E380*1.12</f>
        <v>10182390.708938053</v>
      </c>
      <c r="G380" s="853"/>
      <c r="H380" s="839"/>
      <c r="I380" s="193">
        <v>8466733</v>
      </c>
      <c r="J380" s="193">
        <f>I380*1.12</f>
        <v>9482740.9600000009</v>
      </c>
      <c r="K380" s="909"/>
      <c r="L380" s="912"/>
      <c r="M380" s="800"/>
      <c r="N380" s="125">
        <f t="shared" si="211"/>
        <v>0</v>
      </c>
      <c r="O380" s="125">
        <f t="shared" si="211"/>
        <v>0</v>
      </c>
      <c r="P380" s="125">
        <f t="shared" ref="P380:P399" si="215">Q380/1.12</f>
        <v>0</v>
      </c>
      <c r="Q380" s="125">
        <f>Q379</f>
        <v>0</v>
      </c>
      <c r="R380" s="771"/>
      <c r="S380" s="780"/>
      <c r="T380" s="124"/>
      <c r="U380" s="124"/>
      <c r="V380" s="124"/>
      <c r="W380" s="124"/>
      <c r="X380" s="123">
        <f t="shared" si="212"/>
        <v>0</v>
      </c>
      <c r="Y380" s="124"/>
      <c r="Z380" s="124">
        <f t="shared" si="213"/>
        <v>0</v>
      </c>
      <c r="AA380" s="124">
        <f t="shared" si="213"/>
        <v>0</v>
      </c>
      <c r="AB380" s="124"/>
      <c r="AC380" s="124">
        <f>AC381</f>
        <v>6012607</v>
      </c>
      <c r="AD380" s="124">
        <f>AC380*1.12</f>
        <v>6734119.8400000008</v>
      </c>
      <c r="AE380" s="124"/>
      <c r="AF380" s="124"/>
      <c r="AG380" s="123"/>
      <c r="AH380" s="124"/>
      <c r="AI380" s="123">
        <f>AF380+AF383+AF386+AF389+AF392+AF395+AF398-AC380</f>
        <v>-6012607</v>
      </c>
      <c r="AJ380" s="123">
        <f>AI380*1.12</f>
        <v>-6734119.8400000008</v>
      </c>
      <c r="AK380" s="123"/>
      <c r="AL380" s="126">
        <f t="shared" si="198"/>
        <v>0</v>
      </c>
      <c r="AM380" s="127">
        <f>AF380</f>
        <v>0</v>
      </c>
      <c r="AN380" s="127"/>
      <c r="AO380" s="127"/>
      <c r="AP380" s="127"/>
      <c r="AQ380" s="127"/>
      <c r="AR380" s="123"/>
      <c r="AS380" s="123">
        <f t="shared" si="214"/>
        <v>0</v>
      </c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06"/>
      <c r="BJ380" s="106"/>
      <c r="BK380" s="106"/>
      <c r="BL380" s="106"/>
      <c r="BM380" s="106"/>
      <c r="BN380" s="106"/>
      <c r="BO380" s="106"/>
      <c r="BP380" s="106"/>
      <c r="BS380" s="30"/>
      <c r="BT380" s="107"/>
      <c r="BU380" s="106"/>
    </row>
    <row r="381" spans="1:73" ht="22.5" customHeight="1" x14ac:dyDescent="0.35">
      <c r="A381" s="785"/>
      <c r="B381" s="771"/>
      <c r="C381" s="129" t="s">
        <v>75</v>
      </c>
      <c r="D381" s="129" t="s">
        <v>77</v>
      </c>
      <c r="E381" s="191">
        <f>E380</f>
        <v>9091420.2758375462</v>
      </c>
      <c r="F381" s="191">
        <f>F380</f>
        <v>10182390.708938053</v>
      </c>
      <c r="G381" s="853"/>
      <c r="H381" s="839"/>
      <c r="I381" s="195">
        <f>I380</f>
        <v>8466733</v>
      </c>
      <c r="J381" s="195">
        <f>J380</f>
        <v>9482740.9600000009</v>
      </c>
      <c r="K381" s="910"/>
      <c r="L381" s="913"/>
      <c r="M381" s="801"/>
      <c r="N381" s="132">
        <f t="shared" si="211"/>
        <v>0</v>
      </c>
      <c r="O381" s="132">
        <f t="shared" si="211"/>
        <v>0</v>
      </c>
      <c r="P381" s="132">
        <f t="shared" si="215"/>
        <v>0</v>
      </c>
      <c r="Q381" s="132">
        <f>Q380</f>
        <v>0</v>
      </c>
      <c r="R381" s="772"/>
      <c r="S381" s="781"/>
      <c r="T381" s="131"/>
      <c r="U381" s="131"/>
      <c r="V381" s="131"/>
      <c r="W381" s="131">
        <f>W380</f>
        <v>0</v>
      </c>
      <c r="X381" s="130">
        <f t="shared" si="212"/>
        <v>0</v>
      </c>
      <c r="Y381" s="131"/>
      <c r="Z381" s="131">
        <f t="shared" si="213"/>
        <v>0</v>
      </c>
      <c r="AA381" s="131">
        <f t="shared" si="213"/>
        <v>0</v>
      </c>
      <c r="AB381" s="131"/>
      <c r="AC381" s="131">
        <v>6012607</v>
      </c>
      <c r="AD381" s="131">
        <f>AC381*1.12</f>
        <v>6734119.8400000008</v>
      </c>
      <c r="AE381" s="131"/>
      <c r="AF381" s="131"/>
      <c r="AG381" s="130"/>
      <c r="AH381" s="131"/>
      <c r="AI381" s="130">
        <f>AI380</f>
        <v>-6012607</v>
      </c>
      <c r="AJ381" s="130">
        <f>AJ380</f>
        <v>-6734119.8400000008</v>
      </c>
      <c r="AK381" s="130"/>
      <c r="AL381" s="133">
        <f t="shared" si="198"/>
        <v>0</v>
      </c>
      <c r="AM381" s="127">
        <f>AF381</f>
        <v>0</v>
      </c>
      <c r="AN381" s="134"/>
      <c r="AO381" s="134"/>
      <c r="AP381" s="134"/>
      <c r="AQ381" s="134"/>
      <c r="AR381" s="130"/>
      <c r="AS381" s="130">
        <f t="shared" si="214"/>
        <v>0</v>
      </c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31"/>
      <c r="BJ381" s="31"/>
      <c r="BK381" s="31"/>
      <c r="BL381" s="31"/>
      <c r="BM381" s="31"/>
      <c r="BN381" s="31"/>
      <c r="BO381" s="31"/>
      <c r="BP381" s="31"/>
      <c r="BS381" s="28"/>
      <c r="BT381" s="29"/>
      <c r="BU381" s="31"/>
    </row>
    <row r="382" spans="1:73" s="231" customFormat="1" ht="13" customHeight="1" outlineLevel="1" x14ac:dyDescent="0.35">
      <c r="A382" s="785"/>
      <c r="B382" s="771"/>
      <c r="C382" s="221" t="s">
        <v>73</v>
      </c>
      <c r="D382" s="221" t="s">
        <v>74</v>
      </c>
      <c r="E382" s="222"/>
      <c r="F382" s="222"/>
      <c r="G382" s="853"/>
      <c r="H382" s="839"/>
      <c r="I382" s="223"/>
      <c r="J382" s="223"/>
      <c r="K382" s="868"/>
      <c r="L382" s="770"/>
      <c r="M382" s="799" t="s">
        <v>98</v>
      </c>
      <c r="N382" s="224">
        <f t="shared" si="211"/>
        <v>0</v>
      </c>
      <c r="O382" s="224">
        <f t="shared" si="211"/>
        <v>0</v>
      </c>
      <c r="P382" s="224">
        <f t="shared" si="215"/>
        <v>0</v>
      </c>
      <c r="Q382" s="224"/>
      <c r="R382" s="770"/>
      <c r="S382" s="779"/>
      <c r="T382" s="225"/>
      <c r="U382" s="225"/>
      <c r="V382" s="225"/>
      <c r="W382" s="225"/>
      <c r="X382" s="226">
        <f t="shared" si="212"/>
        <v>0</v>
      </c>
      <c r="Y382" s="225"/>
      <c r="Z382" s="225">
        <f t="shared" si="213"/>
        <v>0</v>
      </c>
      <c r="AA382" s="225">
        <f t="shared" si="213"/>
        <v>0</v>
      </c>
      <c r="AB382" s="225">
        <f t="shared" si="213"/>
        <v>0</v>
      </c>
      <c r="AC382" s="225"/>
      <c r="AD382" s="225"/>
      <c r="AE382" s="225"/>
      <c r="AF382" s="225"/>
      <c r="AG382" s="226">
        <f t="shared" ref="AG382:AG399" si="216">AF382*1.12</f>
        <v>0</v>
      </c>
      <c r="AH382" s="225"/>
      <c r="AI382" s="226"/>
      <c r="AJ382" s="226">
        <f>AI382*1.12</f>
        <v>0</v>
      </c>
      <c r="AK382" s="222">
        <f>AH382-AE382</f>
        <v>0</v>
      </c>
      <c r="AL382" s="227" t="str">
        <f t="shared" si="198"/>
        <v/>
      </c>
      <c r="AM382" s="228"/>
      <c r="AN382" s="228"/>
      <c r="AO382" s="228"/>
      <c r="AP382" s="228"/>
      <c r="AQ382" s="228"/>
      <c r="AR382" s="226"/>
      <c r="AS382" s="226">
        <f t="shared" si="214"/>
        <v>0</v>
      </c>
      <c r="AT382" s="226"/>
      <c r="AU382" s="226"/>
      <c r="AV382" s="226"/>
      <c r="AW382" s="226"/>
      <c r="AX382" s="226"/>
      <c r="AY382" s="226"/>
      <c r="AZ382" s="226"/>
      <c r="BA382" s="226"/>
      <c r="BB382" s="229"/>
      <c r="BC382" s="226"/>
      <c r="BD382" s="226"/>
      <c r="BE382" s="226"/>
      <c r="BF382" s="226"/>
      <c r="BG382" s="226"/>
      <c r="BH382" s="226"/>
      <c r="BI382" s="230"/>
      <c r="BJ382" s="230"/>
      <c r="BK382" s="230"/>
      <c r="BL382" s="230"/>
      <c r="BM382" s="230"/>
      <c r="BN382" s="230"/>
      <c r="BO382" s="230"/>
      <c r="BP382" s="230"/>
      <c r="BS382" s="232"/>
      <c r="BT382" s="233"/>
      <c r="BU382" s="230"/>
    </row>
    <row r="383" spans="1:73" s="103" customFormat="1" ht="13" customHeight="1" outlineLevel="1" x14ac:dyDescent="0.35">
      <c r="A383" s="785"/>
      <c r="B383" s="771"/>
      <c r="C383" s="122" t="s">
        <v>75</v>
      </c>
      <c r="D383" s="122" t="s">
        <v>76</v>
      </c>
      <c r="E383" s="189"/>
      <c r="F383" s="189"/>
      <c r="G383" s="853"/>
      <c r="H383" s="839"/>
      <c r="I383" s="193"/>
      <c r="J383" s="193"/>
      <c r="K383" s="869"/>
      <c r="L383" s="771"/>
      <c r="M383" s="800"/>
      <c r="N383" s="125">
        <f t="shared" si="211"/>
        <v>0</v>
      </c>
      <c r="O383" s="125">
        <f t="shared" si="211"/>
        <v>0</v>
      </c>
      <c r="P383" s="125">
        <f t="shared" si="215"/>
        <v>0</v>
      </c>
      <c r="Q383" s="125">
        <f>Q382</f>
        <v>0</v>
      </c>
      <c r="R383" s="771"/>
      <c r="S383" s="780"/>
      <c r="T383" s="124"/>
      <c r="U383" s="124"/>
      <c r="V383" s="124"/>
      <c r="W383" s="124"/>
      <c r="X383" s="123">
        <f t="shared" si="212"/>
        <v>0</v>
      </c>
      <c r="Y383" s="124"/>
      <c r="Z383" s="124">
        <f t="shared" si="213"/>
        <v>0</v>
      </c>
      <c r="AA383" s="124">
        <f t="shared" si="213"/>
        <v>0</v>
      </c>
      <c r="AB383" s="124"/>
      <c r="AC383" s="124"/>
      <c r="AD383" s="124"/>
      <c r="AE383" s="124"/>
      <c r="AF383" s="124"/>
      <c r="AG383" s="123">
        <f t="shared" si="216"/>
        <v>0</v>
      </c>
      <c r="AH383" s="124"/>
      <c r="AI383" s="123"/>
      <c r="AJ383" s="123">
        <f>AI383*1.12</f>
        <v>0</v>
      </c>
      <c r="AK383" s="123"/>
      <c r="AL383" s="126" t="str">
        <f t="shared" si="198"/>
        <v/>
      </c>
      <c r="AM383" s="127"/>
      <c r="AN383" s="127">
        <f>AF383</f>
        <v>0</v>
      </c>
      <c r="AO383" s="127"/>
      <c r="AP383" s="127"/>
      <c r="AQ383" s="127"/>
      <c r="AR383" s="123">
        <f>AF383</f>
        <v>0</v>
      </c>
      <c r="AS383" s="123">
        <f t="shared" si="214"/>
        <v>0</v>
      </c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06"/>
      <c r="BJ383" s="106"/>
      <c r="BK383" s="106"/>
      <c r="BL383" s="106"/>
      <c r="BM383" s="106"/>
      <c r="BN383" s="106"/>
      <c r="BO383" s="106"/>
      <c r="BP383" s="106"/>
      <c r="BS383" s="30"/>
      <c r="BT383" s="107"/>
      <c r="BU383" s="106"/>
    </row>
    <row r="384" spans="1:73" ht="14.5" customHeight="1" outlineLevel="1" x14ac:dyDescent="0.35">
      <c r="A384" s="785"/>
      <c r="B384" s="771"/>
      <c r="C384" s="129" t="s">
        <v>75</v>
      </c>
      <c r="D384" s="129" t="s">
        <v>77</v>
      </c>
      <c r="E384" s="191"/>
      <c r="F384" s="191"/>
      <c r="G384" s="853"/>
      <c r="H384" s="839"/>
      <c r="I384" s="195"/>
      <c r="J384" s="195"/>
      <c r="K384" s="870"/>
      <c r="L384" s="772"/>
      <c r="M384" s="801"/>
      <c r="N384" s="132">
        <f t="shared" si="211"/>
        <v>0</v>
      </c>
      <c r="O384" s="132">
        <f t="shared" si="211"/>
        <v>0</v>
      </c>
      <c r="P384" s="132">
        <f t="shared" si="215"/>
        <v>0</v>
      </c>
      <c r="Q384" s="132">
        <f>Q383</f>
        <v>0</v>
      </c>
      <c r="R384" s="772"/>
      <c r="S384" s="781"/>
      <c r="T384" s="131"/>
      <c r="U384" s="131"/>
      <c r="V384" s="131"/>
      <c r="W384" s="131">
        <f>W383</f>
        <v>0</v>
      </c>
      <c r="X384" s="130">
        <f t="shared" si="212"/>
        <v>0</v>
      </c>
      <c r="Y384" s="131"/>
      <c r="Z384" s="131">
        <f t="shared" si="213"/>
        <v>0</v>
      </c>
      <c r="AA384" s="131">
        <f t="shared" si="213"/>
        <v>0</v>
      </c>
      <c r="AB384" s="131"/>
      <c r="AC384" s="131"/>
      <c r="AD384" s="131"/>
      <c r="AE384" s="131"/>
      <c r="AF384" s="131">
        <f>AF383</f>
        <v>0</v>
      </c>
      <c r="AG384" s="130">
        <f t="shared" si="216"/>
        <v>0</v>
      </c>
      <c r="AH384" s="131"/>
      <c r="AI384" s="130">
        <f>AI383</f>
        <v>0</v>
      </c>
      <c r="AJ384" s="130">
        <f>AJ383</f>
        <v>0</v>
      </c>
      <c r="AK384" s="130"/>
      <c r="AL384" s="133" t="str">
        <f t="shared" si="198"/>
        <v/>
      </c>
      <c r="AM384" s="134"/>
      <c r="AN384" s="134">
        <f>AF384</f>
        <v>0</v>
      </c>
      <c r="AO384" s="134"/>
      <c r="AP384" s="134"/>
      <c r="AQ384" s="134"/>
      <c r="AR384" s="130">
        <f>AF384</f>
        <v>0</v>
      </c>
      <c r="AS384" s="130">
        <f t="shared" si="214"/>
        <v>0</v>
      </c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31"/>
      <c r="BJ384" s="31"/>
      <c r="BK384" s="31"/>
      <c r="BL384" s="31"/>
      <c r="BM384" s="31"/>
      <c r="BN384" s="31"/>
      <c r="BO384" s="31"/>
      <c r="BP384" s="31"/>
      <c r="BS384" s="28"/>
      <c r="BT384" s="29"/>
      <c r="BU384" s="31"/>
    </row>
    <row r="385" spans="1:73" s="231" customFormat="1" ht="13" customHeight="1" outlineLevel="1" x14ac:dyDescent="0.35">
      <c r="A385" s="785"/>
      <c r="B385" s="771"/>
      <c r="C385" s="221" t="s">
        <v>73</v>
      </c>
      <c r="D385" s="221" t="s">
        <v>74</v>
      </c>
      <c r="E385" s="222"/>
      <c r="F385" s="222"/>
      <c r="G385" s="853"/>
      <c r="H385" s="839"/>
      <c r="I385" s="223"/>
      <c r="J385" s="223"/>
      <c r="K385" s="868"/>
      <c r="L385" s="770"/>
      <c r="M385" s="799" t="s">
        <v>98</v>
      </c>
      <c r="N385" s="224">
        <f t="shared" si="211"/>
        <v>0</v>
      </c>
      <c r="O385" s="224">
        <f t="shared" si="211"/>
        <v>0</v>
      </c>
      <c r="P385" s="224">
        <f t="shared" si="215"/>
        <v>0</v>
      </c>
      <c r="Q385" s="224"/>
      <c r="R385" s="770"/>
      <c r="S385" s="779"/>
      <c r="T385" s="225"/>
      <c r="U385" s="225"/>
      <c r="V385" s="225"/>
      <c r="W385" s="225"/>
      <c r="X385" s="226">
        <f t="shared" si="212"/>
        <v>0</v>
      </c>
      <c r="Y385" s="225"/>
      <c r="Z385" s="225">
        <f t="shared" si="213"/>
        <v>0</v>
      </c>
      <c r="AA385" s="225">
        <f t="shared" si="213"/>
        <v>0</v>
      </c>
      <c r="AB385" s="225">
        <f t="shared" si="213"/>
        <v>0</v>
      </c>
      <c r="AC385" s="225"/>
      <c r="AD385" s="225"/>
      <c r="AE385" s="225"/>
      <c r="AF385" s="225"/>
      <c r="AG385" s="226">
        <f t="shared" si="216"/>
        <v>0</v>
      </c>
      <c r="AH385" s="225"/>
      <c r="AI385" s="226"/>
      <c r="AJ385" s="226">
        <f>AI385*1.12</f>
        <v>0</v>
      </c>
      <c r="AK385" s="222">
        <f>AH385-AE385</f>
        <v>0</v>
      </c>
      <c r="AL385" s="227" t="str">
        <f t="shared" si="198"/>
        <v/>
      </c>
      <c r="AM385" s="228"/>
      <c r="AN385" s="228"/>
      <c r="AO385" s="228"/>
      <c r="AP385" s="228"/>
      <c r="AQ385" s="228"/>
      <c r="AR385" s="226"/>
      <c r="AS385" s="226">
        <f t="shared" si="214"/>
        <v>0</v>
      </c>
      <c r="AT385" s="226"/>
      <c r="AU385" s="226"/>
      <c r="AV385" s="226"/>
      <c r="AW385" s="226"/>
      <c r="AX385" s="226"/>
      <c r="AY385" s="226"/>
      <c r="AZ385" s="226"/>
      <c r="BA385" s="226"/>
      <c r="BB385" s="222"/>
      <c r="BC385" s="226"/>
      <c r="BD385" s="226"/>
      <c r="BE385" s="226"/>
      <c r="BF385" s="226"/>
      <c r="BG385" s="226"/>
      <c r="BH385" s="226"/>
      <c r="BI385" s="230"/>
      <c r="BJ385" s="230"/>
      <c r="BK385" s="230"/>
      <c r="BL385" s="230"/>
      <c r="BM385" s="230"/>
      <c r="BN385" s="230"/>
      <c r="BO385" s="230"/>
      <c r="BP385" s="230"/>
      <c r="BS385" s="232"/>
      <c r="BT385" s="233"/>
      <c r="BU385" s="230"/>
    </row>
    <row r="386" spans="1:73" s="103" customFormat="1" ht="13" customHeight="1" outlineLevel="1" x14ac:dyDescent="0.35">
      <c r="A386" s="785"/>
      <c r="B386" s="771"/>
      <c r="C386" s="122" t="s">
        <v>75</v>
      </c>
      <c r="D386" s="122" t="s">
        <v>76</v>
      </c>
      <c r="E386" s="189"/>
      <c r="F386" s="189"/>
      <c r="G386" s="853"/>
      <c r="H386" s="839"/>
      <c r="I386" s="193"/>
      <c r="J386" s="193"/>
      <c r="K386" s="869"/>
      <c r="L386" s="771"/>
      <c r="M386" s="800"/>
      <c r="N386" s="125">
        <f t="shared" si="211"/>
        <v>0</v>
      </c>
      <c r="O386" s="125">
        <f t="shared" si="211"/>
        <v>0</v>
      </c>
      <c r="P386" s="125">
        <f t="shared" si="215"/>
        <v>0</v>
      </c>
      <c r="Q386" s="125">
        <f>Q385</f>
        <v>0</v>
      </c>
      <c r="R386" s="771"/>
      <c r="S386" s="780"/>
      <c r="T386" s="124"/>
      <c r="U386" s="124"/>
      <c r="V386" s="124"/>
      <c r="W386" s="124"/>
      <c r="X386" s="123">
        <f t="shared" si="212"/>
        <v>0</v>
      </c>
      <c r="Y386" s="124"/>
      <c r="Z386" s="124">
        <f t="shared" si="213"/>
        <v>0</v>
      </c>
      <c r="AA386" s="124">
        <f t="shared" si="213"/>
        <v>0</v>
      </c>
      <c r="AB386" s="124"/>
      <c r="AC386" s="124"/>
      <c r="AD386" s="124"/>
      <c r="AE386" s="124"/>
      <c r="AF386" s="124"/>
      <c r="AG386" s="123">
        <f t="shared" si="216"/>
        <v>0</v>
      </c>
      <c r="AH386" s="124"/>
      <c r="AI386" s="123"/>
      <c r="AJ386" s="123">
        <f>AI386*1.12</f>
        <v>0</v>
      </c>
      <c r="AK386" s="123"/>
      <c r="AL386" s="126" t="str">
        <f t="shared" si="198"/>
        <v/>
      </c>
      <c r="AM386" s="127"/>
      <c r="AN386" s="127">
        <f>AF386</f>
        <v>0</v>
      </c>
      <c r="AO386" s="127"/>
      <c r="AP386" s="127"/>
      <c r="AQ386" s="127"/>
      <c r="AR386" s="123">
        <f>AF386</f>
        <v>0</v>
      </c>
      <c r="AS386" s="123">
        <f t="shared" si="214"/>
        <v>0</v>
      </c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06"/>
      <c r="BJ386" s="106"/>
      <c r="BK386" s="106"/>
      <c r="BL386" s="106"/>
      <c r="BM386" s="106"/>
      <c r="BN386" s="106"/>
      <c r="BO386" s="106"/>
      <c r="BP386" s="106"/>
      <c r="BS386" s="30"/>
      <c r="BT386" s="107"/>
      <c r="BU386" s="106"/>
    </row>
    <row r="387" spans="1:73" ht="14.5" customHeight="1" outlineLevel="1" x14ac:dyDescent="0.35">
      <c r="A387" s="785"/>
      <c r="B387" s="771"/>
      <c r="C387" s="129" t="s">
        <v>75</v>
      </c>
      <c r="D387" s="129" t="s">
        <v>77</v>
      </c>
      <c r="E387" s="191"/>
      <c r="F387" s="191"/>
      <c r="G387" s="853"/>
      <c r="H387" s="839"/>
      <c r="I387" s="195"/>
      <c r="J387" s="195"/>
      <c r="K387" s="870"/>
      <c r="L387" s="772"/>
      <c r="M387" s="801"/>
      <c r="N387" s="132">
        <f t="shared" si="211"/>
        <v>0</v>
      </c>
      <c r="O387" s="132">
        <f t="shared" si="211"/>
        <v>0</v>
      </c>
      <c r="P387" s="132">
        <f t="shared" si="215"/>
        <v>0</v>
      </c>
      <c r="Q387" s="132">
        <f>Q386</f>
        <v>0</v>
      </c>
      <c r="R387" s="772"/>
      <c r="S387" s="781"/>
      <c r="T387" s="131"/>
      <c r="U387" s="131"/>
      <c r="V387" s="131"/>
      <c r="W387" s="131">
        <f>W386</f>
        <v>0</v>
      </c>
      <c r="X387" s="130">
        <f t="shared" si="212"/>
        <v>0</v>
      </c>
      <c r="Y387" s="131"/>
      <c r="Z387" s="131">
        <f t="shared" si="213"/>
        <v>0</v>
      </c>
      <c r="AA387" s="131">
        <f t="shared" si="213"/>
        <v>0</v>
      </c>
      <c r="AB387" s="131"/>
      <c r="AC387" s="131"/>
      <c r="AD387" s="131"/>
      <c r="AE387" s="131"/>
      <c r="AF387" s="131">
        <f>AF386</f>
        <v>0</v>
      </c>
      <c r="AG387" s="130">
        <f t="shared" si="216"/>
        <v>0</v>
      </c>
      <c r="AH387" s="131"/>
      <c r="AI387" s="130">
        <f>AI386</f>
        <v>0</v>
      </c>
      <c r="AJ387" s="130">
        <f>AJ386</f>
        <v>0</v>
      </c>
      <c r="AK387" s="130"/>
      <c r="AL387" s="133" t="str">
        <f t="shared" si="198"/>
        <v/>
      </c>
      <c r="AM387" s="134"/>
      <c r="AN387" s="134">
        <f>AF387</f>
        <v>0</v>
      </c>
      <c r="AO387" s="134"/>
      <c r="AP387" s="134"/>
      <c r="AQ387" s="134"/>
      <c r="AR387" s="130">
        <f>AF387</f>
        <v>0</v>
      </c>
      <c r="AS387" s="130">
        <f t="shared" si="214"/>
        <v>0</v>
      </c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31"/>
      <c r="BJ387" s="31"/>
      <c r="BK387" s="31"/>
      <c r="BL387" s="31"/>
      <c r="BM387" s="31"/>
      <c r="BN387" s="31"/>
      <c r="BO387" s="31"/>
      <c r="BP387" s="31"/>
      <c r="BS387" s="28"/>
      <c r="BT387" s="29"/>
      <c r="BU387" s="31"/>
    </row>
    <row r="388" spans="1:73" s="231" customFormat="1" ht="13" customHeight="1" outlineLevel="1" x14ac:dyDescent="0.35">
      <c r="A388" s="785"/>
      <c r="B388" s="771"/>
      <c r="C388" s="221" t="s">
        <v>73</v>
      </c>
      <c r="D388" s="221" t="s">
        <v>74</v>
      </c>
      <c r="E388" s="222"/>
      <c r="F388" s="222"/>
      <c r="G388" s="853"/>
      <c r="H388" s="839"/>
      <c r="I388" s="223"/>
      <c r="J388" s="223"/>
      <c r="K388" s="868"/>
      <c r="L388" s="770"/>
      <c r="M388" s="799" t="s">
        <v>98</v>
      </c>
      <c r="N388" s="224">
        <f t="shared" si="211"/>
        <v>0</v>
      </c>
      <c r="O388" s="224">
        <f t="shared" si="211"/>
        <v>0</v>
      </c>
      <c r="P388" s="224">
        <f t="shared" si="215"/>
        <v>0</v>
      </c>
      <c r="Q388" s="224"/>
      <c r="R388" s="770"/>
      <c r="S388" s="779"/>
      <c r="T388" s="225"/>
      <c r="U388" s="225"/>
      <c r="V388" s="225"/>
      <c r="W388" s="225"/>
      <c r="X388" s="226">
        <f t="shared" si="212"/>
        <v>0</v>
      </c>
      <c r="Y388" s="225"/>
      <c r="Z388" s="225">
        <f t="shared" si="213"/>
        <v>0</v>
      </c>
      <c r="AA388" s="225">
        <f t="shared" si="213"/>
        <v>0</v>
      </c>
      <c r="AB388" s="225">
        <f t="shared" si="213"/>
        <v>0</v>
      </c>
      <c r="AC388" s="225"/>
      <c r="AD388" s="225"/>
      <c r="AE388" s="225"/>
      <c r="AF388" s="225"/>
      <c r="AG388" s="226">
        <f t="shared" si="216"/>
        <v>0</v>
      </c>
      <c r="AH388" s="225"/>
      <c r="AI388" s="226"/>
      <c r="AJ388" s="226">
        <f>AI388*1.12</f>
        <v>0</v>
      </c>
      <c r="AK388" s="222">
        <f>AH388-AE388</f>
        <v>0</v>
      </c>
      <c r="AL388" s="227" t="str">
        <f t="shared" si="198"/>
        <v/>
      </c>
      <c r="AM388" s="228"/>
      <c r="AN388" s="228"/>
      <c r="AO388" s="228"/>
      <c r="AP388" s="228"/>
      <c r="AQ388" s="228"/>
      <c r="AR388" s="226"/>
      <c r="AS388" s="226">
        <f t="shared" si="214"/>
        <v>0</v>
      </c>
      <c r="AT388" s="226"/>
      <c r="AU388" s="226"/>
      <c r="AV388" s="226"/>
      <c r="AW388" s="226"/>
      <c r="AX388" s="226"/>
      <c r="AY388" s="226"/>
      <c r="AZ388" s="226"/>
      <c r="BA388" s="226"/>
      <c r="BB388" s="229"/>
      <c r="BC388" s="226"/>
      <c r="BD388" s="226"/>
      <c r="BE388" s="226"/>
      <c r="BF388" s="226"/>
      <c r="BG388" s="226"/>
      <c r="BH388" s="226"/>
      <c r="BI388" s="230"/>
      <c r="BJ388" s="230"/>
      <c r="BK388" s="230"/>
      <c r="BL388" s="230"/>
      <c r="BM388" s="230"/>
      <c r="BN388" s="230"/>
      <c r="BO388" s="230"/>
      <c r="BP388" s="230"/>
      <c r="BS388" s="232"/>
      <c r="BT388" s="233"/>
      <c r="BU388" s="230"/>
    </row>
    <row r="389" spans="1:73" s="103" customFormat="1" ht="13" customHeight="1" outlineLevel="1" x14ac:dyDescent="0.35">
      <c r="A389" s="785"/>
      <c r="B389" s="771"/>
      <c r="C389" s="122" t="s">
        <v>75</v>
      </c>
      <c r="D389" s="122" t="s">
        <v>76</v>
      </c>
      <c r="E389" s="189"/>
      <c r="F389" s="189"/>
      <c r="G389" s="853"/>
      <c r="H389" s="839"/>
      <c r="I389" s="193"/>
      <c r="J389" s="193"/>
      <c r="K389" s="869"/>
      <c r="L389" s="771"/>
      <c r="M389" s="800"/>
      <c r="N389" s="125">
        <f t="shared" si="211"/>
        <v>0</v>
      </c>
      <c r="O389" s="125">
        <f t="shared" si="211"/>
        <v>0</v>
      </c>
      <c r="P389" s="125">
        <f t="shared" si="215"/>
        <v>0</v>
      </c>
      <c r="Q389" s="125">
        <f>Q388</f>
        <v>0</v>
      </c>
      <c r="R389" s="771"/>
      <c r="S389" s="780"/>
      <c r="T389" s="124"/>
      <c r="U389" s="124"/>
      <c r="V389" s="124"/>
      <c r="W389" s="124"/>
      <c r="X389" s="123">
        <f t="shared" si="212"/>
        <v>0</v>
      </c>
      <c r="Y389" s="124"/>
      <c r="Z389" s="124">
        <f t="shared" si="213"/>
        <v>0</v>
      </c>
      <c r="AA389" s="124">
        <f t="shared" si="213"/>
        <v>0</v>
      </c>
      <c r="AB389" s="124"/>
      <c r="AC389" s="124"/>
      <c r="AD389" s="124"/>
      <c r="AE389" s="124"/>
      <c r="AF389" s="124"/>
      <c r="AG389" s="123">
        <f t="shared" si="216"/>
        <v>0</v>
      </c>
      <c r="AH389" s="124"/>
      <c r="AI389" s="123"/>
      <c r="AJ389" s="123">
        <f>AI389*1.12</f>
        <v>0</v>
      </c>
      <c r="AK389" s="123"/>
      <c r="AL389" s="126" t="str">
        <f t="shared" si="198"/>
        <v/>
      </c>
      <c r="AM389" s="127"/>
      <c r="AN389" s="127">
        <f>AF389</f>
        <v>0</v>
      </c>
      <c r="AO389" s="127"/>
      <c r="AP389" s="127"/>
      <c r="AQ389" s="127"/>
      <c r="AR389" s="123">
        <f>AF389</f>
        <v>0</v>
      </c>
      <c r="AS389" s="123">
        <f t="shared" si="214"/>
        <v>0</v>
      </c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06"/>
      <c r="BJ389" s="106"/>
      <c r="BK389" s="106"/>
      <c r="BL389" s="106"/>
      <c r="BM389" s="106"/>
      <c r="BN389" s="106"/>
      <c r="BO389" s="106"/>
      <c r="BP389" s="106"/>
      <c r="BS389" s="30"/>
      <c r="BT389" s="107"/>
      <c r="BU389" s="106"/>
    </row>
    <row r="390" spans="1:73" ht="14.5" customHeight="1" outlineLevel="1" x14ac:dyDescent="0.35">
      <c r="A390" s="785"/>
      <c r="B390" s="771"/>
      <c r="C390" s="129" t="s">
        <v>75</v>
      </c>
      <c r="D390" s="129" t="s">
        <v>77</v>
      </c>
      <c r="E390" s="191"/>
      <c r="F390" s="191"/>
      <c r="G390" s="853"/>
      <c r="H390" s="839"/>
      <c r="I390" s="195"/>
      <c r="J390" s="195"/>
      <c r="K390" s="870"/>
      <c r="L390" s="772"/>
      <c r="M390" s="801"/>
      <c r="N390" s="132">
        <f t="shared" si="211"/>
        <v>0</v>
      </c>
      <c r="O390" s="132">
        <f t="shared" si="211"/>
        <v>0</v>
      </c>
      <c r="P390" s="132">
        <f t="shared" si="215"/>
        <v>0</v>
      </c>
      <c r="Q390" s="132">
        <f>Q389</f>
        <v>0</v>
      </c>
      <c r="R390" s="772"/>
      <c r="S390" s="781"/>
      <c r="T390" s="131"/>
      <c r="U390" s="131"/>
      <c r="V390" s="131"/>
      <c r="W390" s="131">
        <f>W389</f>
        <v>0</v>
      </c>
      <c r="X390" s="130">
        <f t="shared" si="212"/>
        <v>0</v>
      </c>
      <c r="Y390" s="131"/>
      <c r="Z390" s="131">
        <f t="shared" si="213"/>
        <v>0</v>
      </c>
      <c r="AA390" s="131">
        <f t="shared" si="213"/>
        <v>0</v>
      </c>
      <c r="AB390" s="131"/>
      <c r="AC390" s="131"/>
      <c r="AD390" s="131"/>
      <c r="AE390" s="131"/>
      <c r="AF390" s="131">
        <f>AF389</f>
        <v>0</v>
      </c>
      <c r="AG390" s="130">
        <f t="shared" si="216"/>
        <v>0</v>
      </c>
      <c r="AH390" s="131"/>
      <c r="AI390" s="130">
        <f>AI389</f>
        <v>0</v>
      </c>
      <c r="AJ390" s="130">
        <f>AJ389</f>
        <v>0</v>
      </c>
      <c r="AK390" s="130"/>
      <c r="AL390" s="133" t="str">
        <f t="shared" si="198"/>
        <v/>
      </c>
      <c r="AM390" s="134"/>
      <c r="AN390" s="134">
        <f>AF390</f>
        <v>0</v>
      </c>
      <c r="AO390" s="134"/>
      <c r="AP390" s="134"/>
      <c r="AQ390" s="134"/>
      <c r="AR390" s="130">
        <f>AF390</f>
        <v>0</v>
      </c>
      <c r="AS390" s="130">
        <f t="shared" si="214"/>
        <v>0</v>
      </c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31"/>
      <c r="BJ390" s="31"/>
      <c r="BK390" s="31"/>
      <c r="BL390" s="31"/>
      <c r="BM390" s="31"/>
      <c r="BN390" s="31"/>
      <c r="BO390" s="31"/>
      <c r="BP390" s="31"/>
      <c r="BS390" s="28"/>
      <c r="BT390" s="29"/>
      <c r="BU390" s="31"/>
    </row>
    <row r="391" spans="1:73" s="231" customFormat="1" ht="13" customHeight="1" outlineLevel="1" x14ac:dyDescent="0.35">
      <c r="A391" s="785"/>
      <c r="B391" s="771"/>
      <c r="C391" s="221" t="s">
        <v>73</v>
      </c>
      <c r="D391" s="221" t="s">
        <v>74</v>
      </c>
      <c r="E391" s="222"/>
      <c r="F391" s="222"/>
      <c r="G391" s="853"/>
      <c r="H391" s="839"/>
      <c r="I391" s="223"/>
      <c r="J391" s="223"/>
      <c r="K391" s="868"/>
      <c r="L391" s="770"/>
      <c r="M391" s="799" t="s">
        <v>98</v>
      </c>
      <c r="N391" s="224">
        <f t="shared" si="211"/>
        <v>0</v>
      </c>
      <c r="O391" s="224">
        <f t="shared" si="211"/>
        <v>0</v>
      </c>
      <c r="P391" s="224">
        <f t="shared" si="215"/>
        <v>0</v>
      </c>
      <c r="Q391" s="224"/>
      <c r="R391" s="770"/>
      <c r="S391" s="779"/>
      <c r="T391" s="225"/>
      <c r="U391" s="225"/>
      <c r="V391" s="225"/>
      <c r="W391" s="225"/>
      <c r="X391" s="226">
        <f t="shared" si="212"/>
        <v>0</v>
      </c>
      <c r="Y391" s="225"/>
      <c r="Z391" s="225">
        <f t="shared" si="213"/>
        <v>0</v>
      </c>
      <c r="AA391" s="225">
        <f t="shared" si="213"/>
        <v>0</v>
      </c>
      <c r="AB391" s="225">
        <f t="shared" si="213"/>
        <v>0</v>
      </c>
      <c r="AC391" s="225"/>
      <c r="AD391" s="225"/>
      <c r="AE391" s="225"/>
      <c r="AF391" s="225"/>
      <c r="AG391" s="226">
        <f t="shared" si="216"/>
        <v>0</v>
      </c>
      <c r="AH391" s="225"/>
      <c r="AI391" s="226"/>
      <c r="AJ391" s="226">
        <f>AI391*1.12</f>
        <v>0</v>
      </c>
      <c r="AK391" s="222">
        <f>AH391-AE391</f>
        <v>0</v>
      </c>
      <c r="AL391" s="227" t="str">
        <f t="shared" si="198"/>
        <v/>
      </c>
      <c r="AM391" s="228"/>
      <c r="AN391" s="228"/>
      <c r="AO391" s="228"/>
      <c r="AP391" s="228"/>
      <c r="AQ391" s="228"/>
      <c r="AR391" s="226"/>
      <c r="AS391" s="226">
        <f t="shared" si="214"/>
        <v>0</v>
      </c>
      <c r="AT391" s="226"/>
      <c r="AU391" s="226"/>
      <c r="AV391" s="226"/>
      <c r="AW391" s="226"/>
      <c r="AX391" s="226"/>
      <c r="AY391" s="226"/>
      <c r="AZ391" s="226"/>
      <c r="BA391" s="226"/>
      <c r="BB391" s="229"/>
      <c r="BC391" s="226"/>
      <c r="BD391" s="226"/>
      <c r="BE391" s="226"/>
      <c r="BF391" s="226"/>
      <c r="BG391" s="226"/>
      <c r="BH391" s="226"/>
      <c r="BI391" s="230"/>
      <c r="BJ391" s="230"/>
      <c r="BK391" s="230"/>
      <c r="BL391" s="230"/>
      <c r="BM391" s="230"/>
      <c r="BN391" s="230"/>
      <c r="BO391" s="230"/>
      <c r="BP391" s="230"/>
      <c r="BS391" s="232"/>
      <c r="BT391" s="233"/>
      <c r="BU391" s="230"/>
    </row>
    <row r="392" spans="1:73" s="103" customFormat="1" ht="13" customHeight="1" outlineLevel="1" x14ac:dyDescent="0.35">
      <c r="A392" s="785"/>
      <c r="B392" s="771"/>
      <c r="C392" s="122" t="s">
        <v>75</v>
      </c>
      <c r="D392" s="122" t="s">
        <v>76</v>
      </c>
      <c r="E392" s="189"/>
      <c r="F392" s="189"/>
      <c r="G392" s="853"/>
      <c r="H392" s="839"/>
      <c r="I392" s="193"/>
      <c r="J392" s="193"/>
      <c r="K392" s="869"/>
      <c r="L392" s="771"/>
      <c r="M392" s="800"/>
      <c r="N392" s="125">
        <f t="shared" si="211"/>
        <v>0</v>
      </c>
      <c r="O392" s="125">
        <f t="shared" si="211"/>
        <v>0</v>
      </c>
      <c r="P392" s="125">
        <f t="shared" si="215"/>
        <v>0</v>
      </c>
      <c r="Q392" s="125">
        <f>Q391</f>
        <v>0</v>
      </c>
      <c r="R392" s="771"/>
      <c r="S392" s="780"/>
      <c r="T392" s="124"/>
      <c r="U392" s="124"/>
      <c r="V392" s="124"/>
      <c r="W392" s="124"/>
      <c r="X392" s="123">
        <f t="shared" si="212"/>
        <v>0</v>
      </c>
      <c r="Y392" s="124"/>
      <c r="Z392" s="124">
        <f t="shared" si="213"/>
        <v>0</v>
      </c>
      <c r="AA392" s="124">
        <f t="shared" si="213"/>
        <v>0</v>
      </c>
      <c r="AB392" s="124"/>
      <c r="AC392" s="124"/>
      <c r="AD392" s="124"/>
      <c r="AE392" s="124"/>
      <c r="AF392" s="124"/>
      <c r="AG392" s="123">
        <f t="shared" si="216"/>
        <v>0</v>
      </c>
      <c r="AH392" s="124"/>
      <c r="AI392" s="123"/>
      <c r="AJ392" s="123">
        <f>AI392*1.12</f>
        <v>0</v>
      </c>
      <c r="AK392" s="123"/>
      <c r="AL392" s="126" t="str">
        <f t="shared" si="198"/>
        <v/>
      </c>
      <c r="AM392" s="127"/>
      <c r="AN392" s="127">
        <f>AF392</f>
        <v>0</v>
      </c>
      <c r="AO392" s="127"/>
      <c r="AP392" s="127"/>
      <c r="AQ392" s="127"/>
      <c r="AR392" s="123">
        <f>AF392</f>
        <v>0</v>
      </c>
      <c r="AS392" s="123">
        <f t="shared" si="214"/>
        <v>0</v>
      </c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06"/>
      <c r="BJ392" s="106"/>
      <c r="BK392" s="106"/>
      <c r="BL392" s="106"/>
      <c r="BM392" s="106"/>
      <c r="BN392" s="106"/>
      <c r="BO392" s="106"/>
      <c r="BP392" s="106"/>
      <c r="BS392" s="30"/>
      <c r="BT392" s="107"/>
      <c r="BU392" s="106"/>
    </row>
    <row r="393" spans="1:73" ht="14.5" customHeight="1" outlineLevel="1" x14ac:dyDescent="0.35">
      <c r="A393" s="785"/>
      <c r="B393" s="771"/>
      <c r="C393" s="129" t="s">
        <v>75</v>
      </c>
      <c r="D393" s="129" t="s">
        <v>77</v>
      </c>
      <c r="E393" s="191"/>
      <c r="F393" s="191"/>
      <c r="G393" s="853"/>
      <c r="H393" s="839"/>
      <c r="I393" s="195"/>
      <c r="J393" s="195"/>
      <c r="K393" s="870"/>
      <c r="L393" s="772"/>
      <c r="M393" s="801"/>
      <c r="N393" s="132">
        <f t="shared" si="211"/>
        <v>0</v>
      </c>
      <c r="O393" s="132">
        <f t="shared" si="211"/>
        <v>0</v>
      </c>
      <c r="P393" s="132">
        <f t="shared" si="215"/>
        <v>0</v>
      </c>
      <c r="Q393" s="132">
        <f>Q392</f>
        <v>0</v>
      </c>
      <c r="R393" s="772"/>
      <c r="S393" s="781"/>
      <c r="T393" s="131"/>
      <c r="U393" s="131"/>
      <c r="V393" s="131"/>
      <c r="W393" s="131">
        <f>W392</f>
        <v>0</v>
      </c>
      <c r="X393" s="130">
        <f t="shared" si="212"/>
        <v>0</v>
      </c>
      <c r="Y393" s="131"/>
      <c r="Z393" s="131">
        <f t="shared" si="213"/>
        <v>0</v>
      </c>
      <c r="AA393" s="131">
        <f t="shared" si="213"/>
        <v>0</v>
      </c>
      <c r="AB393" s="131"/>
      <c r="AC393" s="131"/>
      <c r="AD393" s="131"/>
      <c r="AE393" s="131"/>
      <c r="AF393" s="131">
        <f>AF392</f>
        <v>0</v>
      </c>
      <c r="AG393" s="130">
        <f t="shared" si="216"/>
        <v>0</v>
      </c>
      <c r="AH393" s="131"/>
      <c r="AI393" s="130">
        <f>AI392</f>
        <v>0</v>
      </c>
      <c r="AJ393" s="130">
        <f>AJ392</f>
        <v>0</v>
      </c>
      <c r="AK393" s="130"/>
      <c r="AL393" s="133" t="str">
        <f t="shared" si="198"/>
        <v/>
      </c>
      <c r="AM393" s="134"/>
      <c r="AN393" s="134">
        <f>AF393</f>
        <v>0</v>
      </c>
      <c r="AO393" s="134"/>
      <c r="AP393" s="134"/>
      <c r="AQ393" s="134"/>
      <c r="AR393" s="130">
        <f>AF393</f>
        <v>0</v>
      </c>
      <c r="AS393" s="130">
        <f t="shared" si="214"/>
        <v>0</v>
      </c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31"/>
      <c r="BJ393" s="31"/>
      <c r="BK393" s="31"/>
      <c r="BL393" s="31"/>
      <c r="BM393" s="31"/>
      <c r="BN393" s="31"/>
      <c r="BO393" s="31"/>
      <c r="BP393" s="31"/>
      <c r="BS393" s="28"/>
      <c r="BT393" s="29"/>
      <c r="BU393" s="31"/>
    </row>
    <row r="394" spans="1:73" s="231" customFormat="1" ht="13" customHeight="1" outlineLevel="1" x14ac:dyDescent="0.35">
      <c r="A394" s="785"/>
      <c r="B394" s="771"/>
      <c r="C394" s="221" t="s">
        <v>73</v>
      </c>
      <c r="D394" s="221" t="s">
        <v>74</v>
      </c>
      <c r="E394" s="222"/>
      <c r="F394" s="222"/>
      <c r="G394" s="853"/>
      <c r="H394" s="839"/>
      <c r="I394" s="223"/>
      <c r="J394" s="223"/>
      <c r="K394" s="868"/>
      <c r="L394" s="770"/>
      <c r="M394" s="799" t="s">
        <v>98</v>
      </c>
      <c r="N394" s="224">
        <f t="shared" si="211"/>
        <v>0</v>
      </c>
      <c r="O394" s="224">
        <f t="shared" si="211"/>
        <v>0</v>
      </c>
      <c r="P394" s="224">
        <f t="shared" si="215"/>
        <v>0</v>
      </c>
      <c r="Q394" s="224"/>
      <c r="R394" s="770"/>
      <c r="S394" s="779"/>
      <c r="T394" s="225"/>
      <c r="U394" s="225"/>
      <c r="V394" s="225"/>
      <c r="W394" s="225"/>
      <c r="X394" s="226">
        <f t="shared" si="212"/>
        <v>0</v>
      </c>
      <c r="Y394" s="225"/>
      <c r="Z394" s="225">
        <f t="shared" si="213"/>
        <v>0</v>
      </c>
      <c r="AA394" s="225">
        <f t="shared" si="213"/>
        <v>0</v>
      </c>
      <c r="AB394" s="225">
        <f t="shared" si="213"/>
        <v>0</v>
      </c>
      <c r="AC394" s="225"/>
      <c r="AD394" s="225"/>
      <c r="AE394" s="225"/>
      <c r="AF394" s="225"/>
      <c r="AG394" s="226">
        <f t="shared" si="216"/>
        <v>0</v>
      </c>
      <c r="AH394" s="225"/>
      <c r="AI394" s="226"/>
      <c r="AJ394" s="226">
        <f>AI394*1.12</f>
        <v>0</v>
      </c>
      <c r="AK394" s="222">
        <f>AH394-AE394</f>
        <v>0</v>
      </c>
      <c r="AL394" s="227" t="str">
        <f t="shared" si="198"/>
        <v/>
      </c>
      <c r="AM394" s="228"/>
      <c r="AN394" s="228"/>
      <c r="AO394" s="228"/>
      <c r="AP394" s="228"/>
      <c r="AQ394" s="228"/>
      <c r="AR394" s="226"/>
      <c r="AS394" s="226">
        <f t="shared" si="214"/>
        <v>0</v>
      </c>
      <c r="AT394" s="226"/>
      <c r="AU394" s="226"/>
      <c r="AV394" s="226"/>
      <c r="AW394" s="226"/>
      <c r="AX394" s="226"/>
      <c r="AY394" s="226"/>
      <c r="AZ394" s="226"/>
      <c r="BA394" s="226"/>
      <c r="BB394" s="229"/>
      <c r="BC394" s="226"/>
      <c r="BD394" s="226"/>
      <c r="BE394" s="226"/>
      <c r="BF394" s="226"/>
      <c r="BG394" s="226"/>
      <c r="BH394" s="226"/>
      <c r="BI394" s="230"/>
      <c r="BJ394" s="230"/>
      <c r="BK394" s="230"/>
      <c r="BL394" s="230"/>
      <c r="BM394" s="230"/>
      <c r="BN394" s="230"/>
      <c r="BO394" s="230"/>
      <c r="BP394" s="230"/>
      <c r="BS394" s="232"/>
      <c r="BT394" s="233"/>
      <c r="BU394" s="230"/>
    </row>
    <row r="395" spans="1:73" s="103" customFormat="1" ht="13" customHeight="1" outlineLevel="1" x14ac:dyDescent="0.35">
      <c r="A395" s="785"/>
      <c r="B395" s="771"/>
      <c r="C395" s="122" t="s">
        <v>75</v>
      </c>
      <c r="D395" s="122" t="s">
        <v>76</v>
      </c>
      <c r="E395" s="189"/>
      <c r="F395" s="189"/>
      <c r="G395" s="853"/>
      <c r="H395" s="839"/>
      <c r="I395" s="193"/>
      <c r="J395" s="193"/>
      <c r="K395" s="869"/>
      <c r="L395" s="771"/>
      <c r="M395" s="800"/>
      <c r="N395" s="125">
        <f t="shared" si="211"/>
        <v>0</v>
      </c>
      <c r="O395" s="125">
        <f t="shared" si="211"/>
        <v>0</v>
      </c>
      <c r="P395" s="125">
        <f t="shared" si="215"/>
        <v>0</v>
      </c>
      <c r="Q395" s="125">
        <f>Q394</f>
        <v>0</v>
      </c>
      <c r="R395" s="771"/>
      <c r="S395" s="780"/>
      <c r="T395" s="124"/>
      <c r="U395" s="124"/>
      <c r="V395" s="124"/>
      <c r="W395" s="124"/>
      <c r="X395" s="123">
        <f t="shared" si="212"/>
        <v>0</v>
      </c>
      <c r="Y395" s="124"/>
      <c r="Z395" s="124">
        <f t="shared" si="213"/>
        <v>0</v>
      </c>
      <c r="AA395" s="124">
        <f t="shared" si="213"/>
        <v>0</v>
      </c>
      <c r="AB395" s="124"/>
      <c r="AC395" s="124"/>
      <c r="AD395" s="124"/>
      <c r="AE395" s="124"/>
      <c r="AF395" s="124"/>
      <c r="AG395" s="123">
        <f t="shared" si="216"/>
        <v>0</v>
      </c>
      <c r="AH395" s="124"/>
      <c r="AI395" s="123"/>
      <c r="AJ395" s="123">
        <f>AI395*1.12</f>
        <v>0</v>
      </c>
      <c r="AK395" s="123"/>
      <c r="AL395" s="126" t="str">
        <f t="shared" si="198"/>
        <v/>
      </c>
      <c r="AM395" s="127"/>
      <c r="AN395" s="127">
        <f>AF395</f>
        <v>0</v>
      </c>
      <c r="AO395" s="127"/>
      <c r="AP395" s="127"/>
      <c r="AQ395" s="127"/>
      <c r="AR395" s="123">
        <f>AF395</f>
        <v>0</v>
      </c>
      <c r="AS395" s="123">
        <f t="shared" si="214"/>
        <v>0</v>
      </c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06"/>
      <c r="BJ395" s="106"/>
      <c r="BK395" s="106"/>
      <c r="BL395" s="106"/>
      <c r="BM395" s="106"/>
      <c r="BN395" s="106"/>
      <c r="BO395" s="106"/>
      <c r="BP395" s="106"/>
      <c r="BS395" s="30"/>
      <c r="BT395" s="107"/>
      <c r="BU395" s="106"/>
    </row>
    <row r="396" spans="1:73" ht="14.5" customHeight="1" outlineLevel="1" x14ac:dyDescent="0.35">
      <c r="A396" s="785"/>
      <c r="B396" s="771"/>
      <c r="C396" s="129" t="s">
        <v>75</v>
      </c>
      <c r="D396" s="129" t="s">
        <v>77</v>
      </c>
      <c r="E396" s="191"/>
      <c r="F396" s="191"/>
      <c r="G396" s="853"/>
      <c r="H396" s="839"/>
      <c r="I396" s="195"/>
      <c r="J396" s="195"/>
      <c r="K396" s="870"/>
      <c r="L396" s="772"/>
      <c r="M396" s="801"/>
      <c r="N396" s="132">
        <f t="shared" si="211"/>
        <v>0</v>
      </c>
      <c r="O396" s="132">
        <f t="shared" si="211"/>
        <v>0</v>
      </c>
      <c r="P396" s="132">
        <f t="shared" si="215"/>
        <v>0</v>
      </c>
      <c r="Q396" s="132">
        <f>Q395</f>
        <v>0</v>
      </c>
      <c r="R396" s="772"/>
      <c r="S396" s="781"/>
      <c r="T396" s="131"/>
      <c r="U396" s="131"/>
      <c r="V396" s="131"/>
      <c r="W396" s="131">
        <f>W395</f>
        <v>0</v>
      </c>
      <c r="X396" s="130">
        <f t="shared" si="212"/>
        <v>0</v>
      </c>
      <c r="Y396" s="131"/>
      <c r="Z396" s="131">
        <f t="shared" si="213"/>
        <v>0</v>
      </c>
      <c r="AA396" s="131">
        <f t="shared" si="213"/>
        <v>0</v>
      </c>
      <c r="AB396" s="131"/>
      <c r="AC396" s="131"/>
      <c r="AD396" s="131"/>
      <c r="AE396" s="131"/>
      <c r="AF396" s="131">
        <f>AF395</f>
        <v>0</v>
      </c>
      <c r="AG396" s="130">
        <f t="shared" si="216"/>
        <v>0</v>
      </c>
      <c r="AH396" s="131"/>
      <c r="AI396" s="130">
        <f>AI395</f>
        <v>0</v>
      </c>
      <c r="AJ396" s="130">
        <f>AJ395</f>
        <v>0</v>
      </c>
      <c r="AK396" s="130"/>
      <c r="AL396" s="133" t="str">
        <f t="shared" si="198"/>
        <v/>
      </c>
      <c r="AM396" s="134"/>
      <c r="AN396" s="134">
        <f>AF396</f>
        <v>0</v>
      </c>
      <c r="AO396" s="134"/>
      <c r="AP396" s="134"/>
      <c r="AQ396" s="134"/>
      <c r="AR396" s="130">
        <f>AF396</f>
        <v>0</v>
      </c>
      <c r="AS396" s="130">
        <f t="shared" si="214"/>
        <v>0</v>
      </c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31"/>
      <c r="BJ396" s="31"/>
      <c r="BK396" s="31"/>
      <c r="BL396" s="31"/>
      <c r="BM396" s="31"/>
      <c r="BN396" s="31"/>
      <c r="BO396" s="31"/>
      <c r="BP396" s="31"/>
      <c r="BS396" s="28"/>
      <c r="BT396" s="29"/>
      <c r="BU396" s="31"/>
    </row>
    <row r="397" spans="1:73" s="231" customFormat="1" ht="13" customHeight="1" outlineLevel="1" x14ac:dyDescent="0.35">
      <c r="A397" s="785"/>
      <c r="B397" s="771"/>
      <c r="C397" s="221" t="s">
        <v>73</v>
      </c>
      <c r="D397" s="221" t="s">
        <v>74</v>
      </c>
      <c r="E397" s="222"/>
      <c r="F397" s="222"/>
      <c r="G397" s="853"/>
      <c r="H397" s="839"/>
      <c r="I397" s="223"/>
      <c r="J397" s="223"/>
      <c r="K397" s="868"/>
      <c r="L397" s="770"/>
      <c r="M397" s="799" t="s">
        <v>98</v>
      </c>
      <c r="N397" s="224">
        <f t="shared" si="211"/>
        <v>0</v>
      </c>
      <c r="O397" s="224">
        <f t="shared" si="211"/>
        <v>0</v>
      </c>
      <c r="P397" s="224">
        <f t="shared" si="215"/>
        <v>0</v>
      </c>
      <c r="Q397" s="224"/>
      <c r="R397" s="770"/>
      <c r="S397" s="779"/>
      <c r="T397" s="225"/>
      <c r="U397" s="225"/>
      <c r="V397" s="225"/>
      <c r="W397" s="225"/>
      <c r="X397" s="226">
        <f t="shared" si="212"/>
        <v>0</v>
      </c>
      <c r="Y397" s="225"/>
      <c r="Z397" s="225">
        <f t="shared" si="213"/>
        <v>0</v>
      </c>
      <c r="AA397" s="225">
        <f t="shared" si="213"/>
        <v>0</v>
      </c>
      <c r="AB397" s="225">
        <f t="shared" si="213"/>
        <v>0</v>
      </c>
      <c r="AC397" s="225"/>
      <c r="AD397" s="225"/>
      <c r="AE397" s="225"/>
      <c r="AF397" s="225"/>
      <c r="AG397" s="226">
        <f t="shared" si="216"/>
        <v>0</v>
      </c>
      <c r="AH397" s="225"/>
      <c r="AI397" s="226"/>
      <c r="AJ397" s="226">
        <f>AI397*1.12</f>
        <v>0</v>
      </c>
      <c r="AK397" s="222">
        <f>AH397-AE397</f>
        <v>0</v>
      </c>
      <c r="AL397" s="227" t="str">
        <f t="shared" si="198"/>
        <v/>
      </c>
      <c r="AM397" s="228"/>
      <c r="AN397" s="228"/>
      <c r="AO397" s="228"/>
      <c r="AP397" s="228"/>
      <c r="AQ397" s="228"/>
      <c r="AR397" s="226"/>
      <c r="AS397" s="226">
        <f t="shared" si="214"/>
        <v>0</v>
      </c>
      <c r="AT397" s="226"/>
      <c r="AU397" s="226"/>
      <c r="AV397" s="226"/>
      <c r="AW397" s="226"/>
      <c r="AX397" s="226"/>
      <c r="AY397" s="226"/>
      <c r="AZ397" s="226"/>
      <c r="BA397" s="226"/>
      <c r="BB397" s="229"/>
      <c r="BC397" s="226"/>
      <c r="BD397" s="226"/>
      <c r="BE397" s="226"/>
      <c r="BF397" s="226"/>
      <c r="BG397" s="226"/>
      <c r="BH397" s="226"/>
      <c r="BI397" s="230"/>
      <c r="BJ397" s="230"/>
      <c r="BK397" s="230"/>
      <c r="BL397" s="230"/>
      <c r="BM397" s="230"/>
      <c r="BN397" s="230"/>
      <c r="BO397" s="230"/>
      <c r="BP397" s="230"/>
      <c r="BS397" s="232"/>
      <c r="BT397" s="233"/>
      <c r="BU397" s="230"/>
    </row>
    <row r="398" spans="1:73" s="103" customFormat="1" ht="13" customHeight="1" outlineLevel="1" x14ac:dyDescent="0.35">
      <c r="A398" s="785"/>
      <c r="B398" s="771"/>
      <c r="C398" s="122" t="s">
        <v>75</v>
      </c>
      <c r="D398" s="122" t="s">
        <v>76</v>
      </c>
      <c r="E398" s="189"/>
      <c r="F398" s="189"/>
      <c r="G398" s="853"/>
      <c r="H398" s="839"/>
      <c r="I398" s="193"/>
      <c r="J398" s="193"/>
      <c r="K398" s="869"/>
      <c r="L398" s="771"/>
      <c r="M398" s="800"/>
      <c r="N398" s="125">
        <f t="shared" si="211"/>
        <v>0</v>
      </c>
      <c r="O398" s="125">
        <f t="shared" si="211"/>
        <v>0</v>
      </c>
      <c r="P398" s="125">
        <f t="shared" si="215"/>
        <v>0</v>
      </c>
      <c r="Q398" s="125">
        <f>Q397</f>
        <v>0</v>
      </c>
      <c r="R398" s="771"/>
      <c r="S398" s="780"/>
      <c r="T398" s="124"/>
      <c r="U398" s="124"/>
      <c r="V398" s="124"/>
      <c r="W398" s="124"/>
      <c r="X398" s="123">
        <f t="shared" si="212"/>
        <v>0</v>
      </c>
      <c r="Y398" s="124"/>
      <c r="Z398" s="124">
        <f t="shared" si="213"/>
        <v>0</v>
      </c>
      <c r="AA398" s="124">
        <f t="shared" si="213"/>
        <v>0</v>
      </c>
      <c r="AB398" s="124"/>
      <c r="AC398" s="124"/>
      <c r="AD398" s="124"/>
      <c r="AE398" s="124"/>
      <c r="AF398" s="124"/>
      <c r="AG398" s="123">
        <f t="shared" si="216"/>
        <v>0</v>
      </c>
      <c r="AH398" s="124"/>
      <c r="AI398" s="123"/>
      <c r="AJ398" s="123">
        <f>AI398*1.12</f>
        <v>0</v>
      </c>
      <c r="AK398" s="123"/>
      <c r="AL398" s="126" t="str">
        <f t="shared" si="198"/>
        <v/>
      </c>
      <c r="AM398" s="127"/>
      <c r="AN398" s="127">
        <f>AF398</f>
        <v>0</v>
      </c>
      <c r="AO398" s="127"/>
      <c r="AP398" s="127"/>
      <c r="AQ398" s="127"/>
      <c r="AR398" s="123">
        <f>AF398</f>
        <v>0</v>
      </c>
      <c r="AS398" s="123">
        <f t="shared" si="214"/>
        <v>0</v>
      </c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06"/>
      <c r="BJ398" s="106"/>
      <c r="BK398" s="106"/>
      <c r="BL398" s="106"/>
      <c r="BM398" s="106"/>
      <c r="BN398" s="106"/>
      <c r="BO398" s="106"/>
      <c r="BP398" s="106"/>
      <c r="BS398" s="30"/>
      <c r="BT398" s="107"/>
      <c r="BU398" s="106"/>
    </row>
    <row r="399" spans="1:73" ht="14.5" customHeight="1" outlineLevel="1" x14ac:dyDescent="0.35">
      <c r="A399" s="786"/>
      <c r="B399" s="772"/>
      <c r="C399" s="129" t="s">
        <v>75</v>
      </c>
      <c r="D399" s="129" t="s">
        <v>77</v>
      </c>
      <c r="E399" s="191"/>
      <c r="F399" s="191"/>
      <c r="G399" s="854"/>
      <c r="H399" s="840"/>
      <c r="I399" s="195"/>
      <c r="J399" s="195"/>
      <c r="K399" s="870"/>
      <c r="L399" s="772"/>
      <c r="M399" s="801"/>
      <c r="N399" s="132">
        <f t="shared" si="211"/>
        <v>0</v>
      </c>
      <c r="O399" s="132">
        <f t="shared" si="211"/>
        <v>0</v>
      </c>
      <c r="P399" s="132">
        <f t="shared" si="215"/>
        <v>0</v>
      </c>
      <c r="Q399" s="132">
        <f>Q398</f>
        <v>0</v>
      </c>
      <c r="R399" s="772"/>
      <c r="S399" s="781"/>
      <c r="T399" s="131"/>
      <c r="U399" s="131"/>
      <c r="V399" s="131"/>
      <c r="W399" s="131">
        <f>W398</f>
        <v>0</v>
      </c>
      <c r="X399" s="130">
        <f t="shared" si="212"/>
        <v>0</v>
      </c>
      <c r="Y399" s="131"/>
      <c r="Z399" s="131">
        <f t="shared" si="213"/>
        <v>0</v>
      </c>
      <c r="AA399" s="131">
        <f t="shared" si="213"/>
        <v>0</v>
      </c>
      <c r="AB399" s="131"/>
      <c r="AC399" s="131"/>
      <c r="AD399" s="131"/>
      <c r="AE399" s="131"/>
      <c r="AF399" s="131">
        <f>AF398</f>
        <v>0</v>
      </c>
      <c r="AG399" s="130">
        <f t="shared" si="216"/>
        <v>0</v>
      </c>
      <c r="AH399" s="131"/>
      <c r="AI399" s="130">
        <f>AI398</f>
        <v>0</v>
      </c>
      <c r="AJ399" s="130">
        <f>AJ398</f>
        <v>0</v>
      </c>
      <c r="AK399" s="130"/>
      <c r="AL399" s="133" t="str">
        <f t="shared" si="198"/>
        <v/>
      </c>
      <c r="AM399" s="134"/>
      <c r="AN399" s="134">
        <f>AF399</f>
        <v>0</v>
      </c>
      <c r="AO399" s="134"/>
      <c r="AP399" s="134"/>
      <c r="AQ399" s="134"/>
      <c r="AR399" s="130">
        <f>AF399</f>
        <v>0</v>
      </c>
      <c r="AS399" s="130">
        <f t="shared" si="214"/>
        <v>0</v>
      </c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31"/>
      <c r="BJ399" s="31"/>
      <c r="BK399" s="31"/>
      <c r="BL399" s="31"/>
      <c r="BM399" s="31"/>
      <c r="BN399" s="31"/>
      <c r="BO399" s="31"/>
      <c r="BP399" s="31"/>
      <c r="BS399" s="28"/>
      <c r="BT399" s="29"/>
      <c r="BU399" s="31"/>
    </row>
    <row r="400" spans="1:73" s="216" customFormat="1" ht="13" customHeight="1" x14ac:dyDescent="0.35">
      <c r="A400" s="954"/>
      <c r="B400" s="770" t="s">
        <v>150</v>
      </c>
      <c r="C400" s="206"/>
      <c r="D400" s="206"/>
      <c r="E400" s="207"/>
      <c r="F400" s="207"/>
      <c r="G400" s="950">
        <v>2022</v>
      </c>
      <c r="H400" s="951"/>
      <c r="I400" s="207"/>
      <c r="J400" s="207"/>
      <c r="K400" s="914" t="s">
        <v>121</v>
      </c>
      <c r="L400" s="915"/>
      <c r="M400" s="875" t="s">
        <v>98</v>
      </c>
      <c r="N400" s="209">
        <f t="shared" ref="N400:Q401" si="217">N402+N405+N420+N408+N411+N414+N417</f>
        <v>58315538.600000001</v>
      </c>
      <c r="O400" s="209">
        <f t="shared" si="217"/>
        <v>65313403.232000008</v>
      </c>
      <c r="P400" s="209">
        <f t="shared" si="217"/>
        <v>58315538.600000001</v>
      </c>
      <c r="Q400" s="209">
        <f t="shared" si="217"/>
        <v>65313403.232000008</v>
      </c>
      <c r="R400" s="210"/>
      <c r="S400" s="877"/>
      <c r="T400" s="207" t="e">
        <f>T402+#REF!+T415+#REF!+T406+T409+T412</f>
        <v>#REF!</v>
      </c>
      <c r="U400" s="207" t="e">
        <f>U402+#REF!+U415+#REF!+U406+U409+U412</f>
        <v>#REF!</v>
      </c>
      <c r="V400" s="207" t="e">
        <f>V402+#REF!+V415+#REF!+V406+V409+V412</f>
        <v>#REF!</v>
      </c>
      <c r="W400" s="207" t="e">
        <f>W402+#REF!+W415+#REF!+W406+W409+W412</f>
        <v>#REF!</v>
      </c>
      <c r="X400" s="207" t="e">
        <f>X402+#REF!+X415+#REF!+X406+X409+X412</f>
        <v>#REF!</v>
      </c>
      <c r="Y400" s="207" t="e">
        <f>Y402+#REF!+Y415+#REF!+Y406+Y409+Y412</f>
        <v>#REF!</v>
      </c>
      <c r="Z400" s="207" t="e">
        <f>Z402+#REF!+Z415+#REF!+Z406+Z409+Z412</f>
        <v>#REF!</v>
      </c>
      <c r="AA400" s="207" t="e">
        <f>AA402+#REF!+AA415+#REF!+AA406+AA409+AA412</f>
        <v>#REF!</v>
      </c>
      <c r="AB400" s="207" t="e">
        <f>AB402+#REF!+AB415+#REF!+AB406+AB409+AB412</f>
        <v>#REF!</v>
      </c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11" t="str">
        <f t="shared" si="198"/>
        <v/>
      </c>
      <c r="AM400" s="207"/>
      <c r="AN400" s="207"/>
      <c r="AO400" s="207"/>
      <c r="AP400" s="207"/>
      <c r="AQ400" s="207"/>
      <c r="AR400" s="207" t="e">
        <f>AR402+#REF!+AR415+#REF!+AR406+AR409+AR412</f>
        <v>#REF!</v>
      </c>
      <c r="AS400" s="207" t="e">
        <f>AS402+#REF!+AS415+#REF!+AS406+AS409+AS412</f>
        <v>#REF!</v>
      </c>
      <c r="AT400" s="207" t="e">
        <f>AT402+#REF!+AT415+#REF!+AT406+AT409+AT412</f>
        <v>#REF!</v>
      </c>
      <c r="AU400" s="207" t="e">
        <f>AU402+#REF!+AU415+#REF!+AU406+AU409+AU412</f>
        <v>#REF!</v>
      </c>
      <c r="AV400" s="207" t="e">
        <f>AV402+#REF!+AV415+#REF!+AV406+AV409+AV412</f>
        <v>#REF!</v>
      </c>
      <c r="AW400" s="207" t="e">
        <f>AW402+#REF!+AW415+#REF!+AW406+AW409+AW412</f>
        <v>#REF!</v>
      </c>
      <c r="AX400" s="207" t="e">
        <f>AX402+#REF!+AX415+#REF!+AX406+AX409+AX412</f>
        <v>#REF!</v>
      </c>
      <c r="AY400" s="207" t="e">
        <f>AY402+#REF!+AY415+#REF!+AY406+AY409+AY412</f>
        <v>#REF!</v>
      </c>
      <c r="AZ400" s="207" t="e">
        <f>AZ402+#REF!+AZ415+#REF!+AZ406+AZ409+AZ412</f>
        <v>#REF!</v>
      </c>
      <c r="BA400" s="207" t="e">
        <f>BA402+#REF!+BA415+#REF!+BA406+BA409+BA412</f>
        <v>#REF!</v>
      </c>
      <c r="BB400" s="207" t="e">
        <f>BB402+#REF!+BB415+#REF!+BB406+BB409+BB412</f>
        <v>#REF!</v>
      </c>
      <c r="BC400" s="207" t="e">
        <f>BC402+#REF!+BC415+#REF!+BC406+BC409+BC412</f>
        <v>#REF!</v>
      </c>
      <c r="BD400" s="207" t="e">
        <f>BD402+#REF!+BD415+#REF!+BD406+BD409+BD412</f>
        <v>#REF!</v>
      </c>
      <c r="BE400" s="207" t="e">
        <f>BE402+#REF!+BE415+#REF!+BE406+BE409+BE412</f>
        <v>#REF!</v>
      </c>
      <c r="BF400" s="207" t="e">
        <f>BF402+#REF!+BF415+#REF!+BF406+BF409+BF412</f>
        <v>#REF!</v>
      </c>
      <c r="BG400" s="207" t="e">
        <f>BG402+#REF!+BG415+#REF!+BG406+BG409+BG412</f>
        <v>#REF!</v>
      </c>
      <c r="BH400" s="207" t="e">
        <f>BH402+#REF!+BH415+#REF!+BH406+BH409+BH412</f>
        <v>#REF!</v>
      </c>
      <c r="BI400" s="212" t="s">
        <v>83</v>
      </c>
      <c r="BJ400" s="213"/>
      <c r="BK400" s="214" t="e">
        <f>BK402+#REF!+BK665+BK670+BK674</f>
        <v>#REF!</v>
      </c>
      <c r="BL400" s="214" t="e">
        <f>BL402+#REF!+BL665+BL670+BL674</f>
        <v>#REF!</v>
      </c>
      <c r="BM400" s="214" t="e">
        <f>BM402+#REF!+BM665+BM670+BM674</f>
        <v>#REF!</v>
      </c>
      <c r="BN400" s="215"/>
      <c r="BO400" s="215"/>
      <c r="BP400" s="213"/>
      <c r="BS400" s="217"/>
      <c r="BT400" s="218"/>
      <c r="BU400" s="213"/>
    </row>
    <row r="401" spans="1:73" s="216" customFormat="1" x14ac:dyDescent="0.35">
      <c r="A401" s="955"/>
      <c r="B401" s="771"/>
      <c r="C401" s="206"/>
      <c r="D401" s="206"/>
      <c r="E401" s="207"/>
      <c r="F401" s="207"/>
      <c r="G401" s="950"/>
      <c r="H401" s="952"/>
      <c r="I401" s="207"/>
      <c r="J401" s="207"/>
      <c r="K401" s="916"/>
      <c r="L401" s="917"/>
      <c r="M401" s="876"/>
      <c r="N401" s="209">
        <f t="shared" si="217"/>
        <v>58315538.600000001</v>
      </c>
      <c r="O401" s="209">
        <f t="shared" si="217"/>
        <v>65313403.232000008</v>
      </c>
      <c r="P401" s="209">
        <f t="shared" si="217"/>
        <v>58315538.600000001</v>
      </c>
      <c r="Q401" s="209">
        <f t="shared" si="217"/>
        <v>65313403.232000008</v>
      </c>
      <c r="R401" s="210"/>
      <c r="S401" s="878"/>
      <c r="T401" s="207" t="e">
        <f>T403+#REF!+T416+#REF!+T407+T410+T413</f>
        <v>#REF!</v>
      </c>
      <c r="U401" s="207" t="e">
        <f>U403+#REF!+U416+#REF!+U407+U410+U413</f>
        <v>#REF!</v>
      </c>
      <c r="V401" s="220"/>
      <c r="W401" s="207" t="e">
        <f>W403+#REF!+W416+#REF!+W407+W410+W413</f>
        <v>#REF!</v>
      </c>
      <c r="X401" s="207" t="e">
        <f>X403+#REF!+X416+#REF!+X407+X410+X413</f>
        <v>#REF!</v>
      </c>
      <c r="Y401" s="220"/>
      <c r="Z401" s="207" t="e">
        <f>Z403+#REF!+Z416+#REF!+Z407+Z410+Z413</f>
        <v>#REF!</v>
      </c>
      <c r="AA401" s="207" t="e">
        <f>AA403+#REF!+AA416+#REF!+AA407+AA410+AA413</f>
        <v>#REF!</v>
      </c>
      <c r="AB401" s="220"/>
      <c r="AC401" s="207"/>
      <c r="AD401" s="207"/>
      <c r="AE401" s="220"/>
      <c r="AF401" s="207">
        <f>AF403</f>
        <v>15351.339544642855</v>
      </c>
      <c r="AG401" s="207">
        <f>AG403</f>
        <v>17193.50029</v>
      </c>
      <c r="AH401" s="220"/>
      <c r="AI401" s="207"/>
      <c r="AJ401" s="207"/>
      <c r="AK401" s="220"/>
      <c r="AL401" s="211" t="str">
        <f t="shared" si="198"/>
        <v/>
      </c>
      <c r="AM401" s="207"/>
      <c r="AN401" s="207"/>
      <c r="AO401" s="207"/>
      <c r="AP401" s="207"/>
      <c r="AQ401" s="207"/>
      <c r="AR401" s="207" t="e">
        <f>AR403+#REF!+AR416+#REF!+AR407+AR410+AR413</f>
        <v>#REF!</v>
      </c>
      <c r="AS401" s="207" t="e">
        <f>AS403+#REF!+AS416+#REF!+AS407+AS410+AS413</f>
        <v>#REF!</v>
      </c>
      <c r="AT401" s="207" t="e">
        <f>AT403+#REF!+AT416+#REF!+AT407+AT410+AT413</f>
        <v>#REF!</v>
      </c>
      <c r="AU401" s="207" t="e">
        <f>AU403+#REF!+AU416+#REF!+AU407+AU410+AU413</f>
        <v>#REF!</v>
      </c>
      <c r="AV401" s="207" t="e">
        <f>AV403+#REF!+AV416+#REF!+AV407+AV410+AV413</f>
        <v>#REF!</v>
      </c>
      <c r="AW401" s="207" t="e">
        <f>AW403+#REF!+AW416+#REF!+AW407+AW410+AW413</f>
        <v>#REF!</v>
      </c>
      <c r="AX401" s="207" t="e">
        <f>AX403+#REF!+AX416+#REF!+AX407+AX410+AX413</f>
        <v>#REF!</v>
      </c>
      <c r="AY401" s="207" t="e">
        <f>AY403+#REF!+AY416+#REF!+AY407+AY410+AY413</f>
        <v>#REF!</v>
      </c>
      <c r="AZ401" s="207" t="e">
        <f>AZ403+#REF!+AZ416+#REF!+AZ407+AZ410+AZ413</f>
        <v>#REF!</v>
      </c>
      <c r="BA401" s="207" t="e">
        <f>BA403+#REF!+BA416+#REF!+BA407+BA410+BA413</f>
        <v>#REF!</v>
      </c>
      <c r="BB401" s="207" t="e">
        <f>BB403+#REF!+BB416+#REF!+BB407+BB410+BB413</f>
        <v>#REF!</v>
      </c>
      <c r="BC401" s="207" t="e">
        <f>BC403+#REF!+BC416+#REF!+BC407+BC410+BC413</f>
        <v>#REF!</v>
      </c>
      <c r="BD401" s="207" t="e">
        <f>BD403+#REF!+BD416+#REF!+BD407+BD410+BD413</f>
        <v>#REF!</v>
      </c>
      <c r="BE401" s="207" t="e">
        <f>BE403+#REF!+BE416+#REF!+BE407+BE410+BE413</f>
        <v>#REF!</v>
      </c>
      <c r="BF401" s="207" t="e">
        <f>BF403+#REF!+BF416+#REF!+BF407+BF410+BF413</f>
        <v>#REF!</v>
      </c>
      <c r="BG401" s="207" t="e">
        <f>BG403+#REF!+BG416+#REF!+BG407+BG410+BG413</f>
        <v>#REF!</v>
      </c>
      <c r="BH401" s="207" t="e">
        <f>BH403+#REF!+BH416+#REF!+BH407+BH410+BH413</f>
        <v>#REF!</v>
      </c>
      <c r="BI401" s="213"/>
      <c r="BJ401" s="213"/>
      <c r="BK401" s="214" t="e">
        <f>BK403+#REF!+BK659+BK662+BK665+BK668</f>
        <v>#REF!</v>
      </c>
      <c r="BL401" s="214" t="e">
        <f>BL403+#REF!+BL659+BL662+BL665+BL668</f>
        <v>#REF!</v>
      </c>
      <c r="BM401" s="214" t="e">
        <f>BM403+#REF!+BM659+BM662+BM665+BM668</f>
        <v>#REF!</v>
      </c>
      <c r="BN401" s="215"/>
      <c r="BO401" s="215"/>
      <c r="BP401" s="213"/>
      <c r="BS401" s="217"/>
      <c r="BT401" s="218"/>
      <c r="BU401" s="213"/>
    </row>
    <row r="402" spans="1:73" s="231" customFormat="1" x14ac:dyDescent="0.35">
      <c r="A402" s="955"/>
      <c r="B402" s="771"/>
      <c r="C402" s="221" t="s">
        <v>73</v>
      </c>
      <c r="D402" s="221" t="s">
        <v>74</v>
      </c>
      <c r="E402" s="222"/>
      <c r="F402" s="222"/>
      <c r="G402" s="950"/>
      <c r="H402" s="952"/>
      <c r="I402" s="223"/>
      <c r="J402" s="223"/>
      <c r="K402" s="924" t="s">
        <v>130</v>
      </c>
      <c r="L402" s="927" t="s">
        <v>131</v>
      </c>
      <c r="M402" s="799" t="s">
        <v>98</v>
      </c>
      <c r="N402" s="224">
        <f t="shared" ref="N402:O404" si="218">P402</f>
        <v>58315538.600000001</v>
      </c>
      <c r="O402" s="224">
        <f t="shared" si="218"/>
        <v>65313403.232000008</v>
      </c>
      <c r="P402" s="224">
        <v>58315538.600000001</v>
      </c>
      <c r="Q402" s="224">
        <f>P402*1.12</f>
        <v>65313403.232000008</v>
      </c>
      <c r="R402" s="770" t="s">
        <v>151</v>
      </c>
      <c r="S402" s="779">
        <v>22</v>
      </c>
      <c r="T402" s="225"/>
      <c r="U402" s="225"/>
      <c r="V402" s="225"/>
      <c r="W402" s="225"/>
      <c r="X402" s="226">
        <f t="shared" ref="X402:X404" si="219">W402*1.12</f>
        <v>0</v>
      </c>
      <c r="Y402" s="225"/>
      <c r="Z402" s="225">
        <f t="shared" ref="Z402:AB404" si="220">T402+W402</f>
        <v>0</v>
      </c>
      <c r="AA402" s="225">
        <f t="shared" si="220"/>
        <v>0</v>
      </c>
      <c r="AB402" s="225">
        <f t="shared" si="220"/>
        <v>0</v>
      </c>
      <c r="AC402" s="225">
        <v>0</v>
      </c>
      <c r="AD402" s="225">
        <f>AC402*1.12</f>
        <v>0</v>
      </c>
      <c r="AE402" s="225"/>
      <c r="AF402" s="225"/>
      <c r="AG402" s="226"/>
      <c r="AH402" s="225"/>
      <c r="AI402" s="226">
        <f>AF402+AF405+AF408+AF411+AF414+AF417+AF420-AC402</f>
        <v>0</v>
      </c>
      <c r="AJ402" s="226">
        <f>AI402*1.12</f>
        <v>0</v>
      </c>
      <c r="AK402" s="222">
        <f>AH402-AE402</f>
        <v>0</v>
      </c>
      <c r="AL402" s="227" t="str">
        <f t="shared" si="198"/>
        <v/>
      </c>
      <c r="AM402" s="228"/>
      <c r="AN402" s="228"/>
      <c r="AO402" s="228"/>
      <c r="AP402" s="228"/>
      <c r="AQ402" s="228"/>
      <c r="AR402" s="226"/>
      <c r="AS402" s="226">
        <f t="shared" ref="AS402:AS404" si="221">AR402*1.12</f>
        <v>0</v>
      </c>
      <c r="AT402" s="226"/>
      <c r="AU402" s="229"/>
      <c r="AV402" s="226"/>
      <c r="AW402" s="226"/>
      <c r="AX402" s="226"/>
      <c r="AY402" s="226"/>
      <c r="AZ402" s="226"/>
      <c r="BA402" s="226"/>
      <c r="BB402" s="222"/>
      <c r="BC402" s="226"/>
      <c r="BD402" s="226"/>
      <c r="BE402" s="226"/>
      <c r="BF402" s="226"/>
      <c r="BG402" s="226"/>
      <c r="BH402" s="229"/>
      <c r="BI402" s="230"/>
      <c r="BJ402" s="230"/>
      <c r="BK402" s="230"/>
      <c r="BL402" s="230"/>
      <c r="BM402" s="230"/>
      <c r="BN402" s="230"/>
      <c r="BO402" s="230"/>
      <c r="BP402" s="230"/>
      <c r="BS402" s="922">
        <f>SUM(AU402:BH429)</f>
        <v>0</v>
      </c>
      <c r="BT402" s="930" t="e">
        <f>BS402-(AI402+#REF!+#REF!+AI406+AI409+AI412+AI415+AI418+AI421+AI424+AI427)</f>
        <v>#REF!</v>
      </c>
      <c r="BU402" s="230"/>
    </row>
    <row r="403" spans="1:73" s="103" customFormat="1" x14ac:dyDescent="0.35">
      <c r="A403" s="955"/>
      <c r="B403" s="771"/>
      <c r="C403" s="122" t="s">
        <v>75</v>
      </c>
      <c r="D403" s="122" t="s">
        <v>76</v>
      </c>
      <c r="E403" s="189"/>
      <c r="F403" s="189"/>
      <c r="G403" s="950"/>
      <c r="H403" s="952"/>
      <c r="I403" s="193"/>
      <c r="J403" s="193"/>
      <c r="K403" s="925"/>
      <c r="L403" s="928"/>
      <c r="M403" s="800"/>
      <c r="N403" s="125">
        <f t="shared" si="218"/>
        <v>58315538.600000001</v>
      </c>
      <c r="O403" s="125">
        <f t="shared" si="218"/>
        <v>65313403.232000008</v>
      </c>
      <c r="P403" s="125">
        <f t="shared" ref="P403:P404" si="222">Q403/1.12</f>
        <v>58315538.600000001</v>
      </c>
      <c r="Q403" s="125">
        <f>Q402</f>
        <v>65313403.232000008</v>
      </c>
      <c r="R403" s="771"/>
      <c r="S403" s="780"/>
      <c r="T403" s="124"/>
      <c r="U403" s="124"/>
      <c r="V403" s="124"/>
      <c r="W403" s="124"/>
      <c r="X403" s="123">
        <f t="shared" si="219"/>
        <v>0</v>
      </c>
      <c r="Y403" s="124"/>
      <c r="Z403" s="124">
        <f t="shared" si="220"/>
        <v>0</v>
      </c>
      <c r="AA403" s="124">
        <f t="shared" si="220"/>
        <v>0</v>
      </c>
      <c r="AB403" s="124"/>
      <c r="AC403" s="124">
        <v>0</v>
      </c>
      <c r="AD403" s="124">
        <f>AC403*1.12</f>
        <v>0</v>
      </c>
      <c r="AE403" s="124"/>
      <c r="AF403" s="124">
        <f>AG403/1.12</f>
        <v>15351.339544642855</v>
      </c>
      <c r="AG403" s="123">
        <f>8566.12175+8627.37854</f>
        <v>17193.50029</v>
      </c>
      <c r="AH403" s="124"/>
      <c r="AI403" s="123">
        <f>AF403+AF406+AF409+AF412+AF415+AF418+AF421-AC403</f>
        <v>15351.339544642855</v>
      </c>
      <c r="AJ403" s="123">
        <f>AI403*1.12</f>
        <v>17193.50029</v>
      </c>
      <c r="AK403" s="123"/>
      <c r="AL403" s="126" t="str">
        <f t="shared" si="198"/>
        <v/>
      </c>
      <c r="AM403" s="127">
        <f>AF403</f>
        <v>15351.339544642855</v>
      </c>
      <c r="AN403" s="127"/>
      <c r="AO403" s="127"/>
      <c r="AP403" s="127"/>
      <c r="AQ403" s="127"/>
      <c r="AR403" s="123"/>
      <c r="AS403" s="123">
        <f t="shared" si="221"/>
        <v>0</v>
      </c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06"/>
      <c r="BJ403" s="106"/>
      <c r="BK403" s="106"/>
      <c r="BL403" s="106"/>
      <c r="BM403" s="106"/>
      <c r="BN403" s="106"/>
      <c r="BO403" s="106"/>
      <c r="BP403" s="106"/>
      <c r="BS403" s="923"/>
      <c r="BT403" s="923"/>
      <c r="BU403" s="106"/>
    </row>
    <row r="404" spans="1:73" x14ac:dyDescent="0.35">
      <c r="A404" s="956"/>
      <c r="B404" s="772"/>
      <c r="C404" s="129" t="s">
        <v>75</v>
      </c>
      <c r="D404" s="129" t="s">
        <v>77</v>
      </c>
      <c r="E404" s="191"/>
      <c r="F404" s="191"/>
      <c r="G404" s="950"/>
      <c r="H404" s="953"/>
      <c r="I404" s="195"/>
      <c r="J404" s="195"/>
      <c r="K404" s="926"/>
      <c r="L404" s="929"/>
      <c r="M404" s="801"/>
      <c r="N404" s="132">
        <f t="shared" si="218"/>
        <v>58315538.600000001</v>
      </c>
      <c r="O404" s="132">
        <f t="shared" si="218"/>
        <v>65313403.232000008</v>
      </c>
      <c r="P404" s="132">
        <f t="shared" si="222"/>
        <v>58315538.600000001</v>
      </c>
      <c r="Q404" s="132">
        <f>Q403</f>
        <v>65313403.232000008</v>
      </c>
      <c r="R404" s="772"/>
      <c r="S404" s="781"/>
      <c r="T404" s="131"/>
      <c r="U404" s="131"/>
      <c r="V404" s="131"/>
      <c r="W404" s="131">
        <f>W403</f>
        <v>0</v>
      </c>
      <c r="X404" s="130">
        <f t="shared" si="219"/>
        <v>0</v>
      </c>
      <c r="Y404" s="131"/>
      <c r="Z404" s="131">
        <f t="shared" si="220"/>
        <v>0</v>
      </c>
      <c r="AA404" s="131">
        <f t="shared" si="220"/>
        <v>0</v>
      </c>
      <c r="AB404" s="131"/>
      <c r="AC404" s="131">
        <v>0</v>
      </c>
      <c r="AD404" s="131">
        <f>AD403</f>
        <v>0</v>
      </c>
      <c r="AE404" s="131"/>
      <c r="AF404" s="131">
        <f>AF403</f>
        <v>15351.339544642855</v>
      </c>
      <c r="AG404" s="130">
        <f>AG403</f>
        <v>17193.50029</v>
      </c>
      <c r="AH404" s="131"/>
      <c r="AI404" s="130">
        <f>AI403</f>
        <v>15351.339544642855</v>
      </c>
      <c r="AJ404" s="130">
        <f>AJ403</f>
        <v>17193.50029</v>
      </c>
      <c r="AK404" s="130"/>
      <c r="AL404" s="133" t="str">
        <f t="shared" si="198"/>
        <v/>
      </c>
      <c r="AM404" s="127">
        <f>AF404</f>
        <v>15351.339544642855</v>
      </c>
      <c r="AN404" s="134"/>
      <c r="AO404" s="134"/>
      <c r="AP404" s="134"/>
      <c r="AQ404" s="134"/>
      <c r="AR404" s="130"/>
      <c r="AS404" s="130">
        <f t="shared" si="221"/>
        <v>0</v>
      </c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31"/>
      <c r="BJ404" s="31"/>
      <c r="BK404" s="31"/>
      <c r="BL404" s="31"/>
      <c r="BM404" s="31"/>
      <c r="BN404" s="31"/>
      <c r="BO404" s="31"/>
      <c r="BP404" s="31"/>
      <c r="BS404" s="923"/>
      <c r="BT404" s="923"/>
      <c r="BU404" s="31"/>
    </row>
    <row r="405" spans="1:73" x14ac:dyDescent="0.35">
      <c r="B405" s="423"/>
      <c r="E405" s="260"/>
      <c r="F405" s="260"/>
      <c r="G405" s="424"/>
      <c r="H405" s="273"/>
      <c r="I405" s="273"/>
      <c r="J405" s="273"/>
      <c r="L405" s="8"/>
      <c r="M405" s="262"/>
      <c r="N405" s="270"/>
      <c r="O405" s="270"/>
      <c r="P405" s="270"/>
      <c r="Q405" s="274"/>
      <c r="S405" s="265"/>
      <c r="T405" s="275"/>
      <c r="U405" s="275"/>
      <c r="V405" s="275"/>
      <c r="W405" s="275"/>
      <c r="X405" s="265"/>
      <c r="Y405" s="275"/>
      <c r="Z405" s="275"/>
      <c r="AA405" s="275"/>
      <c r="AB405" s="275"/>
      <c r="AC405" s="275"/>
      <c r="AD405" s="275"/>
      <c r="AE405" s="275"/>
      <c r="AF405" s="275"/>
      <c r="AG405" s="265"/>
      <c r="AH405" s="275"/>
      <c r="AI405" s="265"/>
      <c r="AJ405" s="265"/>
      <c r="AK405" s="265"/>
      <c r="AL405" s="276"/>
      <c r="AM405" s="277"/>
      <c r="AN405" s="277"/>
      <c r="AO405" s="277"/>
      <c r="AP405" s="277"/>
      <c r="AQ405" s="277"/>
      <c r="AR405" s="265"/>
      <c r="AS405" s="265"/>
      <c r="AT405" s="265"/>
      <c r="AU405" s="265"/>
      <c r="AV405" s="265"/>
      <c r="AW405" s="265"/>
      <c r="AX405" s="265"/>
      <c r="AY405" s="265"/>
      <c r="AZ405" s="265"/>
      <c r="BA405" s="265"/>
      <c r="BB405" s="267"/>
      <c r="BC405" s="265"/>
      <c r="BD405" s="265"/>
      <c r="BE405" s="265"/>
      <c r="BF405" s="265"/>
      <c r="BG405" s="265"/>
      <c r="BH405" s="265"/>
      <c r="BS405" s="923"/>
      <c r="BT405" s="923"/>
      <c r="BU405" s="31"/>
    </row>
    <row r="406" spans="1:73" x14ac:dyDescent="0.35">
      <c r="B406" s="423"/>
      <c r="C406" s="257"/>
      <c r="D406" s="257"/>
      <c r="E406" s="258"/>
      <c r="F406" s="258"/>
      <c r="G406" s="424"/>
      <c r="H406" s="273"/>
      <c r="I406" s="261"/>
      <c r="J406" s="261"/>
      <c r="K406" s="918"/>
      <c r="L406" s="919"/>
      <c r="M406" s="920"/>
      <c r="N406" s="263"/>
      <c r="O406" s="263"/>
      <c r="P406" s="263"/>
      <c r="Q406" s="271"/>
      <c r="R406" s="919"/>
      <c r="S406" s="921"/>
      <c r="T406" s="266"/>
      <c r="U406" s="266"/>
      <c r="V406" s="266"/>
      <c r="W406" s="266"/>
      <c r="X406" s="267"/>
      <c r="Y406" s="266"/>
      <c r="Z406" s="266"/>
      <c r="AA406" s="266"/>
      <c r="AB406" s="266"/>
      <c r="AC406" s="266"/>
      <c r="AD406" s="266"/>
      <c r="AE406" s="266"/>
      <c r="AF406" s="266"/>
      <c r="AG406" s="267"/>
      <c r="AH406" s="266"/>
      <c r="AI406" s="267"/>
      <c r="AJ406" s="267"/>
      <c r="AK406" s="258"/>
      <c r="AL406" s="268"/>
      <c r="AM406" s="269"/>
      <c r="AN406" s="269"/>
      <c r="AO406" s="269"/>
      <c r="AP406" s="269"/>
      <c r="AQ406" s="269"/>
      <c r="AR406" s="267"/>
      <c r="AS406" s="267"/>
      <c r="AT406" s="267"/>
      <c r="AU406" s="267"/>
      <c r="AV406" s="267"/>
      <c r="AW406" s="267"/>
      <c r="AX406" s="267"/>
      <c r="AY406" s="267"/>
      <c r="AZ406" s="267"/>
      <c r="BA406" s="267"/>
      <c r="BB406" s="267"/>
      <c r="BC406" s="267"/>
      <c r="BD406" s="267"/>
      <c r="BE406" s="267"/>
      <c r="BF406" s="267"/>
      <c r="BG406" s="267"/>
      <c r="BH406" s="267"/>
      <c r="BI406" s="103"/>
      <c r="BJ406" s="103"/>
      <c r="BK406" s="103"/>
      <c r="BL406" s="103"/>
      <c r="BM406" s="103"/>
      <c r="BN406" s="103"/>
      <c r="BO406" s="103"/>
      <c r="BP406" s="103"/>
      <c r="BQ406" s="231"/>
      <c r="BR406" s="231"/>
      <c r="BS406" s="923"/>
      <c r="BT406" s="923"/>
      <c r="BU406" s="31"/>
    </row>
    <row r="407" spans="1:73" x14ac:dyDescent="0.35">
      <c r="B407" s="423"/>
      <c r="C407" s="257"/>
      <c r="D407" s="257"/>
      <c r="E407" s="258"/>
      <c r="F407" s="258"/>
      <c r="G407" s="424"/>
      <c r="H407" s="273"/>
      <c r="I407" s="261"/>
      <c r="J407" s="261"/>
      <c r="K407" s="918"/>
      <c r="L407" s="919"/>
      <c r="M407" s="920"/>
      <c r="N407" s="270"/>
      <c r="O407" s="270"/>
      <c r="P407" s="263"/>
      <c r="Q407" s="271"/>
      <c r="R407" s="919"/>
      <c r="S407" s="921"/>
      <c r="T407" s="266"/>
      <c r="U407" s="266"/>
      <c r="V407" s="266"/>
      <c r="W407" s="266"/>
      <c r="X407" s="267"/>
      <c r="Y407" s="266"/>
      <c r="Z407" s="266"/>
      <c r="AA407" s="266"/>
      <c r="AB407" s="266"/>
      <c r="AC407" s="266"/>
      <c r="AD407" s="266"/>
      <c r="AE407" s="266"/>
      <c r="AF407" s="266"/>
      <c r="AG407" s="267"/>
      <c r="AH407" s="266"/>
      <c r="AI407" s="267"/>
      <c r="AJ407" s="267"/>
      <c r="AK407" s="267"/>
      <c r="AL407" s="268"/>
      <c r="AM407" s="269"/>
      <c r="AN407" s="269"/>
      <c r="AO407" s="269"/>
      <c r="AP407" s="269"/>
      <c r="AQ407" s="269"/>
      <c r="AR407" s="267"/>
      <c r="AS407" s="267"/>
      <c r="AT407" s="267"/>
      <c r="AU407" s="267"/>
      <c r="AV407" s="267"/>
      <c r="AW407" s="267"/>
      <c r="AX407" s="267"/>
      <c r="AY407" s="267"/>
      <c r="AZ407" s="267"/>
      <c r="BA407" s="267"/>
      <c r="BB407" s="267"/>
      <c r="BC407" s="267"/>
      <c r="BD407" s="267"/>
      <c r="BE407" s="267"/>
      <c r="BF407" s="267"/>
      <c r="BG407" s="267"/>
      <c r="BH407" s="267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923"/>
      <c r="BT407" s="923"/>
      <c r="BU407" s="31"/>
    </row>
    <row r="408" spans="1:73" x14ac:dyDescent="0.35">
      <c r="B408" s="423"/>
      <c r="E408" s="260"/>
      <c r="F408" s="260"/>
      <c r="G408" s="424"/>
      <c r="H408" s="273"/>
      <c r="I408" s="273"/>
      <c r="J408" s="273"/>
      <c r="K408" s="918"/>
      <c r="L408" s="919"/>
      <c r="M408" s="920"/>
      <c r="N408" s="270"/>
      <c r="O408" s="270"/>
      <c r="P408" s="270"/>
      <c r="Q408" s="274"/>
      <c r="R408" s="919"/>
      <c r="S408" s="921"/>
      <c r="T408" s="275"/>
      <c r="U408" s="275"/>
      <c r="V408" s="275"/>
      <c r="W408" s="275"/>
      <c r="X408" s="265"/>
      <c r="Y408" s="275"/>
      <c r="Z408" s="275"/>
      <c r="AA408" s="275"/>
      <c r="AB408" s="275"/>
      <c r="AC408" s="275"/>
      <c r="AD408" s="275"/>
      <c r="AE408" s="275"/>
      <c r="AF408" s="275"/>
      <c r="AG408" s="265"/>
      <c r="AH408" s="275"/>
      <c r="AI408" s="265"/>
      <c r="AJ408" s="265"/>
      <c r="AK408" s="265"/>
      <c r="AL408" s="276"/>
      <c r="AM408" s="277"/>
      <c r="AN408" s="277"/>
      <c r="AO408" s="277"/>
      <c r="AP408" s="277"/>
      <c r="AQ408" s="277"/>
      <c r="AR408" s="265"/>
      <c r="AS408" s="265"/>
      <c r="AT408" s="265"/>
      <c r="AU408" s="265"/>
      <c r="AV408" s="265"/>
      <c r="AW408" s="265"/>
      <c r="AX408" s="265"/>
      <c r="AY408" s="265"/>
      <c r="AZ408" s="265"/>
      <c r="BA408" s="265"/>
      <c r="BB408" s="267"/>
      <c r="BC408" s="265"/>
      <c r="BD408" s="265"/>
      <c r="BE408" s="265"/>
      <c r="BF408" s="265"/>
      <c r="BG408" s="265"/>
      <c r="BH408" s="265"/>
      <c r="BS408" s="923"/>
      <c r="BT408" s="923"/>
      <c r="BU408" s="31"/>
    </row>
    <row r="409" spans="1:73" x14ac:dyDescent="0.35">
      <c r="B409" s="423"/>
      <c r="C409" s="257"/>
      <c r="D409" s="257"/>
      <c r="E409" s="258"/>
      <c r="F409" s="258"/>
      <c r="G409" s="424"/>
      <c r="H409" s="273"/>
      <c r="I409" s="261"/>
      <c r="J409" s="261"/>
      <c r="K409" s="918"/>
      <c r="L409" s="918"/>
      <c r="M409" s="920"/>
      <c r="N409" s="263"/>
      <c r="O409" s="263"/>
      <c r="P409" s="263"/>
      <c r="Q409" s="271"/>
      <c r="R409" s="919"/>
      <c r="S409" s="921"/>
      <c r="T409" s="266"/>
      <c r="U409" s="266"/>
      <c r="V409" s="266"/>
      <c r="W409" s="266"/>
      <c r="X409" s="267"/>
      <c r="Y409" s="266"/>
      <c r="Z409" s="266"/>
      <c r="AA409" s="266"/>
      <c r="AB409" s="266"/>
      <c r="AC409" s="266"/>
      <c r="AD409" s="266"/>
      <c r="AE409" s="266"/>
      <c r="AF409" s="266"/>
      <c r="AG409" s="267"/>
      <c r="AH409" s="266"/>
      <c r="AI409" s="267"/>
      <c r="AJ409" s="267"/>
      <c r="AK409" s="258"/>
      <c r="AL409" s="268"/>
      <c r="AM409" s="269"/>
      <c r="AN409" s="269"/>
      <c r="AO409" s="269"/>
      <c r="AP409" s="269"/>
      <c r="AQ409" s="269"/>
      <c r="AR409" s="258"/>
      <c r="AS409" s="267"/>
      <c r="AT409" s="267"/>
      <c r="AU409" s="267"/>
      <c r="AV409" s="267"/>
      <c r="AW409" s="267"/>
      <c r="AX409" s="267"/>
      <c r="AY409" s="267"/>
      <c r="AZ409" s="267"/>
      <c r="BA409" s="267"/>
      <c r="BB409" s="267"/>
      <c r="BC409" s="267"/>
      <c r="BD409" s="267"/>
      <c r="BE409" s="267"/>
      <c r="BF409" s="267"/>
      <c r="BG409" s="267"/>
      <c r="BH409" s="267"/>
      <c r="BI409" s="103"/>
      <c r="BJ409" s="103"/>
      <c r="BK409" s="103"/>
      <c r="BL409" s="103"/>
      <c r="BM409" s="103"/>
      <c r="BN409" s="103"/>
      <c r="BO409" s="103"/>
      <c r="BP409" s="103"/>
      <c r="BQ409" s="231"/>
      <c r="BR409" s="231"/>
      <c r="BS409" s="923"/>
      <c r="BT409" s="923"/>
      <c r="BU409" s="31"/>
    </row>
    <row r="410" spans="1:73" x14ac:dyDescent="0.35">
      <c r="B410" s="423"/>
      <c r="C410" s="257"/>
      <c r="D410" s="257"/>
      <c r="E410" s="258"/>
      <c r="F410" s="258"/>
      <c r="G410" s="424"/>
      <c r="H410" s="273"/>
      <c r="I410" s="261"/>
      <c r="J410" s="261"/>
      <c r="K410" s="918"/>
      <c r="L410" s="918"/>
      <c r="M410" s="920"/>
      <c r="N410" s="270"/>
      <c r="O410" s="270"/>
      <c r="P410" s="263"/>
      <c r="Q410" s="271"/>
      <c r="R410" s="919"/>
      <c r="S410" s="921"/>
      <c r="T410" s="266"/>
      <c r="U410" s="266"/>
      <c r="V410" s="266"/>
      <c r="W410" s="266"/>
      <c r="X410" s="267"/>
      <c r="Y410" s="266"/>
      <c r="Z410" s="266"/>
      <c r="AA410" s="266"/>
      <c r="AB410" s="266"/>
      <c r="AC410" s="266"/>
      <c r="AD410" s="266"/>
      <c r="AE410" s="266"/>
      <c r="AF410" s="266"/>
      <c r="AG410" s="267"/>
      <c r="AH410" s="266"/>
      <c r="AI410" s="267"/>
      <c r="AJ410" s="267"/>
      <c r="AK410" s="267"/>
      <c r="AL410" s="268"/>
      <c r="AM410" s="269"/>
      <c r="AN410" s="269"/>
      <c r="AO410" s="269"/>
      <c r="AP410" s="269"/>
      <c r="AQ410" s="269"/>
      <c r="AR410" s="267"/>
      <c r="AS410" s="267"/>
      <c r="AT410" s="267"/>
      <c r="AU410" s="267"/>
      <c r="AV410" s="267"/>
      <c r="AW410" s="267"/>
      <c r="AX410" s="267"/>
      <c r="AY410" s="267"/>
      <c r="AZ410" s="267"/>
      <c r="BA410" s="267"/>
      <c r="BB410" s="267"/>
      <c r="BC410" s="267"/>
      <c r="BD410" s="267"/>
      <c r="BE410" s="267"/>
      <c r="BF410" s="267"/>
      <c r="BG410" s="267"/>
      <c r="BH410" s="267"/>
      <c r="BI410" s="103"/>
      <c r="BJ410" s="103"/>
      <c r="BK410" s="279"/>
      <c r="BL410" s="103"/>
      <c r="BM410" s="103"/>
      <c r="BN410" s="103"/>
      <c r="BO410" s="103"/>
      <c r="BP410" s="103"/>
      <c r="BQ410" s="103"/>
      <c r="BR410" s="103"/>
      <c r="BS410" s="923"/>
      <c r="BT410" s="923"/>
      <c r="BU410" s="31"/>
    </row>
    <row r="411" spans="1:73" x14ac:dyDescent="0.35">
      <c r="B411" s="423"/>
      <c r="E411" s="260"/>
      <c r="F411" s="260"/>
      <c r="G411" s="424"/>
      <c r="H411" s="273"/>
      <c r="I411" s="273"/>
      <c r="J411" s="273"/>
      <c r="K411" s="918"/>
      <c r="L411" s="918"/>
      <c r="M411" s="920"/>
      <c r="N411" s="270"/>
      <c r="O411" s="270"/>
      <c r="P411" s="270"/>
      <c r="Q411" s="274"/>
      <c r="R411" s="919"/>
      <c r="S411" s="921"/>
      <c r="T411" s="275"/>
      <c r="U411" s="275"/>
      <c r="V411" s="275"/>
      <c r="W411" s="275"/>
      <c r="X411" s="265"/>
      <c r="Y411" s="275"/>
      <c r="Z411" s="275"/>
      <c r="AA411" s="275"/>
      <c r="AB411" s="275"/>
      <c r="AC411" s="275"/>
      <c r="AD411" s="275"/>
      <c r="AE411" s="275"/>
      <c r="AF411" s="275"/>
      <c r="AG411" s="265"/>
      <c r="AH411" s="275"/>
      <c r="AI411" s="265"/>
      <c r="AJ411" s="265"/>
      <c r="AK411" s="265"/>
      <c r="AL411" s="276"/>
      <c r="AM411" s="277"/>
      <c r="AN411" s="277"/>
      <c r="AO411" s="277"/>
      <c r="AP411" s="277"/>
      <c r="AQ411" s="277"/>
      <c r="AR411" s="265"/>
      <c r="AS411" s="265"/>
      <c r="AT411" s="265"/>
      <c r="AU411" s="265"/>
      <c r="AV411" s="265"/>
      <c r="AW411" s="265"/>
      <c r="AX411" s="265"/>
      <c r="AY411" s="265"/>
      <c r="AZ411" s="265"/>
      <c r="BA411" s="265"/>
      <c r="BB411" s="267"/>
      <c r="BC411" s="265"/>
      <c r="BD411" s="265"/>
      <c r="BE411" s="265"/>
      <c r="BF411" s="265"/>
      <c r="BG411" s="265"/>
      <c r="BH411" s="265"/>
      <c r="BK411" s="280"/>
      <c r="BS411" s="923"/>
      <c r="BT411" s="923"/>
      <c r="BU411" s="31"/>
    </row>
    <row r="412" spans="1:73" x14ac:dyDescent="0.35">
      <c r="B412" s="423"/>
      <c r="C412" s="257"/>
      <c r="D412" s="257"/>
      <c r="E412" s="258"/>
      <c r="F412" s="258"/>
      <c r="G412" s="424"/>
      <c r="H412" s="273"/>
      <c r="I412" s="261"/>
      <c r="J412" s="261"/>
      <c r="K412" s="918"/>
      <c r="L412" s="919"/>
      <c r="M412" s="920"/>
      <c r="N412" s="263"/>
      <c r="O412" s="263"/>
      <c r="P412" s="263"/>
      <c r="Q412" s="271"/>
      <c r="R412" s="919"/>
      <c r="S412" s="921"/>
      <c r="T412" s="266"/>
      <c r="U412" s="266"/>
      <c r="V412" s="266"/>
      <c r="W412" s="266"/>
      <c r="X412" s="267"/>
      <c r="Y412" s="266"/>
      <c r="Z412" s="266"/>
      <c r="AA412" s="266"/>
      <c r="AB412" s="266"/>
      <c r="AC412" s="266"/>
      <c r="AD412" s="266"/>
      <c r="AE412" s="266"/>
      <c r="AF412" s="266"/>
      <c r="AG412" s="267"/>
      <c r="AH412" s="266"/>
      <c r="AI412" s="267"/>
      <c r="AJ412" s="267"/>
      <c r="AK412" s="258"/>
      <c r="AL412" s="268"/>
      <c r="AM412" s="269"/>
      <c r="AN412" s="269"/>
      <c r="AO412" s="269"/>
      <c r="AP412" s="269"/>
      <c r="AQ412" s="269"/>
      <c r="AR412" s="281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103"/>
      <c r="BJ412" s="103"/>
      <c r="BK412" s="103"/>
      <c r="BL412" s="103"/>
      <c r="BM412" s="103"/>
      <c r="BN412" s="103"/>
      <c r="BO412" s="103"/>
      <c r="BP412" s="103"/>
      <c r="BQ412" s="231"/>
      <c r="BR412" s="231"/>
      <c r="BS412" s="923"/>
      <c r="BT412" s="923"/>
      <c r="BU412" s="31"/>
    </row>
    <row r="413" spans="1:73" x14ac:dyDescent="0.35">
      <c r="B413" s="423"/>
      <c r="C413" s="257"/>
      <c r="D413" s="257"/>
      <c r="E413" s="258"/>
      <c r="F413" s="258"/>
      <c r="G413" s="424"/>
      <c r="H413" s="273"/>
      <c r="I413" s="261"/>
      <c r="J413" s="261"/>
      <c r="K413" s="918"/>
      <c r="L413" s="919"/>
      <c r="M413" s="920"/>
      <c r="N413" s="270"/>
      <c r="O413" s="270"/>
      <c r="P413" s="263"/>
      <c r="Q413" s="271"/>
      <c r="R413" s="919"/>
      <c r="S413" s="921"/>
      <c r="T413" s="266"/>
      <c r="U413" s="266"/>
      <c r="V413" s="266"/>
      <c r="W413" s="266"/>
      <c r="X413" s="267"/>
      <c r="Y413" s="266"/>
      <c r="Z413" s="266"/>
      <c r="AA413" s="266"/>
      <c r="AB413" s="266"/>
      <c r="AC413" s="266"/>
      <c r="AD413" s="266"/>
      <c r="AE413" s="266"/>
      <c r="AF413" s="266"/>
      <c r="AG413" s="267"/>
      <c r="AH413" s="266"/>
      <c r="AI413" s="267"/>
      <c r="AJ413" s="267"/>
      <c r="AK413" s="267"/>
      <c r="AL413" s="268"/>
      <c r="AM413" s="269"/>
      <c r="AN413" s="269"/>
      <c r="AO413" s="269"/>
      <c r="AP413" s="269"/>
      <c r="AQ413" s="269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103"/>
      <c r="BJ413" s="103"/>
      <c r="BK413" s="282"/>
      <c r="BL413" s="103"/>
      <c r="BM413" s="103"/>
      <c r="BN413" s="103"/>
      <c r="BO413" s="103"/>
      <c r="BP413" s="103"/>
      <c r="BQ413" s="103"/>
      <c r="BR413" s="103"/>
      <c r="BS413" s="923"/>
      <c r="BT413" s="923"/>
      <c r="BU413" s="31"/>
    </row>
    <row r="414" spans="1:73" x14ac:dyDescent="0.35">
      <c r="B414" s="423"/>
      <c r="E414" s="260"/>
      <c r="F414" s="260"/>
      <c r="G414" s="424"/>
      <c r="H414" s="273"/>
      <c r="I414" s="273"/>
      <c r="J414" s="273"/>
      <c r="K414" s="918"/>
      <c r="L414" s="919"/>
      <c r="M414" s="920"/>
      <c r="N414" s="270"/>
      <c r="O414" s="270"/>
      <c r="P414" s="270"/>
      <c r="Q414" s="274"/>
      <c r="R414" s="919"/>
      <c r="S414" s="921"/>
      <c r="T414" s="275"/>
      <c r="U414" s="275"/>
      <c r="V414" s="275"/>
      <c r="W414" s="275"/>
      <c r="X414" s="265"/>
      <c r="Y414" s="275"/>
      <c r="Z414" s="275"/>
      <c r="AA414" s="275"/>
      <c r="AB414" s="275"/>
      <c r="AC414" s="275"/>
      <c r="AD414" s="275"/>
      <c r="AE414" s="275"/>
      <c r="AF414" s="275"/>
      <c r="AG414" s="265"/>
      <c r="AH414" s="275"/>
      <c r="AI414" s="265"/>
      <c r="AJ414" s="265"/>
      <c r="AK414" s="265"/>
      <c r="AL414" s="276"/>
      <c r="AM414" s="277"/>
      <c r="AN414" s="277"/>
      <c r="AO414" s="277"/>
      <c r="AP414" s="277"/>
      <c r="AQ414" s="277"/>
      <c r="AR414" s="265"/>
      <c r="AS414" s="265"/>
      <c r="AT414" s="265"/>
      <c r="AU414" s="265"/>
      <c r="AV414" s="265"/>
      <c r="AW414" s="265"/>
      <c r="AX414" s="265"/>
      <c r="AY414" s="265"/>
      <c r="AZ414" s="265"/>
      <c r="BA414" s="265"/>
      <c r="BB414" s="267"/>
      <c r="BC414" s="265"/>
      <c r="BD414" s="265"/>
      <c r="BE414" s="265"/>
      <c r="BF414" s="265"/>
      <c r="BG414" s="265"/>
      <c r="BH414" s="265"/>
      <c r="BK414" s="283"/>
      <c r="BS414" s="923"/>
      <c r="BT414" s="923"/>
      <c r="BU414" s="31"/>
    </row>
    <row r="415" spans="1:73" x14ac:dyDescent="0.35">
      <c r="B415" s="423"/>
      <c r="C415" s="257"/>
      <c r="D415" s="257"/>
      <c r="E415" s="258"/>
      <c r="F415" s="258"/>
      <c r="G415" s="424"/>
      <c r="H415" s="273"/>
      <c r="I415" s="261"/>
      <c r="J415" s="261"/>
      <c r="K415" s="918"/>
      <c r="L415" s="919"/>
      <c r="M415" s="920"/>
      <c r="N415" s="263"/>
      <c r="O415" s="263"/>
      <c r="P415" s="263"/>
      <c r="Q415" s="271"/>
      <c r="R415" s="919"/>
      <c r="S415" s="921"/>
      <c r="T415" s="266"/>
      <c r="U415" s="266"/>
      <c r="V415" s="266"/>
      <c r="W415" s="266"/>
      <c r="X415" s="267"/>
      <c r="Y415" s="266"/>
      <c r="Z415" s="266"/>
      <c r="AA415" s="266"/>
      <c r="AB415" s="266"/>
      <c r="AC415" s="266"/>
      <c r="AD415" s="266"/>
      <c r="AE415" s="266"/>
      <c r="AF415" s="266"/>
      <c r="AG415" s="267"/>
      <c r="AH415" s="266"/>
      <c r="AI415" s="267"/>
      <c r="AJ415" s="267"/>
      <c r="AK415" s="258"/>
      <c r="AL415" s="268"/>
      <c r="AM415" s="269"/>
      <c r="AN415" s="269"/>
      <c r="AO415" s="269"/>
      <c r="AP415" s="269"/>
      <c r="AQ415" s="269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103"/>
      <c r="BJ415" s="103"/>
      <c r="BK415" s="103"/>
      <c r="BL415" s="103"/>
      <c r="BM415" s="103"/>
      <c r="BN415" s="103"/>
      <c r="BO415" s="103"/>
      <c r="BP415" s="103"/>
      <c r="BQ415" s="231"/>
      <c r="BR415" s="231"/>
      <c r="BS415" s="923"/>
      <c r="BT415" s="923"/>
      <c r="BU415" s="31"/>
    </row>
    <row r="416" spans="1:73" x14ac:dyDescent="0.35">
      <c r="B416" s="423"/>
      <c r="C416" s="257"/>
      <c r="D416" s="257"/>
      <c r="E416" s="258"/>
      <c r="F416" s="258"/>
      <c r="G416" s="424"/>
      <c r="H416" s="273"/>
      <c r="I416" s="261"/>
      <c r="J416" s="261"/>
      <c r="K416" s="918"/>
      <c r="L416" s="919"/>
      <c r="M416" s="920"/>
      <c r="N416" s="270"/>
      <c r="O416" s="270"/>
      <c r="P416" s="263"/>
      <c r="Q416" s="271"/>
      <c r="R416" s="919"/>
      <c r="S416" s="921"/>
      <c r="T416" s="266"/>
      <c r="U416" s="266"/>
      <c r="V416" s="266"/>
      <c r="W416" s="266"/>
      <c r="X416" s="267"/>
      <c r="Y416" s="266"/>
      <c r="Z416" s="266"/>
      <c r="AA416" s="266"/>
      <c r="AB416" s="266"/>
      <c r="AC416" s="266"/>
      <c r="AD416" s="266"/>
      <c r="AE416" s="266"/>
      <c r="AF416" s="266"/>
      <c r="AG416" s="267"/>
      <c r="AH416" s="266"/>
      <c r="AI416" s="267"/>
      <c r="AJ416" s="267"/>
      <c r="AK416" s="267"/>
      <c r="AL416" s="268"/>
      <c r="AM416" s="269"/>
      <c r="AN416" s="269"/>
      <c r="AO416" s="269"/>
      <c r="AP416" s="269"/>
      <c r="AQ416" s="269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923"/>
      <c r="BT416" s="923"/>
      <c r="BU416" s="31"/>
    </row>
    <row r="417" spans="1:73" x14ac:dyDescent="0.35">
      <c r="B417" s="423"/>
      <c r="E417" s="260"/>
      <c r="F417" s="260"/>
      <c r="G417" s="424"/>
      <c r="H417" s="273"/>
      <c r="I417" s="273"/>
      <c r="J417" s="273"/>
      <c r="K417" s="918"/>
      <c r="L417" s="919"/>
      <c r="M417" s="920"/>
      <c r="N417" s="270"/>
      <c r="O417" s="270"/>
      <c r="P417" s="270"/>
      <c r="Q417" s="274"/>
      <c r="R417" s="919"/>
      <c r="S417" s="921"/>
      <c r="T417" s="275"/>
      <c r="U417" s="275"/>
      <c r="V417" s="275"/>
      <c r="W417" s="275"/>
      <c r="X417" s="265"/>
      <c r="Y417" s="275"/>
      <c r="Z417" s="275"/>
      <c r="AA417" s="275"/>
      <c r="AB417" s="275"/>
      <c r="AC417" s="275"/>
      <c r="AD417" s="275"/>
      <c r="AE417" s="275"/>
      <c r="AF417" s="275"/>
      <c r="AG417" s="265"/>
      <c r="AH417" s="275"/>
      <c r="AI417" s="265"/>
      <c r="AJ417" s="265"/>
      <c r="AK417" s="265"/>
      <c r="AL417" s="276"/>
      <c r="AM417" s="277"/>
      <c r="AN417" s="277"/>
      <c r="AO417" s="277"/>
      <c r="AP417" s="277"/>
      <c r="AQ417" s="277"/>
      <c r="AR417" s="265"/>
      <c r="AS417" s="265"/>
      <c r="AT417" s="265"/>
      <c r="AU417" s="265"/>
      <c r="AV417" s="265"/>
      <c r="AW417" s="265"/>
      <c r="AX417" s="265"/>
      <c r="AY417" s="265"/>
      <c r="AZ417" s="265"/>
      <c r="BA417" s="265"/>
      <c r="BB417" s="267"/>
      <c r="BC417" s="265"/>
      <c r="BD417" s="265"/>
      <c r="BE417" s="265"/>
      <c r="BF417" s="265"/>
      <c r="BG417" s="265"/>
      <c r="BH417" s="265"/>
      <c r="BS417" s="923"/>
      <c r="BT417" s="923"/>
      <c r="BU417" s="31"/>
    </row>
    <row r="418" spans="1:73" x14ac:dyDescent="0.35">
      <c r="B418" s="423"/>
      <c r="C418" s="257"/>
      <c r="D418" s="257"/>
      <c r="E418" s="258"/>
      <c r="F418" s="258"/>
      <c r="G418" s="424"/>
      <c r="H418" s="273"/>
      <c r="I418" s="261"/>
      <c r="J418" s="261"/>
      <c r="K418" s="918"/>
      <c r="L418" s="918"/>
      <c r="M418" s="920"/>
      <c r="N418" s="263"/>
      <c r="O418" s="263"/>
      <c r="P418" s="263"/>
      <c r="Q418" s="271"/>
      <c r="R418" s="919"/>
      <c r="S418" s="921"/>
      <c r="T418" s="266"/>
      <c r="U418" s="266"/>
      <c r="V418" s="266"/>
      <c r="W418" s="266"/>
      <c r="X418" s="267"/>
      <c r="Y418" s="266"/>
      <c r="Z418" s="266"/>
      <c r="AA418" s="266"/>
      <c r="AB418" s="266"/>
      <c r="AC418" s="266"/>
      <c r="AD418" s="266"/>
      <c r="AE418" s="266"/>
      <c r="AF418" s="266"/>
      <c r="AG418" s="267"/>
      <c r="AH418" s="266"/>
      <c r="AI418" s="267"/>
      <c r="AJ418" s="267"/>
      <c r="AK418" s="258"/>
      <c r="AL418" s="268"/>
      <c r="AM418" s="269"/>
      <c r="AN418" s="269"/>
      <c r="AO418" s="269"/>
      <c r="AP418" s="269"/>
      <c r="AQ418" s="269"/>
      <c r="AR418" s="267"/>
      <c r="AS418" s="267"/>
      <c r="AT418" s="267"/>
      <c r="AU418" s="267"/>
      <c r="AV418" s="267"/>
      <c r="AW418" s="267"/>
      <c r="AX418" s="267"/>
      <c r="AY418" s="267"/>
      <c r="AZ418" s="267"/>
      <c r="BA418" s="267"/>
      <c r="BB418" s="267"/>
      <c r="BC418" s="267"/>
      <c r="BD418" s="267"/>
      <c r="BE418" s="267"/>
      <c r="BF418" s="267"/>
      <c r="BG418" s="267"/>
      <c r="BH418" s="267"/>
      <c r="BI418" s="103"/>
      <c r="BJ418" s="103"/>
      <c r="BK418" s="103"/>
      <c r="BL418" s="103"/>
      <c r="BM418" s="103"/>
      <c r="BN418" s="103"/>
      <c r="BO418" s="103"/>
      <c r="BP418" s="103"/>
      <c r="BQ418" s="231"/>
      <c r="BR418" s="231"/>
      <c r="BS418" s="923"/>
      <c r="BT418" s="923"/>
      <c r="BU418" s="31"/>
    </row>
    <row r="419" spans="1:73" x14ac:dyDescent="0.35">
      <c r="B419" s="423"/>
      <c r="C419" s="257"/>
      <c r="D419" s="257"/>
      <c r="E419" s="258"/>
      <c r="F419" s="258"/>
      <c r="G419" s="424"/>
      <c r="H419" s="273"/>
      <c r="I419" s="261"/>
      <c r="J419" s="261"/>
      <c r="K419" s="918"/>
      <c r="L419" s="918"/>
      <c r="M419" s="920"/>
      <c r="N419" s="270"/>
      <c r="O419" s="270"/>
      <c r="P419" s="263"/>
      <c r="Q419" s="271"/>
      <c r="R419" s="919"/>
      <c r="S419" s="921"/>
      <c r="T419" s="266"/>
      <c r="U419" s="266"/>
      <c r="V419" s="266"/>
      <c r="W419" s="266"/>
      <c r="X419" s="267"/>
      <c r="Y419" s="266"/>
      <c r="Z419" s="266"/>
      <c r="AA419" s="266"/>
      <c r="AB419" s="266"/>
      <c r="AC419" s="266"/>
      <c r="AD419" s="266"/>
      <c r="AE419" s="266"/>
      <c r="AF419" s="266"/>
      <c r="AG419" s="267"/>
      <c r="AH419" s="266"/>
      <c r="AI419" s="267"/>
      <c r="AJ419" s="267"/>
      <c r="AK419" s="267"/>
      <c r="AL419" s="268"/>
      <c r="AM419" s="269"/>
      <c r="AN419" s="269"/>
      <c r="AO419" s="269"/>
      <c r="AP419" s="269"/>
      <c r="AQ419" s="269"/>
      <c r="AR419" s="267"/>
      <c r="AS419" s="267"/>
      <c r="AT419" s="267"/>
      <c r="AU419" s="267"/>
      <c r="AV419" s="267"/>
      <c r="AW419" s="267"/>
      <c r="AX419" s="267"/>
      <c r="AY419" s="267"/>
      <c r="AZ419" s="267"/>
      <c r="BA419" s="267"/>
      <c r="BB419" s="267"/>
      <c r="BC419" s="267"/>
      <c r="BD419" s="267"/>
      <c r="BE419" s="267"/>
      <c r="BF419" s="267"/>
      <c r="BG419" s="267"/>
      <c r="BH419" s="267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923"/>
      <c r="BT419" s="923"/>
      <c r="BU419" s="31"/>
    </row>
    <row r="420" spans="1:73" x14ac:dyDescent="0.35">
      <c r="B420" s="423"/>
      <c r="E420" s="260"/>
      <c r="F420" s="260"/>
      <c r="G420" s="424"/>
      <c r="H420" s="273"/>
      <c r="I420" s="273"/>
      <c r="J420" s="273"/>
      <c r="K420" s="918"/>
      <c r="L420" s="918"/>
      <c r="M420" s="920"/>
      <c r="N420" s="270"/>
      <c r="O420" s="270"/>
      <c r="P420" s="270"/>
      <c r="Q420" s="274"/>
      <c r="R420" s="919"/>
      <c r="S420" s="921"/>
      <c r="T420" s="275"/>
      <c r="U420" s="275"/>
      <c r="V420" s="275"/>
      <c r="W420" s="275"/>
      <c r="X420" s="265"/>
      <c r="Y420" s="275"/>
      <c r="Z420" s="275"/>
      <c r="AA420" s="275"/>
      <c r="AB420" s="275"/>
      <c r="AC420" s="275"/>
      <c r="AD420" s="275"/>
      <c r="AE420" s="275"/>
      <c r="AF420" s="275"/>
      <c r="AG420" s="265"/>
      <c r="AH420" s="275"/>
      <c r="AI420" s="265"/>
      <c r="AJ420" s="265"/>
      <c r="AK420" s="265"/>
      <c r="AL420" s="276"/>
      <c r="AM420" s="277"/>
      <c r="AN420" s="277"/>
      <c r="AO420" s="277"/>
      <c r="AP420" s="277"/>
      <c r="AQ420" s="277"/>
      <c r="AR420" s="265"/>
      <c r="AS420" s="265"/>
      <c r="AT420" s="265"/>
      <c r="AU420" s="265"/>
      <c r="AV420" s="265"/>
      <c r="AW420" s="265"/>
      <c r="AX420" s="265"/>
      <c r="AY420" s="265"/>
      <c r="AZ420" s="265"/>
      <c r="BA420" s="265"/>
      <c r="BB420" s="267"/>
      <c r="BC420" s="265"/>
      <c r="BD420" s="265"/>
      <c r="BE420" s="265"/>
      <c r="BF420" s="265"/>
      <c r="BG420" s="265"/>
      <c r="BH420" s="265"/>
      <c r="BS420" s="923"/>
      <c r="BT420" s="923"/>
      <c r="BU420" s="31"/>
    </row>
    <row r="421" spans="1:73" x14ac:dyDescent="0.35">
      <c r="B421" s="423"/>
      <c r="C421" s="257"/>
      <c r="D421" s="257"/>
      <c r="E421" s="258"/>
      <c r="F421" s="258"/>
      <c r="G421" s="424"/>
      <c r="H421" s="273"/>
      <c r="I421" s="261"/>
      <c r="J421" s="261"/>
      <c r="K421" s="918"/>
      <c r="L421" s="918"/>
      <c r="M421" s="920"/>
      <c r="N421" s="263"/>
      <c r="O421" s="263"/>
      <c r="P421" s="263"/>
      <c r="Q421" s="271"/>
      <c r="R421" s="919"/>
      <c r="S421" s="921"/>
      <c r="T421" s="266"/>
      <c r="U421" s="266"/>
      <c r="V421" s="266"/>
      <c r="W421" s="266"/>
      <c r="X421" s="267"/>
      <c r="Y421" s="266"/>
      <c r="Z421" s="266"/>
      <c r="AA421" s="266"/>
      <c r="AB421" s="266"/>
      <c r="AC421" s="266"/>
      <c r="AD421" s="266"/>
      <c r="AE421" s="266"/>
      <c r="AF421" s="266"/>
      <c r="AG421" s="267"/>
      <c r="AH421" s="266"/>
      <c r="AI421" s="267"/>
      <c r="AJ421" s="267"/>
      <c r="AK421" s="258"/>
      <c r="AL421" s="268"/>
      <c r="AM421" s="269"/>
      <c r="AN421" s="269"/>
      <c r="AO421" s="269"/>
      <c r="AP421" s="269"/>
      <c r="AQ421" s="269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103"/>
      <c r="BJ421" s="103"/>
      <c r="BK421" s="103"/>
      <c r="BL421" s="103"/>
      <c r="BM421" s="103"/>
      <c r="BN421" s="103"/>
      <c r="BO421" s="103"/>
      <c r="BP421" s="103"/>
      <c r="BQ421" s="231"/>
      <c r="BR421" s="231"/>
      <c r="BS421" s="923"/>
      <c r="BT421" s="923"/>
      <c r="BU421" s="31"/>
    </row>
    <row r="422" spans="1:73" x14ac:dyDescent="0.35">
      <c r="B422" s="423"/>
      <c r="C422" s="257"/>
      <c r="D422" s="257"/>
      <c r="E422" s="258"/>
      <c r="F422" s="258"/>
      <c r="G422" s="424"/>
      <c r="H422" s="273"/>
      <c r="I422" s="261"/>
      <c r="J422" s="261"/>
      <c r="K422" s="918"/>
      <c r="L422" s="918"/>
      <c r="M422" s="920"/>
      <c r="N422" s="270"/>
      <c r="O422" s="270"/>
      <c r="P422" s="263"/>
      <c r="Q422" s="271"/>
      <c r="R422" s="919"/>
      <c r="S422" s="921"/>
      <c r="T422" s="266"/>
      <c r="U422" s="266"/>
      <c r="V422" s="266"/>
      <c r="W422" s="266"/>
      <c r="X422" s="267"/>
      <c r="Y422" s="266"/>
      <c r="Z422" s="266"/>
      <c r="AA422" s="266"/>
      <c r="AB422" s="266"/>
      <c r="AC422" s="266"/>
      <c r="AD422" s="266"/>
      <c r="AE422" s="266"/>
      <c r="AF422" s="266"/>
      <c r="AG422" s="267"/>
      <c r="AH422" s="266"/>
      <c r="AI422" s="267"/>
      <c r="AJ422" s="267"/>
      <c r="AK422" s="267"/>
      <c r="AL422" s="268"/>
      <c r="AM422" s="269"/>
      <c r="AN422" s="269"/>
      <c r="AO422" s="269"/>
      <c r="AP422" s="269"/>
      <c r="AQ422" s="269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923"/>
      <c r="BT422" s="923"/>
      <c r="BU422" s="31"/>
    </row>
    <row r="423" spans="1:73" x14ac:dyDescent="0.35">
      <c r="B423" s="423"/>
      <c r="E423" s="260"/>
      <c r="F423" s="260"/>
      <c r="G423" s="424"/>
      <c r="H423" s="273"/>
      <c r="I423" s="273"/>
      <c r="J423" s="273"/>
      <c r="K423" s="918"/>
      <c r="L423" s="918"/>
      <c r="M423" s="920"/>
      <c r="N423" s="270"/>
      <c r="O423" s="270"/>
      <c r="P423" s="270"/>
      <c r="Q423" s="274"/>
      <c r="R423" s="919"/>
      <c r="S423" s="921"/>
      <c r="T423" s="275"/>
      <c r="U423" s="275"/>
      <c r="V423" s="275"/>
      <c r="W423" s="275"/>
      <c r="X423" s="265"/>
      <c r="Y423" s="275"/>
      <c r="Z423" s="275"/>
      <c r="AA423" s="275"/>
      <c r="AB423" s="275"/>
      <c r="AC423" s="275"/>
      <c r="AD423" s="275"/>
      <c r="AE423" s="275"/>
      <c r="AF423" s="275"/>
      <c r="AG423" s="265"/>
      <c r="AH423" s="275"/>
      <c r="AI423" s="265"/>
      <c r="AJ423" s="265"/>
      <c r="AK423" s="265"/>
      <c r="AL423" s="276"/>
      <c r="AM423" s="277"/>
      <c r="AN423" s="277"/>
      <c r="AO423" s="277"/>
      <c r="AP423" s="277"/>
      <c r="AQ423" s="277"/>
      <c r="AR423" s="265"/>
      <c r="AS423" s="265"/>
      <c r="AT423" s="265"/>
      <c r="AU423" s="265"/>
      <c r="AV423" s="265"/>
      <c r="AW423" s="265"/>
      <c r="AX423" s="265"/>
      <c r="AY423" s="265"/>
      <c r="AZ423" s="265"/>
      <c r="BA423" s="265"/>
      <c r="BB423" s="267"/>
      <c r="BC423" s="265"/>
      <c r="BD423" s="265"/>
      <c r="BE423" s="265"/>
      <c r="BF423" s="265"/>
      <c r="BG423" s="265"/>
      <c r="BH423" s="265"/>
      <c r="BS423" s="923"/>
      <c r="BT423" s="923"/>
      <c r="BU423" s="31"/>
    </row>
    <row r="424" spans="1:73" x14ac:dyDescent="0.35">
      <c r="B424" s="423"/>
      <c r="C424" s="257"/>
      <c r="D424" s="257"/>
      <c r="E424" s="258"/>
      <c r="F424" s="258"/>
      <c r="G424" s="424"/>
      <c r="H424" s="273"/>
      <c r="I424" s="261"/>
      <c r="J424" s="261"/>
      <c r="K424" s="918"/>
      <c r="L424" s="918"/>
      <c r="M424" s="920"/>
      <c r="N424" s="263"/>
      <c r="O424" s="263"/>
      <c r="P424" s="263"/>
      <c r="Q424" s="271"/>
      <c r="R424" s="919"/>
      <c r="S424" s="921"/>
      <c r="T424" s="266"/>
      <c r="U424" s="266"/>
      <c r="V424" s="266"/>
      <c r="W424" s="266"/>
      <c r="X424" s="267"/>
      <c r="Y424" s="266"/>
      <c r="Z424" s="266"/>
      <c r="AA424" s="266"/>
      <c r="AB424" s="266"/>
      <c r="AC424" s="266"/>
      <c r="AD424" s="266"/>
      <c r="AE424" s="266"/>
      <c r="AF424" s="266"/>
      <c r="AG424" s="267"/>
      <c r="AH424" s="266"/>
      <c r="AI424" s="267"/>
      <c r="AJ424" s="267"/>
      <c r="AK424" s="258"/>
      <c r="AL424" s="268"/>
      <c r="AM424" s="269"/>
      <c r="AN424" s="269"/>
      <c r="AO424" s="269"/>
      <c r="AP424" s="269"/>
      <c r="AQ424" s="269"/>
      <c r="AR424" s="267"/>
      <c r="AS424" s="267"/>
      <c r="AT424" s="267"/>
      <c r="AU424" s="267"/>
      <c r="AV424" s="267"/>
      <c r="AW424" s="267"/>
      <c r="AX424" s="267"/>
      <c r="AY424" s="267"/>
      <c r="AZ424" s="267"/>
      <c r="BA424" s="267"/>
      <c r="BB424" s="267"/>
      <c r="BC424" s="267"/>
      <c r="BD424" s="267"/>
      <c r="BE424" s="267"/>
      <c r="BF424" s="267"/>
      <c r="BG424" s="267"/>
      <c r="BH424" s="267"/>
      <c r="BI424" s="103"/>
      <c r="BJ424" s="103"/>
      <c r="BK424" s="103"/>
      <c r="BL424" s="103"/>
      <c r="BM424" s="103"/>
      <c r="BN424" s="103"/>
      <c r="BO424" s="103"/>
      <c r="BP424" s="103"/>
      <c r="BQ424" s="231"/>
      <c r="BR424" s="231"/>
      <c r="BS424" s="923"/>
      <c r="BT424" s="923"/>
      <c r="BU424" s="31"/>
    </row>
    <row r="425" spans="1:73" x14ac:dyDescent="0.35">
      <c r="B425" s="423"/>
      <c r="C425" s="257"/>
      <c r="D425" s="257"/>
      <c r="E425" s="258"/>
      <c r="F425" s="258"/>
      <c r="G425" s="424"/>
      <c r="H425" s="273"/>
      <c r="I425" s="261"/>
      <c r="J425" s="261"/>
      <c r="K425" s="918"/>
      <c r="L425" s="918"/>
      <c r="M425" s="920"/>
      <c r="N425" s="270"/>
      <c r="O425" s="270"/>
      <c r="P425" s="263"/>
      <c r="Q425" s="271"/>
      <c r="R425" s="919"/>
      <c r="S425" s="921"/>
      <c r="T425" s="266"/>
      <c r="U425" s="266"/>
      <c r="V425" s="266"/>
      <c r="W425" s="266"/>
      <c r="X425" s="267"/>
      <c r="Y425" s="266"/>
      <c r="Z425" s="266"/>
      <c r="AA425" s="266"/>
      <c r="AB425" s="266"/>
      <c r="AC425" s="266"/>
      <c r="AD425" s="266"/>
      <c r="AE425" s="266"/>
      <c r="AF425" s="266"/>
      <c r="AG425" s="267"/>
      <c r="AH425" s="266"/>
      <c r="AI425" s="267"/>
      <c r="AJ425" s="267"/>
      <c r="AK425" s="267"/>
      <c r="AL425" s="268"/>
      <c r="AM425" s="269"/>
      <c r="AN425" s="269"/>
      <c r="AO425" s="269"/>
      <c r="AP425" s="269"/>
      <c r="AQ425" s="269"/>
      <c r="AR425" s="267"/>
      <c r="AS425" s="267"/>
      <c r="AT425" s="267"/>
      <c r="AU425" s="267"/>
      <c r="AV425" s="267"/>
      <c r="AW425" s="267"/>
      <c r="AX425" s="267"/>
      <c r="AY425" s="267"/>
      <c r="AZ425" s="267"/>
      <c r="BA425" s="267"/>
      <c r="BB425" s="267"/>
      <c r="BC425" s="267"/>
      <c r="BD425" s="267"/>
      <c r="BE425" s="267"/>
      <c r="BF425" s="267"/>
      <c r="BG425" s="267"/>
      <c r="BH425" s="267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923"/>
      <c r="BT425" s="923"/>
      <c r="BU425" s="31"/>
    </row>
    <row r="426" spans="1:73" x14ac:dyDescent="0.35">
      <c r="B426" s="423"/>
      <c r="E426" s="260"/>
      <c r="F426" s="260"/>
      <c r="G426" s="424"/>
      <c r="H426" s="273"/>
      <c r="I426" s="273"/>
      <c r="J426" s="273"/>
      <c r="K426" s="918"/>
      <c r="L426" s="918"/>
      <c r="M426" s="920"/>
      <c r="N426" s="270"/>
      <c r="O426" s="270"/>
      <c r="P426" s="270"/>
      <c r="Q426" s="274"/>
      <c r="R426" s="919"/>
      <c r="S426" s="921"/>
      <c r="T426" s="275"/>
      <c r="U426" s="275"/>
      <c r="V426" s="275"/>
      <c r="W426" s="275"/>
      <c r="X426" s="265"/>
      <c r="Y426" s="275"/>
      <c r="Z426" s="275"/>
      <c r="AA426" s="275"/>
      <c r="AB426" s="275"/>
      <c r="AC426" s="275"/>
      <c r="AD426" s="275"/>
      <c r="AE426" s="275"/>
      <c r="AF426" s="275"/>
      <c r="AG426" s="265"/>
      <c r="AH426" s="275"/>
      <c r="AI426" s="265"/>
      <c r="AJ426" s="265"/>
      <c r="AK426" s="265"/>
      <c r="AL426" s="276"/>
      <c r="AM426" s="277"/>
      <c r="AN426" s="277"/>
      <c r="AO426" s="277"/>
      <c r="AP426" s="277"/>
      <c r="AQ426" s="277"/>
      <c r="AR426" s="265"/>
      <c r="AS426" s="265"/>
      <c r="AT426" s="265"/>
      <c r="AU426" s="265"/>
      <c r="AV426" s="265"/>
      <c r="AW426" s="265"/>
      <c r="AX426" s="265"/>
      <c r="AY426" s="265"/>
      <c r="AZ426" s="265"/>
      <c r="BA426" s="265"/>
      <c r="BB426" s="267"/>
      <c r="BC426" s="265"/>
      <c r="BD426" s="265"/>
      <c r="BE426" s="265"/>
      <c r="BF426" s="265"/>
      <c r="BG426" s="265"/>
      <c r="BH426" s="265"/>
      <c r="BS426" s="923"/>
      <c r="BT426" s="923"/>
      <c r="BU426" s="31"/>
    </row>
    <row r="427" spans="1:73" x14ac:dyDescent="0.35">
      <c r="B427" s="423"/>
      <c r="C427" s="257"/>
      <c r="D427" s="257"/>
      <c r="E427" s="258"/>
      <c r="F427" s="258"/>
      <c r="G427" s="424"/>
      <c r="H427" s="273"/>
      <c r="I427" s="261"/>
      <c r="J427" s="261"/>
      <c r="K427" s="918"/>
      <c r="L427" s="919"/>
      <c r="M427" s="920"/>
      <c r="N427" s="263"/>
      <c r="O427" s="263"/>
      <c r="P427" s="263"/>
      <c r="Q427" s="271"/>
      <c r="R427" s="919"/>
      <c r="S427" s="921"/>
      <c r="T427" s="266"/>
      <c r="U427" s="266"/>
      <c r="V427" s="266"/>
      <c r="W427" s="266"/>
      <c r="X427" s="267"/>
      <c r="Y427" s="266"/>
      <c r="Z427" s="266"/>
      <c r="AA427" s="266"/>
      <c r="AB427" s="266"/>
      <c r="AC427" s="266"/>
      <c r="AD427" s="266"/>
      <c r="AE427" s="266"/>
      <c r="AF427" s="266"/>
      <c r="AG427" s="267"/>
      <c r="AH427" s="266"/>
      <c r="AI427" s="267"/>
      <c r="AJ427" s="267"/>
      <c r="AK427" s="258"/>
      <c r="AL427" s="268"/>
      <c r="AM427" s="269"/>
      <c r="AN427" s="269"/>
      <c r="AO427" s="269"/>
      <c r="AP427" s="269"/>
      <c r="AQ427" s="269"/>
      <c r="AR427" s="267"/>
      <c r="AS427" s="267"/>
      <c r="AT427" s="267"/>
      <c r="AU427" s="267"/>
      <c r="AV427" s="267"/>
      <c r="AW427" s="267"/>
      <c r="AX427" s="267"/>
      <c r="AY427" s="267"/>
      <c r="AZ427" s="267"/>
      <c r="BA427" s="267"/>
      <c r="BB427" s="267"/>
      <c r="BC427" s="267"/>
      <c r="BD427" s="267"/>
      <c r="BE427" s="267"/>
      <c r="BF427" s="267"/>
      <c r="BG427" s="267"/>
      <c r="BH427" s="267"/>
      <c r="BI427" s="103"/>
      <c r="BJ427" s="103"/>
      <c r="BK427" s="103"/>
      <c r="BL427" s="103"/>
      <c r="BM427" s="103"/>
      <c r="BN427" s="103"/>
      <c r="BO427" s="103"/>
      <c r="BP427" s="103"/>
      <c r="BQ427" s="231"/>
      <c r="BR427" s="231"/>
      <c r="BS427" s="923"/>
      <c r="BT427" s="923"/>
      <c r="BU427" s="31"/>
    </row>
    <row r="428" spans="1:73" x14ac:dyDescent="0.35">
      <c r="B428" s="423"/>
      <c r="C428" s="257"/>
      <c r="D428" s="257"/>
      <c r="E428" s="258"/>
      <c r="F428" s="258"/>
      <c r="G428" s="424"/>
      <c r="H428" s="273"/>
      <c r="I428" s="261"/>
      <c r="J428" s="261"/>
      <c r="K428" s="918"/>
      <c r="L428" s="919"/>
      <c r="M428" s="920"/>
      <c r="N428" s="270"/>
      <c r="O428" s="270"/>
      <c r="P428" s="263"/>
      <c r="Q428" s="271"/>
      <c r="R428" s="919"/>
      <c r="S428" s="921"/>
      <c r="T428" s="266"/>
      <c r="U428" s="266"/>
      <c r="V428" s="266"/>
      <c r="W428" s="266"/>
      <c r="X428" s="258"/>
      <c r="Y428" s="266"/>
      <c r="Z428" s="266"/>
      <c r="AA428" s="266"/>
      <c r="AB428" s="266"/>
      <c r="AC428" s="266"/>
      <c r="AD428" s="266"/>
      <c r="AE428" s="266"/>
      <c r="AF428" s="266"/>
      <c r="AG428" s="258"/>
      <c r="AH428" s="266"/>
      <c r="AI428" s="267"/>
      <c r="AJ428" s="267"/>
      <c r="AK428" s="267"/>
      <c r="AL428" s="268"/>
      <c r="AM428" s="269"/>
      <c r="AN428" s="269"/>
      <c r="AO428" s="269"/>
      <c r="AP428" s="269"/>
      <c r="AQ428" s="269"/>
      <c r="AR428" s="267"/>
      <c r="AS428" s="267"/>
      <c r="AT428" s="267"/>
      <c r="AU428" s="267"/>
      <c r="AV428" s="267"/>
      <c r="AW428" s="267"/>
      <c r="AX428" s="267"/>
      <c r="AY428" s="267"/>
      <c r="AZ428" s="267"/>
      <c r="BA428" s="267"/>
      <c r="BB428" s="267"/>
      <c r="BC428" s="267"/>
      <c r="BD428" s="267"/>
      <c r="BE428" s="267"/>
      <c r="BF428" s="267"/>
      <c r="BG428" s="267"/>
      <c r="BH428" s="267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923"/>
      <c r="BT428" s="923"/>
      <c r="BU428" s="31"/>
    </row>
    <row r="429" spans="1:73" x14ac:dyDescent="0.35">
      <c r="B429" s="423"/>
      <c r="E429" s="260"/>
      <c r="F429" s="260"/>
      <c r="G429" s="424"/>
      <c r="H429" s="273"/>
      <c r="I429" s="273"/>
      <c r="J429" s="273"/>
      <c r="K429" s="918"/>
      <c r="L429" s="919"/>
      <c r="M429" s="920"/>
      <c r="N429" s="270"/>
      <c r="O429" s="270"/>
      <c r="P429" s="270"/>
      <c r="Q429" s="274"/>
      <c r="R429" s="919"/>
      <c r="S429" s="921"/>
      <c r="T429" s="275"/>
      <c r="U429" s="275"/>
      <c r="V429" s="275"/>
      <c r="W429" s="275"/>
      <c r="X429" s="260"/>
      <c r="Y429" s="275"/>
      <c r="Z429" s="275"/>
      <c r="AA429" s="275"/>
      <c r="AB429" s="275"/>
      <c r="AC429" s="275"/>
      <c r="AD429" s="275"/>
      <c r="AE429" s="275"/>
      <c r="AF429" s="275"/>
      <c r="AG429" s="260"/>
      <c r="AH429" s="275"/>
      <c r="AI429" s="265"/>
      <c r="AJ429" s="265"/>
      <c r="AK429" s="265"/>
      <c r="AL429" s="276"/>
      <c r="AM429" s="277"/>
      <c r="AN429" s="277"/>
      <c r="AO429" s="277"/>
      <c r="AP429" s="277"/>
      <c r="AQ429" s="277"/>
      <c r="AR429" s="265"/>
      <c r="AS429" s="265"/>
      <c r="AT429" s="265"/>
      <c r="AU429" s="265"/>
      <c r="AV429" s="265"/>
      <c r="AW429" s="265"/>
      <c r="AX429" s="265"/>
      <c r="AY429" s="265"/>
      <c r="AZ429" s="265"/>
      <c r="BA429" s="265"/>
      <c r="BB429" s="267"/>
      <c r="BC429" s="265"/>
      <c r="BD429" s="265"/>
      <c r="BE429" s="265"/>
      <c r="BF429" s="265"/>
      <c r="BG429" s="265"/>
      <c r="BH429" s="265"/>
      <c r="BS429" s="923"/>
      <c r="BT429" s="923"/>
      <c r="BU429" s="31"/>
    </row>
    <row r="430" spans="1:73" s="231" customFormat="1" ht="27" customHeight="1" x14ac:dyDescent="0.35">
      <c r="A430" s="940"/>
      <c r="B430" s="919"/>
      <c r="C430" s="257"/>
      <c r="D430" s="257"/>
      <c r="E430" s="258"/>
      <c r="F430" s="258"/>
      <c r="G430" s="941"/>
      <c r="H430" s="942"/>
      <c r="I430" s="261"/>
      <c r="J430" s="261"/>
      <c r="K430" s="918"/>
      <c r="L430" s="919"/>
      <c r="M430" s="920"/>
      <c r="N430" s="263"/>
      <c r="O430" s="263"/>
      <c r="P430" s="264"/>
      <c r="Q430" s="264"/>
      <c r="R430" s="919"/>
      <c r="S430" s="921"/>
      <c r="T430" s="266"/>
      <c r="U430" s="266"/>
      <c r="V430" s="266"/>
      <c r="W430" s="267"/>
      <c r="X430" s="267"/>
      <c r="Y430" s="267"/>
      <c r="Z430" s="266"/>
      <c r="AA430" s="266"/>
      <c r="AB430" s="266"/>
      <c r="AC430" s="266"/>
      <c r="AD430" s="266"/>
      <c r="AE430" s="266"/>
      <c r="AF430" s="284"/>
      <c r="AG430" s="267"/>
      <c r="AH430" s="284"/>
      <c r="AI430" s="267"/>
      <c r="AJ430" s="267"/>
      <c r="AK430" s="258"/>
      <c r="AL430" s="285"/>
      <c r="AM430" s="269"/>
      <c r="AN430" s="269"/>
      <c r="AO430" s="269"/>
      <c r="AP430" s="269"/>
      <c r="AQ430" s="269"/>
      <c r="AR430" s="267"/>
      <c r="AS430" s="267"/>
      <c r="AT430" s="267"/>
      <c r="AU430" s="267"/>
      <c r="AV430" s="267"/>
      <c r="AW430" s="267"/>
      <c r="AX430" s="267"/>
      <c r="AY430" s="267"/>
      <c r="AZ430" s="267"/>
      <c r="BA430" s="267"/>
      <c r="BB430" s="267"/>
      <c r="BC430" s="267"/>
      <c r="BD430" s="267"/>
      <c r="BE430" s="267"/>
      <c r="BF430" s="267"/>
      <c r="BG430" s="267"/>
      <c r="BH430" s="267"/>
      <c r="BI430" s="103"/>
      <c r="BJ430" s="103"/>
      <c r="BK430" s="103"/>
      <c r="BL430" s="103"/>
      <c r="BM430" s="103"/>
      <c r="BN430" s="103"/>
      <c r="BO430" s="103"/>
      <c r="BP430" s="103"/>
      <c r="BS430" s="922">
        <f>SUM(AU430:BH462)</f>
        <v>0</v>
      </c>
      <c r="BT430" s="930">
        <f>BS430-(AI430+AI433+AI436+AI439+AI442+AI445+AI448+AI451+AI454+AI457+AI460)</f>
        <v>0</v>
      </c>
      <c r="BU430" s="230"/>
    </row>
    <row r="431" spans="1:73" s="103" customFormat="1" ht="27" customHeight="1" x14ac:dyDescent="0.35">
      <c r="A431" s="940"/>
      <c r="B431" s="919"/>
      <c r="C431" s="257"/>
      <c r="D431" s="257"/>
      <c r="E431" s="258"/>
      <c r="F431" s="258"/>
      <c r="G431" s="941"/>
      <c r="H431" s="942"/>
      <c r="I431" s="261"/>
      <c r="J431" s="261"/>
      <c r="K431" s="918"/>
      <c r="L431" s="919"/>
      <c r="M431" s="920"/>
      <c r="N431" s="270"/>
      <c r="O431" s="270"/>
      <c r="P431" s="263"/>
      <c r="Q431" s="271"/>
      <c r="R431" s="919"/>
      <c r="S431" s="921"/>
      <c r="T431" s="266"/>
      <c r="U431" s="266"/>
      <c r="V431" s="266"/>
      <c r="W431" s="267"/>
      <c r="X431" s="267"/>
      <c r="Y431" s="267"/>
      <c r="Z431" s="266"/>
      <c r="AA431" s="266"/>
      <c r="AB431" s="266"/>
      <c r="AC431" s="266"/>
      <c r="AD431" s="266"/>
      <c r="AE431" s="266"/>
      <c r="AF431" s="266"/>
      <c r="AG431" s="267"/>
      <c r="AH431" s="266"/>
      <c r="AI431" s="267"/>
      <c r="AJ431" s="267"/>
      <c r="AK431" s="267"/>
      <c r="AL431" s="268"/>
      <c r="AM431" s="269"/>
      <c r="AN431" s="269"/>
      <c r="AO431" s="269"/>
      <c r="AP431" s="269"/>
      <c r="AQ431" s="269"/>
      <c r="AR431" s="267"/>
      <c r="AS431" s="267"/>
      <c r="AT431" s="267"/>
      <c r="AU431" s="267"/>
      <c r="AV431" s="267"/>
      <c r="AW431" s="267"/>
      <c r="AX431" s="267"/>
      <c r="AY431" s="267"/>
      <c r="AZ431" s="267"/>
      <c r="BA431" s="267"/>
      <c r="BB431" s="267"/>
      <c r="BC431" s="267"/>
      <c r="BD431" s="267"/>
      <c r="BE431" s="267"/>
      <c r="BF431" s="267"/>
      <c r="BG431" s="267"/>
      <c r="BH431" s="267"/>
      <c r="BK431" s="272"/>
      <c r="BL431" s="272"/>
      <c r="BM431" s="272"/>
      <c r="BS431" s="923"/>
      <c r="BT431" s="923"/>
      <c r="BU431" s="106"/>
    </row>
    <row r="432" spans="1:73" ht="27" customHeight="1" x14ac:dyDescent="0.35">
      <c r="A432" s="940"/>
      <c r="B432" s="919"/>
      <c r="E432" s="260"/>
      <c r="F432" s="260"/>
      <c r="G432" s="941"/>
      <c r="H432" s="942"/>
      <c r="I432" s="261"/>
      <c r="J432" s="273"/>
      <c r="K432" s="918"/>
      <c r="L432" s="919"/>
      <c r="M432" s="920"/>
      <c r="N432" s="270"/>
      <c r="O432" s="270"/>
      <c r="P432" s="270"/>
      <c r="Q432" s="274"/>
      <c r="R432" s="919"/>
      <c r="S432" s="921"/>
      <c r="T432" s="275"/>
      <c r="U432" s="275"/>
      <c r="V432" s="275"/>
      <c r="W432" s="265"/>
      <c r="X432" s="265"/>
      <c r="Y432" s="265"/>
      <c r="Z432" s="275"/>
      <c r="AA432" s="275"/>
      <c r="AB432" s="275"/>
      <c r="AC432" s="275"/>
      <c r="AD432" s="275"/>
      <c r="AE432" s="275"/>
      <c r="AF432" s="275"/>
      <c r="AG432" s="260"/>
      <c r="AH432" s="275"/>
      <c r="AI432" s="265"/>
      <c r="AJ432" s="265"/>
      <c r="AK432" s="265"/>
      <c r="AL432" s="276"/>
      <c r="AM432" s="277"/>
      <c r="AN432" s="277"/>
      <c r="AO432" s="277"/>
      <c r="AP432" s="277"/>
      <c r="AQ432" s="277"/>
      <c r="AR432" s="265"/>
      <c r="AS432" s="265"/>
      <c r="AT432" s="265"/>
      <c r="AU432" s="265"/>
      <c r="AV432" s="265"/>
      <c r="AW432" s="265"/>
      <c r="AX432" s="265"/>
      <c r="AY432" s="265"/>
      <c r="AZ432" s="265"/>
      <c r="BA432" s="265"/>
      <c r="BB432" s="267"/>
      <c r="BC432" s="265"/>
      <c r="BD432" s="265"/>
      <c r="BE432" s="265"/>
      <c r="BF432" s="265"/>
      <c r="BG432" s="265"/>
      <c r="BH432" s="265"/>
      <c r="BK432" s="278"/>
      <c r="BL432" s="278"/>
      <c r="BM432" s="278"/>
      <c r="BS432" s="923"/>
      <c r="BT432" s="923"/>
      <c r="BU432" s="31"/>
    </row>
    <row r="433" spans="1:73" s="303" customFormat="1" ht="13.5" outlineLevel="1" x14ac:dyDescent="0.35">
      <c r="A433" s="940"/>
      <c r="B433" s="919"/>
      <c r="C433" s="286"/>
      <c r="D433" s="286"/>
      <c r="E433" s="287"/>
      <c r="F433" s="287"/>
      <c r="G433" s="941"/>
      <c r="H433" s="942"/>
      <c r="I433" s="288"/>
      <c r="J433" s="288"/>
      <c r="K433" s="931"/>
      <c r="L433" s="931"/>
      <c r="M433" s="932"/>
      <c r="N433" s="291"/>
      <c r="O433" s="291"/>
      <c r="P433" s="291"/>
      <c r="Q433" s="292"/>
      <c r="R433" s="933"/>
      <c r="S433" s="934"/>
      <c r="T433" s="295"/>
      <c r="U433" s="295"/>
      <c r="V433" s="295"/>
      <c r="W433" s="296"/>
      <c r="X433" s="296"/>
      <c r="Y433" s="296"/>
      <c r="Z433" s="295"/>
      <c r="AA433" s="295"/>
      <c r="AB433" s="295"/>
      <c r="AC433" s="295"/>
      <c r="AD433" s="295"/>
      <c r="AE433" s="295"/>
      <c r="AF433" s="295"/>
      <c r="AG433" s="295"/>
      <c r="AH433" s="295"/>
      <c r="AI433" s="296"/>
      <c r="AJ433" s="296"/>
      <c r="AK433" s="297"/>
      <c r="AL433" s="298"/>
      <c r="AM433" s="299"/>
      <c r="AN433" s="299"/>
      <c r="AO433" s="299"/>
      <c r="AP433" s="299"/>
      <c r="AQ433" s="299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296"/>
      <c r="BG433" s="296"/>
      <c r="BH433" s="296"/>
      <c r="BI433" s="300"/>
      <c r="BJ433" s="300"/>
      <c r="BK433" s="300"/>
      <c r="BL433" s="300"/>
      <c r="BM433" s="300"/>
      <c r="BN433" s="300"/>
      <c r="BO433" s="300"/>
      <c r="BP433" s="300"/>
      <c r="BQ433" s="301"/>
      <c r="BR433" s="301"/>
      <c r="BS433" s="923"/>
      <c r="BT433" s="923"/>
      <c r="BU433" s="302"/>
    </row>
    <row r="434" spans="1:73" s="303" customFormat="1" ht="13.5" outlineLevel="1" x14ac:dyDescent="0.35">
      <c r="A434" s="940"/>
      <c r="B434" s="919"/>
      <c r="C434" s="286"/>
      <c r="D434" s="286"/>
      <c r="E434" s="287"/>
      <c r="F434" s="287"/>
      <c r="G434" s="941"/>
      <c r="H434" s="942"/>
      <c r="I434" s="288"/>
      <c r="J434" s="288"/>
      <c r="K434" s="931"/>
      <c r="L434" s="931"/>
      <c r="M434" s="932"/>
      <c r="N434" s="304"/>
      <c r="O434" s="304"/>
      <c r="P434" s="291"/>
      <c r="Q434" s="292"/>
      <c r="R434" s="933"/>
      <c r="S434" s="934"/>
      <c r="T434" s="295"/>
      <c r="U434" s="295"/>
      <c r="V434" s="295"/>
      <c r="W434" s="296"/>
      <c r="X434" s="296"/>
      <c r="Y434" s="296"/>
      <c r="Z434" s="295"/>
      <c r="AA434" s="295"/>
      <c r="AB434" s="295"/>
      <c r="AC434" s="295"/>
      <c r="AD434" s="295"/>
      <c r="AE434" s="295"/>
      <c r="AF434" s="295"/>
      <c r="AG434" s="296"/>
      <c r="AH434" s="295"/>
      <c r="AI434" s="296"/>
      <c r="AJ434" s="296"/>
      <c r="AK434" s="296"/>
      <c r="AL434" s="298"/>
      <c r="AM434" s="299"/>
      <c r="AN434" s="299"/>
      <c r="AO434" s="299"/>
      <c r="AP434" s="299"/>
      <c r="AQ434" s="299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296"/>
      <c r="BG434" s="296"/>
      <c r="BH434" s="296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923"/>
      <c r="BT434" s="923"/>
      <c r="BU434" s="302"/>
    </row>
    <row r="435" spans="1:73" s="303" customFormat="1" ht="13.5" outlineLevel="1" x14ac:dyDescent="0.35">
      <c r="A435" s="940"/>
      <c r="B435" s="919"/>
      <c r="C435" s="305"/>
      <c r="D435" s="305"/>
      <c r="E435" s="306"/>
      <c r="F435" s="306"/>
      <c r="G435" s="941"/>
      <c r="H435" s="942"/>
      <c r="I435" s="307"/>
      <c r="J435" s="307"/>
      <c r="K435" s="931"/>
      <c r="L435" s="931"/>
      <c r="M435" s="932"/>
      <c r="N435" s="304"/>
      <c r="O435" s="304"/>
      <c r="P435" s="304"/>
      <c r="Q435" s="308"/>
      <c r="R435" s="933"/>
      <c r="S435" s="934"/>
      <c r="T435" s="309"/>
      <c r="U435" s="309"/>
      <c r="V435" s="309"/>
      <c r="W435" s="294"/>
      <c r="X435" s="294"/>
      <c r="Y435" s="294"/>
      <c r="Z435" s="309"/>
      <c r="AA435" s="309"/>
      <c r="AB435" s="309"/>
      <c r="AC435" s="309"/>
      <c r="AD435" s="309"/>
      <c r="AE435" s="309"/>
      <c r="AF435" s="309"/>
      <c r="AG435" s="265"/>
      <c r="AH435" s="309"/>
      <c r="AI435" s="294"/>
      <c r="AJ435" s="294"/>
      <c r="AK435" s="294"/>
      <c r="AL435" s="310"/>
      <c r="AM435" s="311"/>
      <c r="AN435" s="311"/>
      <c r="AO435" s="311"/>
      <c r="AP435" s="311"/>
      <c r="AQ435" s="311"/>
      <c r="AR435" s="294"/>
      <c r="AS435" s="294"/>
      <c r="AT435" s="294"/>
      <c r="AU435" s="294"/>
      <c r="AV435" s="294"/>
      <c r="AW435" s="294"/>
      <c r="AX435" s="294"/>
      <c r="AY435" s="294"/>
      <c r="AZ435" s="294"/>
      <c r="BA435" s="294"/>
      <c r="BB435" s="296"/>
      <c r="BC435" s="294"/>
      <c r="BD435" s="294"/>
      <c r="BE435" s="294"/>
      <c r="BF435" s="294"/>
      <c r="BG435" s="294"/>
      <c r="BH435" s="294"/>
      <c r="BS435" s="923"/>
      <c r="BT435" s="923"/>
      <c r="BU435" s="302"/>
    </row>
    <row r="436" spans="1:73" s="303" customFormat="1" ht="13.5" hidden="1" customHeight="1" outlineLevel="1" x14ac:dyDescent="0.35">
      <c r="A436" s="940"/>
      <c r="B436" s="919"/>
      <c r="C436" s="286"/>
      <c r="D436" s="286"/>
      <c r="E436" s="287"/>
      <c r="F436" s="287"/>
      <c r="G436" s="941"/>
      <c r="H436" s="942"/>
      <c r="I436" s="288"/>
      <c r="J436" s="288"/>
      <c r="K436" s="931"/>
      <c r="L436" s="933"/>
      <c r="M436" s="932"/>
      <c r="N436" s="291"/>
      <c r="O436" s="291"/>
      <c r="P436" s="291"/>
      <c r="Q436" s="292"/>
      <c r="R436" s="933"/>
      <c r="S436" s="934"/>
      <c r="T436" s="295"/>
      <c r="U436" s="295"/>
      <c r="V436" s="295"/>
      <c r="W436" s="296"/>
      <c r="X436" s="296"/>
      <c r="Y436" s="296"/>
      <c r="Z436" s="295"/>
      <c r="AA436" s="295"/>
      <c r="AB436" s="295"/>
      <c r="AC436" s="295"/>
      <c r="AD436" s="295"/>
      <c r="AE436" s="295"/>
      <c r="AF436" s="295"/>
      <c r="AG436" s="296"/>
      <c r="AH436" s="295"/>
      <c r="AI436" s="287"/>
      <c r="AJ436" s="296"/>
      <c r="AK436" s="297"/>
      <c r="AL436" s="298"/>
      <c r="AM436" s="299"/>
      <c r="AN436" s="299"/>
      <c r="AO436" s="299"/>
      <c r="AP436" s="299"/>
      <c r="AQ436" s="299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296"/>
      <c r="BG436" s="296"/>
      <c r="BH436" s="296"/>
      <c r="BI436" s="300"/>
      <c r="BJ436" s="300"/>
      <c r="BK436" s="300"/>
      <c r="BL436" s="300"/>
      <c r="BM436" s="300"/>
      <c r="BN436" s="300"/>
      <c r="BO436" s="300"/>
      <c r="BP436" s="300"/>
      <c r="BQ436" s="301"/>
      <c r="BR436" s="301"/>
      <c r="BS436" s="923"/>
      <c r="BT436" s="923"/>
      <c r="BU436" s="302"/>
    </row>
    <row r="437" spans="1:73" s="303" customFormat="1" ht="13.5" hidden="1" customHeight="1" outlineLevel="1" x14ac:dyDescent="0.35">
      <c r="A437" s="940"/>
      <c r="B437" s="919"/>
      <c r="C437" s="286"/>
      <c r="D437" s="286"/>
      <c r="E437" s="287"/>
      <c r="F437" s="287"/>
      <c r="G437" s="941"/>
      <c r="H437" s="942"/>
      <c r="I437" s="288"/>
      <c r="J437" s="288"/>
      <c r="K437" s="931"/>
      <c r="L437" s="933"/>
      <c r="M437" s="932"/>
      <c r="N437" s="304"/>
      <c r="O437" s="304"/>
      <c r="P437" s="291"/>
      <c r="Q437" s="292"/>
      <c r="R437" s="933"/>
      <c r="S437" s="934"/>
      <c r="T437" s="295"/>
      <c r="U437" s="295"/>
      <c r="V437" s="295"/>
      <c r="W437" s="296"/>
      <c r="X437" s="296"/>
      <c r="Y437" s="296"/>
      <c r="Z437" s="295"/>
      <c r="AA437" s="295"/>
      <c r="AB437" s="295"/>
      <c r="AC437" s="295"/>
      <c r="AD437" s="295"/>
      <c r="AE437" s="295"/>
      <c r="AF437" s="295"/>
      <c r="AG437" s="296"/>
      <c r="AH437" s="295"/>
      <c r="AI437" s="296"/>
      <c r="AJ437" s="296"/>
      <c r="AK437" s="296"/>
      <c r="AL437" s="298"/>
      <c r="AM437" s="299"/>
      <c r="AN437" s="299"/>
      <c r="AO437" s="299"/>
      <c r="AP437" s="299"/>
      <c r="AQ437" s="299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296"/>
      <c r="BG437" s="296"/>
      <c r="BH437" s="296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923"/>
      <c r="BT437" s="923"/>
      <c r="BU437" s="302"/>
    </row>
    <row r="438" spans="1:73" s="303" customFormat="1" ht="13.5" hidden="1" customHeight="1" outlineLevel="1" x14ac:dyDescent="0.35">
      <c r="A438" s="940"/>
      <c r="B438" s="919"/>
      <c r="C438" s="305"/>
      <c r="D438" s="305"/>
      <c r="E438" s="306"/>
      <c r="F438" s="306"/>
      <c r="G438" s="941"/>
      <c r="H438" s="942"/>
      <c r="I438" s="307"/>
      <c r="J438" s="307"/>
      <c r="K438" s="931"/>
      <c r="L438" s="933"/>
      <c r="M438" s="932"/>
      <c r="N438" s="304"/>
      <c r="O438" s="304"/>
      <c r="P438" s="304"/>
      <c r="Q438" s="308"/>
      <c r="R438" s="933"/>
      <c r="S438" s="934"/>
      <c r="T438" s="309"/>
      <c r="U438" s="309"/>
      <c r="V438" s="309"/>
      <c r="W438" s="294"/>
      <c r="X438" s="294"/>
      <c r="Y438" s="294"/>
      <c r="Z438" s="309"/>
      <c r="AA438" s="309"/>
      <c r="AB438" s="309"/>
      <c r="AC438" s="309"/>
      <c r="AD438" s="309"/>
      <c r="AE438" s="309"/>
      <c r="AF438" s="309"/>
      <c r="AG438" s="294"/>
      <c r="AH438" s="309"/>
      <c r="AI438" s="294"/>
      <c r="AJ438" s="294"/>
      <c r="AK438" s="294"/>
      <c r="AL438" s="310"/>
      <c r="AM438" s="311"/>
      <c r="AN438" s="311"/>
      <c r="AO438" s="311"/>
      <c r="AP438" s="311"/>
      <c r="AQ438" s="311"/>
      <c r="AR438" s="294"/>
      <c r="AS438" s="294"/>
      <c r="AT438" s="294"/>
      <c r="AU438" s="294"/>
      <c r="AV438" s="294"/>
      <c r="AW438" s="294"/>
      <c r="AX438" s="294"/>
      <c r="AY438" s="294"/>
      <c r="AZ438" s="294"/>
      <c r="BA438" s="294"/>
      <c r="BB438" s="296"/>
      <c r="BC438" s="294"/>
      <c r="BD438" s="294"/>
      <c r="BE438" s="294"/>
      <c r="BF438" s="294"/>
      <c r="BG438" s="294"/>
      <c r="BH438" s="294"/>
      <c r="BS438" s="923"/>
      <c r="BT438" s="923"/>
      <c r="BU438" s="302"/>
    </row>
    <row r="439" spans="1:73" s="303" customFormat="1" ht="13.5" hidden="1" customHeight="1" outlineLevel="1" x14ac:dyDescent="0.35">
      <c r="A439" s="940"/>
      <c r="B439" s="919"/>
      <c r="C439" s="286"/>
      <c r="D439" s="286"/>
      <c r="E439" s="287"/>
      <c r="F439" s="287"/>
      <c r="G439" s="941"/>
      <c r="H439" s="942"/>
      <c r="I439" s="288"/>
      <c r="J439" s="288"/>
      <c r="K439" s="931"/>
      <c r="L439" s="933"/>
      <c r="M439" s="932"/>
      <c r="N439" s="291"/>
      <c r="O439" s="291"/>
      <c r="P439" s="291"/>
      <c r="Q439" s="292"/>
      <c r="R439" s="933"/>
      <c r="S439" s="934"/>
      <c r="T439" s="295"/>
      <c r="U439" s="295"/>
      <c r="V439" s="295"/>
      <c r="W439" s="296"/>
      <c r="X439" s="296"/>
      <c r="Y439" s="296"/>
      <c r="Z439" s="295"/>
      <c r="AA439" s="295"/>
      <c r="AB439" s="295"/>
      <c r="AC439" s="295"/>
      <c r="AD439" s="295"/>
      <c r="AE439" s="295"/>
      <c r="AF439" s="295"/>
      <c r="AG439" s="296"/>
      <c r="AH439" s="295"/>
      <c r="AI439" s="296"/>
      <c r="AJ439" s="296"/>
      <c r="AK439" s="297"/>
      <c r="AL439" s="298"/>
      <c r="AM439" s="299"/>
      <c r="AN439" s="299"/>
      <c r="AO439" s="299"/>
      <c r="AP439" s="299"/>
      <c r="AQ439" s="299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296"/>
      <c r="BG439" s="296"/>
      <c r="BH439" s="296"/>
      <c r="BI439" s="300"/>
      <c r="BJ439" s="300"/>
      <c r="BK439" s="300"/>
      <c r="BL439" s="300"/>
      <c r="BM439" s="300"/>
      <c r="BN439" s="300"/>
      <c r="BO439" s="300"/>
      <c r="BP439" s="300"/>
      <c r="BQ439" s="301"/>
      <c r="BR439" s="301"/>
      <c r="BS439" s="923"/>
      <c r="BT439" s="923"/>
      <c r="BU439" s="302"/>
    </row>
    <row r="440" spans="1:73" s="303" customFormat="1" ht="13.5" hidden="1" customHeight="1" outlineLevel="1" x14ac:dyDescent="0.35">
      <c r="A440" s="940"/>
      <c r="B440" s="919"/>
      <c r="C440" s="286"/>
      <c r="D440" s="286"/>
      <c r="E440" s="287"/>
      <c r="F440" s="287"/>
      <c r="G440" s="941"/>
      <c r="H440" s="942"/>
      <c r="I440" s="288"/>
      <c r="J440" s="288"/>
      <c r="K440" s="931"/>
      <c r="L440" s="933"/>
      <c r="M440" s="932"/>
      <c r="N440" s="304"/>
      <c r="O440" s="304"/>
      <c r="P440" s="291"/>
      <c r="Q440" s="292"/>
      <c r="R440" s="933"/>
      <c r="S440" s="934"/>
      <c r="T440" s="295"/>
      <c r="U440" s="295"/>
      <c r="V440" s="295"/>
      <c r="W440" s="296"/>
      <c r="X440" s="296"/>
      <c r="Y440" s="296"/>
      <c r="Z440" s="295"/>
      <c r="AA440" s="295"/>
      <c r="AB440" s="295"/>
      <c r="AC440" s="295"/>
      <c r="AD440" s="295"/>
      <c r="AE440" s="295"/>
      <c r="AF440" s="295"/>
      <c r="AG440" s="296"/>
      <c r="AH440" s="295"/>
      <c r="AI440" s="296"/>
      <c r="AJ440" s="296"/>
      <c r="AK440" s="296"/>
      <c r="AL440" s="298"/>
      <c r="AM440" s="299"/>
      <c r="AN440" s="299"/>
      <c r="AO440" s="299"/>
      <c r="AP440" s="299"/>
      <c r="AQ440" s="299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296"/>
      <c r="BG440" s="296"/>
      <c r="BH440" s="296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923"/>
      <c r="BT440" s="923"/>
      <c r="BU440" s="302"/>
    </row>
    <row r="441" spans="1:73" s="303" customFormat="1" ht="13.5" hidden="1" customHeight="1" outlineLevel="1" x14ac:dyDescent="0.35">
      <c r="A441" s="940"/>
      <c r="B441" s="919"/>
      <c r="C441" s="305"/>
      <c r="D441" s="305"/>
      <c r="E441" s="306"/>
      <c r="F441" s="306"/>
      <c r="G441" s="941"/>
      <c r="H441" s="942"/>
      <c r="I441" s="307"/>
      <c r="J441" s="307"/>
      <c r="K441" s="931"/>
      <c r="L441" s="933"/>
      <c r="M441" s="932"/>
      <c r="N441" s="304"/>
      <c r="O441" s="304"/>
      <c r="P441" s="304"/>
      <c r="Q441" s="308"/>
      <c r="R441" s="933"/>
      <c r="S441" s="934"/>
      <c r="T441" s="309"/>
      <c r="U441" s="309"/>
      <c r="V441" s="309"/>
      <c r="W441" s="294"/>
      <c r="X441" s="294"/>
      <c r="Y441" s="294"/>
      <c r="Z441" s="309"/>
      <c r="AA441" s="309"/>
      <c r="AB441" s="309"/>
      <c r="AC441" s="309"/>
      <c r="AD441" s="309"/>
      <c r="AE441" s="309"/>
      <c r="AF441" s="309"/>
      <c r="AG441" s="294"/>
      <c r="AH441" s="309"/>
      <c r="AI441" s="294"/>
      <c r="AJ441" s="294"/>
      <c r="AK441" s="294"/>
      <c r="AL441" s="310"/>
      <c r="AM441" s="311"/>
      <c r="AN441" s="311"/>
      <c r="AO441" s="311"/>
      <c r="AP441" s="311"/>
      <c r="AQ441" s="311"/>
      <c r="AR441" s="294"/>
      <c r="AS441" s="294"/>
      <c r="AT441" s="294"/>
      <c r="AU441" s="294"/>
      <c r="AV441" s="294"/>
      <c r="AW441" s="294"/>
      <c r="AX441" s="294"/>
      <c r="AY441" s="294"/>
      <c r="AZ441" s="294"/>
      <c r="BA441" s="294"/>
      <c r="BB441" s="296"/>
      <c r="BC441" s="294"/>
      <c r="BD441" s="294"/>
      <c r="BE441" s="294"/>
      <c r="BF441" s="294"/>
      <c r="BG441" s="294"/>
      <c r="BH441" s="294"/>
      <c r="BS441" s="923"/>
      <c r="BT441" s="923"/>
      <c r="BU441" s="302"/>
    </row>
    <row r="442" spans="1:73" s="303" customFormat="1" ht="13.5" hidden="1" customHeight="1" outlineLevel="1" x14ac:dyDescent="0.35">
      <c r="A442" s="940"/>
      <c r="B442" s="919"/>
      <c r="C442" s="286"/>
      <c r="D442" s="286"/>
      <c r="E442" s="287"/>
      <c r="F442" s="287"/>
      <c r="G442" s="941"/>
      <c r="H442" s="942"/>
      <c r="I442" s="288"/>
      <c r="J442" s="288"/>
      <c r="K442" s="931"/>
      <c r="L442" s="931"/>
      <c r="M442" s="932"/>
      <c r="N442" s="291"/>
      <c r="O442" s="291"/>
      <c r="P442" s="291"/>
      <c r="Q442" s="292"/>
      <c r="R442" s="933"/>
      <c r="S442" s="934"/>
      <c r="T442" s="295"/>
      <c r="U442" s="295"/>
      <c r="V442" s="295"/>
      <c r="W442" s="296"/>
      <c r="X442" s="296"/>
      <c r="Y442" s="296"/>
      <c r="Z442" s="295"/>
      <c r="AA442" s="295"/>
      <c r="AB442" s="295"/>
      <c r="AC442" s="295"/>
      <c r="AD442" s="295"/>
      <c r="AE442" s="295"/>
      <c r="AF442" s="295"/>
      <c r="AG442" s="296"/>
      <c r="AH442" s="295"/>
      <c r="AI442" s="296"/>
      <c r="AJ442" s="296"/>
      <c r="AK442" s="297"/>
      <c r="AL442" s="298"/>
      <c r="AM442" s="299"/>
      <c r="AN442" s="299"/>
      <c r="AO442" s="299"/>
      <c r="AP442" s="299"/>
      <c r="AQ442" s="299"/>
      <c r="AR442" s="287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296"/>
      <c r="BG442" s="296"/>
      <c r="BH442" s="296"/>
      <c r="BI442" s="300"/>
      <c r="BJ442" s="300"/>
      <c r="BK442" s="300"/>
      <c r="BL442" s="300"/>
      <c r="BM442" s="300"/>
      <c r="BN442" s="300"/>
      <c r="BO442" s="300"/>
      <c r="BP442" s="300"/>
      <c r="BQ442" s="301"/>
      <c r="BR442" s="301"/>
      <c r="BS442" s="923"/>
      <c r="BT442" s="923"/>
      <c r="BU442" s="302"/>
    </row>
    <row r="443" spans="1:73" s="303" customFormat="1" ht="13.5" hidden="1" customHeight="1" outlineLevel="1" x14ac:dyDescent="0.35">
      <c r="A443" s="940"/>
      <c r="B443" s="919"/>
      <c r="C443" s="286"/>
      <c r="D443" s="286"/>
      <c r="E443" s="287"/>
      <c r="F443" s="287"/>
      <c r="G443" s="941"/>
      <c r="H443" s="942"/>
      <c r="I443" s="288"/>
      <c r="J443" s="288"/>
      <c r="K443" s="931"/>
      <c r="L443" s="931"/>
      <c r="M443" s="932"/>
      <c r="N443" s="304"/>
      <c r="O443" s="304"/>
      <c r="P443" s="291"/>
      <c r="Q443" s="292"/>
      <c r="R443" s="933"/>
      <c r="S443" s="934"/>
      <c r="T443" s="295"/>
      <c r="U443" s="295"/>
      <c r="V443" s="295"/>
      <c r="W443" s="296"/>
      <c r="X443" s="296"/>
      <c r="Y443" s="296"/>
      <c r="Z443" s="295"/>
      <c r="AA443" s="295"/>
      <c r="AB443" s="295"/>
      <c r="AC443" s="295"/>
      <c r="AD443" s="295"/>
      <c r="AE443" s="295"/>
      <c r="AF443" s="295"/>
      <c r="AG443" s="296"/>
      <c r="AH443" s="295"/>
      <c r="AI443" s="296"/>
      <c r="AJ443" s="296"/>
      <c r="AK443" s="296"/>
      <c r="AL443" s="298"/>
      <c r="AM443" s="299"/>
      <c r="AN443" s="299"/>
      <c r="AO443" s="299"/>
      <c r="AP443" s="299"/>
      <c r="AQ443" s="299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296"/>
      <c r="BG443" s="296"/>
      <c r="BH443" s="296"/>
      <c r="BI443" s="300"/>
      <c r="BJ443" s="300"/>
      <c r="BK443" s="312"/>
      <c r="BL443" s="300"/>
      <c r="BM443" s="300"/>
      <c r="BN443" s="300"/>
      <c r="BO443" s="300"/>
      <c r="BP443" s="300"/>
      <c r="BQ443" s="300"/>
      <c r="BR443" s="300"/>
      <c r="BS443" s="923"/>
      <c r="BT443" s="923"/>
      <c r="BU443" s="302"/>
    </row>
    <row r="444" spans="1:73" s="303" customFormat="1" ht="13.5" hidden="1" customHeight="1" outlineLevel="1" x14ac:dyDescent="0.35">
      <c r="A444" s="940"/>
      <c r="B444" s="919"/>
      <c r="C444" s="305"/>
      <c r="D444" s="305"/>
      <c r="E444" s="306"/>
      <c r="F444" s="306"/>
      <c r="G444" s="941"/>
      <c r="H444" s="942"/>
      <c r="I444" s="307"/>
      <c r="J444" s="307"/>
      <c r="K444" s="931"/>
      <c r="L444" s="931"/>
      <c r="M444" s="932"/>
      <c r="N444" s="304"/>
      <c r="O444" s="304"/>
      <c r="P444" s="304"/>
      <c r="Q444" s="308"/>
      <c r="R444" s="933"/>
      <c r="S444" s="934"/>
      <c r="T444" s="309"/>
      <c r="U444" s="309"/>
      <c r="V444" s="309"/>
      <c r="W444" s="294"/>
      <c r="X444" s="294"/>
      <c r="Y444" s="294"/>
      <c r="Z444" s="309"/>
      <c r="AA444" s="309"/>
      <c r="AB444" s="309"/>
      <c r="AC444" s="309"/>
      <c r="AD444" s="309"/>
      <c r="AE444" s="309"/>
      <c r="AF444" s="309"/>
      <c r="AG444" s="294"/>
      <c r="AH444" s="309"/>
      <c r="AI444" s="294"/>
      <c r="AJ444" s="294"/>
      <c r="AK444" s="294"/>
      <c r="AL444" s="310"/>
      <c r="AM444" s="311"/>
      <c r="AN444" s="311"/>
      <c r="AO444" s="311"/>
      <c r="AP444" s="311"/>
      <c r="AQ444" s="311"/>
      <c r="AR444" s="294"/>
      <c r="AS444" s="294"/>
      <c r="AT444" s="294"/>
      <c r="AU444" s="294"/>
      <c r="AV444" s="294"/>
      <c r="AW444" s="294"/>
      <c r="AX444" s="294"/>
      <c r="AY444" s="294"/>
      <c r="AZ444" s="294"/>
      <c r="BA444" s="294"/>
      <c r="BB444" s="296"/>
      <c r="BC444" s="294"/>
      <c r="BD444" s="294"/>
      <c r="BE444" s="294"/>
      <c r="BF444" s="294"/>
      <c r="BG444" s="294"/>
      <c r="BH444" s="294"/>
      <c r="BK444" s="313"/>
      <c r="BS444" s="923"/>
      <c r="BT444" s="923"/>
      <c r="BU444" s="302"/>
    </row>
    <row r="445" spans="1:73" s="303" customFormat="1" ht="13.5" hidden="1" customHeight="1" outlineLevel="1" x14ac:dyDescent="0.35">
      <c r="A445" s="940"/>
      <c r="B445" s="919"/>
      <c r="C445" s="286"/>
      <c r="D445" s="286"/>
      <c r="E445" s="287"/>
      <c r="F445" s="287"/>
      <c r="G445" s="941"/>
      <c r="H445" s="942"/>
      <c r="I445" s="288"/>
      <c r="J445" s="288"/>
      <c r="K445" s="931"/>
      <c r="L445" s="931"/>
      <c r="M445" s="932"/>
      <c r="N445" s="291"/>
      <c r="O445" s="291"/>
      <c r="P445" s="291"/>
      <c r="Q445" s="292"/>
      <c r="R445" s="933"/>
      <c r="S445" s="934"/>
      <c r="T445" s="295"/>
      <c r="U445" s="295"/>
      <c r="V445" s="295"/>
      <c r="W445" s="296"/>
      <c r="X445" s="296"/>
      <c r="Y445" s="296"/>
      <c r="Z445" s="295"/>
      <c r="AA445" s="295"/>
      <c r="AB445" s="295"/>
      <c r="AC445" s="295"/>
      <c r="AD445" s="295"/>
      <c r="AE445" s="295"/>
      <c r="AF445" s="295"/>
      <c r="AG445" s="296"/>
      <c r="AH445" s="295"/>
      <c r="AI445" s="296"/>
      <c r="AJ445" s="296"/>
      <c r="AK445" s="297"/>
      <c r="AL445" s="298"/>
      <c r="AM445" s="299"/>
      <c r="AN445" s="299"/>
      <c r="AO445" s="299"/>
      <c r="AP445" s="299"/>
      <c r="AQ445" s="299"/>
      <c r="AR445" s="297"/>
      <c r="AS445" s="296"/>
      <c r="AT445" s="296"/>
      <c r="AU445" s="296"/>
      <c r="AV445" s="296"/>
      <c r="AW445" s="296"/>
      <c r="AX445" s="296"/>
      <c r="AY445" s="296"/>
      <c r="AZ445" s="296"/>
      <c r="BA445" s="296"/>
      <c r="BB445" s="296"/>
      <c r="BC445" s="296"/>
      <c r="BD445" s="296"/>
      <c r="BE445" s="296"/>
      <c r="BF445" s="296"/>
      <c r="BG445" s="296"/>
      <c r="BH445" s="296"/>
      <c r="BI445" s="300"/>
      <c r="BJ445" s="300"/>
      <c r="BK445" s="300"/>
      <c r="BL445" s="300"/>
      <c r="BM445" s="300"/>
      <c r="BN445" s="300"/>
      <c r="BO445" s="300"/>
      <c r="BP445" s="300"/>
      <c r="BQ445" s="301"/>
      <c r="BR445" s="301"/>
      <c r="BS445" s="923"/>
      <c r="BT445" s="923"/>
      <c r="BU445" s="302"/>
    </row>
    <row r="446" spans="1:73" s="303" customFormat="1" ht="13.5" hidden="1" customHeight="1" outlineLevel="1" x14ac:dyDescent="0.35">
      <c r="A446" s="940"/>
      <c r="B446" s="919"/>
      <c r="C446" s="286"/>
      <c r="D446" s="286"/>
      <c r="E446" s="287"/>
      <c r="F446" s="287"/>
      <c r="G446" s="941"/>
      <c r="H446" s="942"/>
      <c r="I446" s="288"/>
      <c r="J446" s="288"/>
      <c r="K446" s="931"/>
      <c r="L446" s="931"/>
      <c r="M446" s="932"/>
      <c r="N446" s="304"/>
      <c r="O446" s="304"/>
      <c r="P446" s="291"/>
      <c r="Q446" s="292"/>
      <c r="R446" s="933"/>
      <c r="S446" s="934"/>
      <c r="T446" s="295"/>
      <c r="U446" s="295"/>
      <c r="V446" s="295"/>
      <c r="W446" s="296"/>
      <c r="X446" s="296"/>
      <c r="Y446" s="296"/>
      <c r="Z446" s="295"/>
      <c r="AA446" s="295"/>
      <c r="AB446" s="295"/>
      <c r="AC446" s="295"/>
      <c r="AD446" s="295"/>
      <c r="AE446" s="295"/>
      <c r="AF446" s="295"/>
      <c r="AG446" s="296"/>
      <c r="AH446" s="295"/>
      <c r="AI446" s="296"/>
      <c r="AJ446" s="296"/>
      <c r="AK446" s="296"/>
      <c r="AL446" s="298"/>
      <c r="AM446" s="299"/>
      <c r="AN446" s="299"/>
      <c r="AO446" s="299"/>
      <c r="AP446" s="299"/>
      <c r="AQ446" s="299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296"/>
      <c r="BG446" s="296"/>
      <c r="BH446" s="296"/>
      <c r="BI446" s="300"/>
      <c r="BJ446" s="300"/>
      <c r="BK446" s="312"/>
      <c r="BL446" s="300"/>
      <c r="BM446" s="300"/>
      <c r="BN446" s="300"/>
      <c r="BO446" s="300"/>
      <c r="BP446" s="300"/>
      <c r="BQ446" s="300"/>
      <c r="BR446" s="300"/>
      <c r="BS446" s="923"/>
      <c r="BT446" s="923"/>
      <c r="BU446" s="302"/>
    </row>
    <row r="447" spans="1:73" s="303" customFormat="1" ht="13.5" hidden="1" customHeight="1" outlineLevel="1" x14ac:dyDescent="0.35">
      <c r="A447" s="940"/>
      <c r="B447" s="919"/>
      <c r="C447" s="305"/>
      <c r="D447" s="305"/>
      <c r="E447" s="306"/>
      <c r="F447" s="306"/>
      <c r="G447" s="941"/>
      <c r="H447" s="942"/>
      <c r="I447" s="307"/>
      <c r="J447" s="307"/>
      <c r="K447" s="931"/>
      <c r="L447" s="931"/>
      <c r="M447" s="932"/>
      <c r="N447" s="304"/>
      <c r="O447" s="304"/>
      <c r="P447" s="304"/>
      <c r="Q447" s="308"/>
      <c r="R447" s="933"/>
      <c r="S447" s="934"/>
      <c r="T447" s="309"/>
      <c r="U447" s="309"/>
      <c r="V447" s="309"/>
      <c r="W447" s="294"/>
      <c r="X447" s="294"/>
      <c r="Y447" s="294"/>
      <c r="Z447" s="309"/>
      <c r="AA447" s="309"/>
      <c r="AB447" s="309"/>
      <c r="AC447" s="309"/>
      <c r="AD447" s="309"/>
      <c r="AE447" s="309"/>
      <c r="AF447" s="309"/>
      <c r="AG447" s="294"/>
      <c r="AH447" s="309"/>
      <c r="AI447" s="294"/>
      <c r="AJ447" s="294"/>
      <c r="AK447" s="294"/>
      <c r="AL447" s="310"/>
      <c r="AM447" s="311"/>
      <c r="AN447" s="311"/>
      <c r="AO447" s="311"/>
      <c r="AP447" s="311"/>
      <c r="AQ447" s="311"/>
      <c r="AR447" s="294"/>
      <c r="AS447" s="294"/>
      <c r="AT447" s="294"/>
      <c r="AU447" s="294"/>
      <c r="AV447" s="294"/>
      <c r="AW447" s="294"/>
      <c r="AX447" s="294"/>
      <c r="AY447" s="294"/>
      <c r="AZ447" s="294"/>
      <c r="BA447" s="294"/>
      <c r="BB447" s="296"/>
      <c r="BC447" s="294"/>
      <c r="BD447" s="294"/>
      <c r="BE447" s="294"/>
      <c r="BF447" s="294"/>
      <c r="BG447" s="294"/>
      <c r="BH447" s="294"/>
      <c r="BK447" s="313"/>
      <c r="BS447" s="923"/>
      <c r="BT447" s="923"/>
      <c r="BU447" s="302"/>
    </row>
    <row r="448" spans="1:73" s="303" customFormat="1" ht="13.5" hidden="1" customHeight="1" outlineLevel="1" x14ac:dyDescent="0.35">
      <c r="A448" s="940"/>
      <c r="B448" s="919"/>
      <c r="C448" s="286"/>
      <c r="D448" s="286"/>
      <c r="E448" s="287"/>
      <c r="F448" s="287"/>
      <c r="G448" s="941"/>
      <c r="H448" s="942"/>
      <c r="I448" s="288"/>
      <c r="J448" s="288"/>
      <c r="K448" s="931"/>
      <c r="L448" s="931"/>
      <c r="M448" s="932"/>
      <c r="N448" s="291"/>
      <c r="O448" s="291"/>
      <c r="P448" s="291"/>
      <c r="Q448" s="292"/>
      <c r="R448" s="933"/>
      <c r="S448" s="934"/>
      <c r="T448" s="295"/>
      <c r="U448" s="295"/>
      <c r="V448" s="295"/>
      <c r="W448" s="296"/>
      <c r="X448" s="296"/>
      <c r="Y448" s="296"/>
      <c r="Z448" s="295"/>
      <c r="AA448" s="295"/>
      <c r="AB448" s="295"/>
      <c r="AC448" s="295"/>
      <c r="AD448" s="295"/>
      <c r="AE448" s="295"/>
      <c r="AF448" s="295"/>
      <c r="AG448" s="296"/>
      <c r="AH448" s="295"/>
      <c r="AI448" s="296"/>
      <c r="AJ448" s="296"/>
      <c r="AK448" s="297"/>
      <c r="AL448" s="298"/>
      <c r="AM448" s="299"/>
      <c r="AN448" s="299"/>
      <c r="AO448" s="299"/>
      <c r="AP448" s="299"/>
      <c r="AQ448" s="299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296"/>
      <c r="BG448" s="296"/>
      <c r="BH448" s="296"/>
      <c r="BI448" s="300"/>
      <c r="BJ448" s="300"/>
      <c r="BK448" s="300"/>
      <c r="BL448" s="300"/>
      <c r="BM448" s="300"/>
      <c r="BN448" s="300"/>
      <c r="BO448" s="300"/>
      <c r="BP448" s="300"/>
      <c r="BQ448" s="301"/>
      <c r="BR448" s="301"/>
      <c r="BS448" s="923"/>
      <c r="BT448" s="923"/>
      <c r="BU448" s="302"/>
    </row>
    <row r="449" spans="1:73" s="303" customFormat="1" ht="13.5" hidden="1" customHeight="1" outlineLevel="1" x14ac:dyDescent="0.35">
      <c r="A449" s="940"/>
      <c r="B449" s="919"/>
      <c r="C449" s="286"/>
      <c r="D449" s="286"/>
      <c r="E449" s="287"/>
      <c r="F449" s="287"/>
      <c r="G449" s="941"/>
      <c r="H449" s="942"/>
      <c r="I449" s="288"/>
      <c r="J449" s="288"/>
      <c r="K449" s="931"/>
      <c r="L449" s="931"/>
      <c r="M449" s="932"/>
      <c r="N449" s="304"/>
      <c r="O449" s="304"/>
      <c r="P449" s="291"/>
      <c r="Q449" s="292"/>
      <c r="R449" s="933"/>
      <c r="S449" s="934"/>
      <c r="T449" s="295"/>
      <c r="U449" s="295"/>
      <c r="V449" s="295"/>
      <c r="W449" s="296"/>
      <c r="X449" s="296"/>
      <c r="Y449" s="296"/>
      <c r="Z449" s="295"/>
      <c r="AA449" s="295"/>
      <c r="AB449" s="295"/>
      <c r="AC449" s="295"/>
      <c r="AD449" s="295"/>
      <c r="AE449" s="295"/>
      <c r="AF449" s="295"/>
      <c r="AG449" s="296"/>
      <c r="AH449" s="295"/>
      <c r="AI449" s="296"/>
      <c r="AJ449" s="296"/>
      <c r="AK449" s="296"/>
      <c r="AL449" s="298"/>
      <c r="AM449" s="299"/>
      <c r="AN449" s="299"/>
      <c r="AO449" s="299"/>
      <c r="AP449" s="299"/>
      <c r="AQ449" s="299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296"/>
      <c r="BG449" s="296"/>
      <c r="BH449" s="296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923"/>
      <c r="BT449" s="923"/>
      <c r="BU449" s="302"/>
    </row>
    <row r="450" spans="1:73" s="303" customFormat="1" ht="13.5" hidden="1" customHeight="1" outlineLevel="1" x14ac:dyDescent="0.35">
      <c r="A450" s="940"/>
      <c r="B450" s="919"/>
      <c r="C450" s="305"/>
      <c r="D450" s="305"/>
      <c r="E450" s="306"/>
      <c r="F450" s="306"/>
      <c r="G450" s="941"/>
      <c r="H450" s="942"/>
      <c r="I450" s="307"/>
      <c r="J450" s="307"/>
      <c r="K450" s="931"/>
      <c r="L450" s="931"/>
      <c r="M450" s="932"/>
      <c r="N450" s="304"/>
      <c r="O450" s="304"/>
      <c r="P450" s="304"/>
      <c r="Q450" s="308"/>
      <c r="R450" s="933"/>
      <c r="S450" s="934"/>
      <c r="T450" s="309"/>
      <c r="U450" s="309"/>
      <c r="V450" s="309"/>
      <c r="W450" s="294"/>
      <c r="X450" s="294"/>
      <c r="Y450" s="294"/>
      <c r="Z450" s="309"/>
      <c r="AA450" s="309"/>
      <c r="AB450" s="309"/>
      <c r="AC450" s="309"/>
      <c r="AD450" s="309"/>
      <c r="AE450" s="309"/>
      <c r="AF450" s="309"/>
      <c r="AG450" s="294"/>
      <c r="AH450" s="309"/>
      <c r="AI450" s="294"/>
      <c r="AJ450" s="294"/>
      <c r="AK450" s="294"/>
      <c r="AL450" s="310"/>
      <c r="AM450" s="311"/>
      <c r="AN450" s="311"/>
      <c r="AO450" s="311"/>
      <c r="AP450" s="311"/>
      <c r="AQ450" s="311"/>
      <c r="AR450" s="294"/>
      <c r="AS450" s="294"/>
      <c r="AT450" s="294"/>
      <c r="AU450" s="294"/>
      <c r="AV450" s="294"/>
      <c r="AW450" s="294"/>
      <c r="AX450" s="294"/>
      <c r="AY450" s="294"/>
      <c r="AZ450" s="294"/>
      <c r="BA450" s="294"/>
      <c r="BB450" s="296"/>
      <c r="BC450" s="294"/>
      <c r="BD450" s="294"/>
      <c r="BE450" s="294"/>
      <c r="BF450" s="294"/>
      <c r="BG450" s="294"/>
      <c r="BH450" s="294"/>
      <c r="BS450" s="923"/>
      <c r="BT450" s="923"/>
      <c r="BU450" s="302"/>
    </row>
    <row r="451" spans="1:73" s="303" customFormat="1" ht="13.5" hidden="1" customHeight="1" outlineLevel="1" x14ac:dyDescent="0.35">
      <c r="A451" s="940"/>
      <c r="B451" s="919"/>
      <c r="C451" s="286"/>
      <c r="D451" s="286"/>
      <c r="E451" s="287"/>
      <c r="F451" s="287"/>
      <c r="G451" s="941"/>
      <c r="H451" s="942"/>
      <c r="I451" s="288"/>
      <c r="J451" s="288"/>
      <c r="K451" s="931"/>
      <c r="L451" s="931"/>
      <c r="M451" s="932"/>
      <c r="N451" s="291"/>
      <c r="O451" s="291"/>
      <c r="P451" s="291"/>
      <c r="Q451" s="292"/>
      <c r="R451" s="933"/>
      <c r="S451" s="934"/>
      <c r="T451" s="295"/>
      <c r="U451" s="295"/>
      <c r="V451" s="295"/>
      <c r="W451" s="296"/>
      <c r="X451" s="296"/>
      <c r="Y451" s="296"/>
      <c r="Z451" s="295"/>
      <c r="AA451" s="295"/>
      <c r="AB451" s="295"/>
      <c r="AC451" s="295"/>
      <c r="AD451" s="295"/>
      <c r="AE451" s="295"/>
      <c r="AF451" s="295"/>
      <c r="AG451" s="296"/>
      <c r="AH451" s="295"/>
      <c r="AI451" s="296"/>
      <c r="AJ451" s="296"/>
      <c r="AK451" s="297"/>
      <c r="AL451" s="298"/>
      <c r="AM451" s="299"/>
      <c r="AN451" s="299"/>
      <c r="AO451" s="299"/>
      <c r="AP451" s="299"/>
      <c r="AQ451" s="299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296"/>
      <c r="BG451" s="296"/>
      <c r="BH451" s="296"/>
      <c r="BI451" s="300"/>
      <c r="BJ451" s="300"/>
      <c r="BK451" s="300"/>
      <c r="BL451" s="300"/>
      <c r="BM451" s="300"/>
      <c r="BN451" s="300"/>
      <c r="BO451" s="300"/>
      <c r="BP451" s="300"/>
      <c r="BQ451" s="301"/>
      <c r="BR451" s="301"/>
      <c r="BS451" s="923"/>
      <c r="BT451" s="923"/>
      <c r="BU451" s="302"/>
    </row>
    <row r="452" spans="1:73" s="303" customFormat="1" ht="13.5" hidden="1" customHeight="1" outlineLevel="1" x14ac:dyDescent="0.35">
      <c r="A452" s="940"/>
      <c r="B452" s="919"/>
      <c r="C452" s="286"/>
      <c r="D452" s="286"/>
      <c r="E452" s="287"/>
      <c r="F452" s="287"/>
      <c r="G452" s="941"/>
      <c r="H452" s="942"/>
      <c r="I452" s="288"/>
      <c r="J452" s="288"/>
      <c r="K452" s="931"/>
      <c r="L452" s="931"/>
      <c r="M452" s="932"/>
      <c r="N452" s="304"/>
      <c r="O452" s="304"/>
      <c r="P452" s="291"/>
      <c r="Q452" s="292"/>
      <c r="R452" s="933"/>
      <c r="S452" s="934"/>
      <c r="T452" s="295"/>
      <c r="U452" s="295"/>
      <c r="V452" s="295"/>
      <c r="W452" s="296"/>
      <c r="X452" s="296"/>
      <c r="Y452" s="296"/>
      <c r="Z452" s="295"/>
      <c r="AA452" s="295"/>
      <c r="AB452" s="295"/>
      <c r="AC452" s="295"/>
      <c r="AD452" s="295"/>
      <c r="AE452" s="295"/>
      <c r="AF452" s="295"/>
      <c r="AG452" s="296"/>
      <c r="AH452" s="295"/>
      <c r="AI452" s="296"/>
      <c r="AJ452" s="296"/>
      <c r="AK452" s="296"/>
      <c r="AL452" s="298"/>
      <c r="AM452" s="299"/>
      <c r="AN452" s="299"/>
      <c r="AO452" s="299"/>
      <c r="AP452" s="299"/>
      <c r="AQ452" s="299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96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923"/>
      <c r="BT452" s="923"/>
      <c r="BU452" s="302"/>
    </row>
    <row r="453" spans="1:73" s="303" customFormat="1" ht="13.5" hidden="1" customHeight="1" outlineLevel="1" x14ac:dyDescent="0.35">
      <c r="A453" s="940"/>
      <c r="B453" s="919"/>
      <c r="C453" s="305"/>
      <c r="D453" s="305"/>
      <c r="E453" s="306"/>
      <c r="F453" s="306"/>
      <c r="G453" s="941"/>
      <c r="H453" s="942"/>
      <c r="I453" s="307"/>
      <c r="J453" s="307"/>
      <c r="K453" s="931"/>
      <c r="L453" s="931"/>
      <c r="M453" s="932"/>
      <c r="N453" s="304"/>
      <c r="O453" s="304"/>
      <c r="P453" s="304"/>
      <c r="Q453" s="308"/>
      <c r="R453" s="933"/>
      <c r="S453" s="934"/>
      <c r="T453" s="309"/>
      <c r="U453" s="309"/>
      <c r="V453" s="309"/>
      <c r="W453" s="294"/>
      <c r="X453" s="294"/>
      <c r="Y453" s="294"/>
      <c r="Z453" s="309"/>
      <c r="AA453" s="309"/>
      <c r="AB453" s="309"/>
      <c r="AC453" s="309"/>
      <c r="AD453" s="309"/>
      <c r="AE453" s="309"/>
      <c r="AF453" s="309"/>
      <c r="AG453" s="294"/>
      <c r="AH453" s="309"/>
      <c r="AI453" s="294"/>
      <c r="AJ453" s="294"/>
      <c r="AK453" s="294"/>
      <c r="AL453" s="310"/>
      <c r="AM453" s="311"/>
      <c r="AN453" s="311"/>
      <c r="AO453" s="311"/>
      <c r="AP453" s="311"/>
      <c r="AQ453" s="311"/>
      <c r="AR453" s="294"/>
      <c r="AS453" s="294"/>
      <c r="AT453" s="294"/>
      <c r="AU453" s="294"/>
      <c r="AV453" s="294"/>
      <c r="AW453" s="294"/>
      <c r="AX453" s="294"/>
      <c r="AY453" s="294"/>
      <c r="AZ453" s="294"/>
      <c r="BA453" s="294"/>
      <c r="BB453" s="296"/>
      <c r="BC453" s="294"/>
      <c r="BD453" s="294"/>
      <c r="BE453" s="294"/>
      <c r="BF453" s="294"/>
      <c r="BG453" s="294"/>
      <c r="BH453" s="294"/>
      <c r="BS453" s="923"/>
      <c r="BT453" s="923"/>
      <c r="BU453" s="302"/>
    </row>
    <row r="454" spans="1:73" s="303" customFormat="1" ht="13.5" hidden="1" customHeight="1" outlineLevel="1" x14ac:dyDescent="0.35">
      <c r="A454" s="940"/>
      <c r="B454" s="919"/>
      <c r="C454" s="286"/>
      <c r="D454" s="286"/>
      <c r="E454" s="287"/>
      <c r="F454" s="287"/>
      <c r="G454" s="941"/>
      <c r="H454" s="942"/>
      <c r="I454" s="288"/>
      <c r="J454" s="288"/>
      <c r="K454" s="931"/>
      <c r="L454" s="931"/>
      <c r="M454" s="932"/>
      <c r="N454" s="291"/>
      <c r="O454" s="291"/>
      <c r="P454" s="291"/>
      <c r="Q454" s="292"/>
      <c r="R454" s="933"/>
      <c r="S454" s="934"/>
      <c r="T454" s="295"/>
      <c r="U454" s="295"/>
      <c r="V454" s="295"/>
      <c r="W454" s="296"/>
      <c r="X454" s="296"/>
      <c r="Y454" s="296"/>
      <c r="Z454" s="295"/>
      <c r="AA454" s="295"/>
      <c r="AB454" s="295"/>
      <c r="AC454" s="295"/>
      <c r="AD454" s="295"/>
      <c r="AE454" s="295"/>
      <c r="AF454" s="295"/>
      <c r="AG454" s="296"/>
      <c r="AH454" s="295"/>
      <c r="AI454" s="296"/>
      <c r="AJ454" s="296"/>
      <c r="AK454" s="297"/>
      <c r="AL454" s="298"/>
      <c r="AM454" s="299"/>
      <c r="AN454" s="299"/>
      <c r="AO454" s="299"/>
      <c r="AP454" s="299"/>
      <c r="AQ454" s="299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296"/>
      <c r="BG454" s="296"/>
      <c r="BH454" s="296"/>
      <c r="BI454" s="300"/>
      <c r="BJ454" s="300"/>
      <c r="BK454" s="300"/>
      <c r="BL454" s="300"/>
      <c r="BM454" s="300"/>
      <c r="BN454" s="300"/>
      <c r="BO454" s="300"/>
      <c r="BP454" s="300"/>
      <c r="BQ454" s="301"/>
      <c r="BR454" s="301"/>
      <c r="BS454" s="923"/>
      <c r="BT454" s="923"/>
      <c r="BU454" s="302"/>
    </row>
    <row r="455" spans="1:73" s="303" customFormat="1" ht="13.5" hidden="1" customHeight="1" outlineLevel="1" x14ac:dyDescent="0.35">
      <c r="A455" s="940"/>
      <c r="B455" s="919"/>
      <c r="C455" s="286"/>
      <c r="D455" s="286"/>
      <c r="E455" s="287"/>
      <c r="F455" s="287"/>
      <c r="G455" s="941"/>
      <c r="H455" s="942"/>
      <c r="I455" s="288"/>
      <c r="J455" s="288"/>
      <c r="K455" s="931"/>
      <c r="L455" s="931"/>
      <c r="M455" s="932"/>
      <c r="N455" s="304"/>
      <c r="O455" s="304"/>
      <c r="P455" s="291"/>
      <c r="Q455" s="292"/>
      <c r="R455" s="933"/>
      <c r="S455" s="934"/>
      <c r="T455" s="295"/>
      <c r="U455" s="295"/>
      <c r="V455" s="295"/>
      <c r="W455" s="296"/>
      <c r="X455" s="296"/>
      <c r="Y455" s="296"/>
      <c r="Z455" s="295"/>
      <c r="AA455" s="295"/>
      <c r="AB455" s="295"/>
      <c r="AC455" s="295"/>
      <c r="AD455" s="295"/>
      <c r="AE455" s="295"/>
      <c r="AF455" s="295"/>
      <c r="AG455" s="296"/>
      <c r="AH455" s="295"/>
      <c r="AI455" s="296"/>
      <c r="AJ455" s="296"/>
      <c r="AK455" s="296"/>
      <c r="AL455" s="298"/>
      <c r="AM455" s="299"/>
      <c r="AN455" s="299"/>
      <c r="AO455" s="299"/>
      <c r="AP455" s="299"/>
      <c r="AQ455" s="299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296"/>
      <c r="BG455" s="296"/>
      <c r="BH455" s="296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923"/>
      <c r="BT455" s="923"/>
      <c r="BU455" s="302"/>
    </row>
    <row r="456" spans="1:73" s="303" customFormat="1" ht="13.5" hidden="1" customHeight="1" outlineLevel="1" x14ac:dyDescent="0.35">
      <c r="A456" s="940"/>
      <c r="B456" s="919"/>
      <c r="C456" s="305"/>
      <c r="D456" s="305"/>
      <c r="E456" s="306"/>
      <c r="F456" s="306"/>
      <c r="G456" s="941"/>
      <c r="H456" s="942"/>
      <c r="I456" s="307"/>
      <c r="J456" s="307"/>
      <c r="K456" s="931"/>
      <c r="L456" s="931"/>
      <c r="M456" s="932"/>
      <c r="N456" s="304"/>
      <c r="O456" s="304"/>
      <c r="P456" s="304"/>
      <c r="Q456" s="308"/>
      <c r="R456" s="933"/>
      <c r="S456" s="934"/>
      <c r="T456" s="309"/>
      <c r="U456" s="309"/>
      <c r="V456" s="309"/>
      <c r="W456" s="294"/>
      <c r="X456" s="294"/>
      <c r="Y456" s="294"/>
      <c r="Z456" s="309"/>
      <c r="AA456" s="309"/>
      <c r="AB456" s="309"/>
      <c r="AC456" s="309"/>
      <c r="AD456" s="309"/>
      <c r="AE456" s="309"/>
      <c r="AF456" s="309"/>
      <c r="AG456" s="294"/>
      <c r="AH456" s="309"/>
      <c r="AI456" s="294"/>
      <c r="AJ456" s="294"/>
      <c r="AK456" s="294"/>
      <c r="AL456" s="310"/>
      <c r="AM456" s="311"/>
      <c r="AN456" s="311"/>
      <c r="AO456" s="311"/>
      <c r="AP456" s="311"/>
      <c r="AQ456" s="311"/>
      <c r="AR456" s="294"/>
      <c r="AS456" s="294"/>
      <c r="AT456" s="294"/>
      <c r="AU456" s="294"/>
      <c r="AV456" s="294"/>
      <c r="AW456" s="294"/>
      <c r="AX456" s="294"/>
      <c r="AY456" s="294"/>
      <c r="AZ456" s="294"/>
      <c r="BA456" s="294"/>
      <c r="BB456" s="296"/>
      <c r="BC456" s="294"/>
      <c r="BD456" s="294"/>
      <c r="BE456" s="294"/>
      <c r="BF456" s="294"/>
      <c r="BG456" s="294"/>
      <c r="BH456" s="294"/>
      <c r="BS456" s="923"/>
      <c r="BT456" s="923"/>
      <c r="BU456" s="302"/>
    </row>
    <row r="457" spans="1:73" s="303" customFormat="1" ht="13.5" hidden="1" customHeight="1" outlineLevel="1" x14ac:dyDescent="0.35">
      <c r="A457" s="940"/>
      <c r="B457" s="919"/>
      <c r="C457" s="286"/>
      <c r="D457" s="286"/>
      <c r="E457" s="287"/>
      <c r="F457" s="287"/>
      <c r="G457" s="941"/>
      <c r="H457" s="942"/>
      <c r="I457" s="288"/>
      <c r="J457" s="288"/>
      <c r="K457" s="931"/>
      <c r="L457" s="931"/>
      <c r="M457" s="932"/>
      <c r="N457" s="291"/>
      <c r="O457" s="291"/>
      <c r="P457" s="291"/>
      <c r="Q457" s="292"/>
      <c r="R457" s="933"/>
      <c r="S457" s="934"/>
      <c r="T457" s="295"/>
      <c r="U457" s="295"/>
      <c r="V457" s="295"/>
      <c r="W457" s="296"/>
      <c r="X457" s="296"/>
      <c r="Y457" s="296"/>
      <c r="Z457" s="295"/>
      <c r="AA457" s="295"/>
      <c r="AB457" s="295"/>
      <c r="AC457" s="295"/>
      <c r="AD457" s="295"/>
      <c r="AE457" s="295"/>
      <c r="AF457" s="295"/>
      <c r="AG457" s="296"/>
      <c r="AH457" s="295"/>
      <c r="AI457" s="296"/>
      <c r="AJ457" s="296"/>
      <c r="AK457" s="297"/>
      <c r="AL457" s="298"/>
      <c r="AM457" s="299"/>
      <c r="AN457" s="299"/>
      <c r="AO457" s="299"/>
      <c r="AP457" s="299"/>
      <c r="AQ457" s="299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296"/>
      <c r="BG457" s="296"/>
      <c r="BH457" s="296"/>
      <c r="BI457" s="300"/>
      <c r="BJ457" s="300"/>
      <c r="BK457" s="300"/>
      <c r="BL457" s="300"/>
      <c r="BM457" s="300"/>
      <c r="BN457" s="300"/>
      <c r="BO457" s="300"/>
      <c r="BP457" s="300"/>
      <c r="BQ457" s="301"/>
      <c r="BR457" s="301"/>
      <c r="BS457" s="923"/>
      <c r="BT457" s="923"/>
      <c r="BU457" s="302"/>
    </row>
    <row r="458" spans="1:73" s="303" customFormat="1" ht="13.5" hidden="1" customHeight="1" outlineLevel="1" x14ac:dyDescent="0.35">
      <c r="A458" s="940"/>
      <c r="B458" s="919"/>
      <c r="C458" s="286"/>
      <c r="D458" s="286"/>
      <c r="E458" s="287"/>
      <c r="F458" s="287"/>
      <c r="G458" s="941"/>
      <c r="H458" s="942"/>
      <c r="I458" s="288"/>
      <c r="J458" s="288"/>
      <c r="K458" s="931"/>
      <c r="L458" s="931"/>
      <c r="M458" s="932"/>
      <c r="N458" s="304"/>
      <c r="O458" s="304"/>
      <c r="P458" s="291"/>
      <c r="Q458" s="292"/>
      <c r="R458" s="933"/>
      <c r="S458" s="934"/>
      <c r="T458" s="295"/>
      <c r="U458" s="295"/>
      <c r="V458" s="295"/>
      <c r="W458" s="296"/>
      <c r="X458" s="296"/>
      <c r="Y458" s="296"/>
      <c r="Z458" s="295"/>
      <c r="AA458" s="295"/>
      <c r="AB458" s="295"/>
      <c r="AC458" s="295"/>
      <c r="AD458" s="295"/>
      <c r="AE458" s="295"/>
      <c r="AF458" s="295"/>
      <c r="AG458" s="296"/>
      <c r="AH458" s="295"/>
      <c r="AI458" s="296"/>
      <c r="AJ458" s="296"/>
      <c r="AK458" s="296"/>
      <c r="AL458" s="298"/>
      <c r="AM458" s="299"/>
      <c r="AN458" s="299"/>
      <c r="AO458" s="299"/>
      <c r="AP458" s="299"/>
      <c r="AQ458" s="299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296"/>
      <c r="BG458" s="296"/>
      <c r="BH458" s="296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923"/>
      <c r="BT458" s="923"/>
      <c r="BU458" s="302"/>
    </row>
    <row r="459" spans="1:73" s="303" customFormat="1" ht="13.5" hidden="1" customHeight="1" outlineLevel="1" x14ac:dyDescent="0.35">
      <c r="A459" s="940"/>
      <c r="B459" s="919"/>
      <c r="C459" s="305"/>
      <c r="D459" s="305"/>
      <c r="E459" s="306"/>
      <c r="F459" s="306"/>
      <c r="G459" s="941"/>
      <c r="H459" s="942"/>
      <c r="I459" s="307"/>
      <c r="J459" s="307"/>
      <c r="K459" s="931"/>
      <c r="L459" s="931"/>
      <c r="M459" s="932"/>
      <c r="N459" s="304"/>
      <c r="O459" s="304"/>
      <c r="P459" s="304"/>
      <c r="Q459" s="308"/>
      <c r="R459" s="933"/>
      <c r="S459" s="934"/>
      <c r="T459" s="309"/>
      <c r="U459" s="309"/>
      <c r="V459" s="309"/>
      <c r="W459" s="294"/>
      <c r="X459" s="294"/>
      <c r="Y459" s="294"/>
      <c r="Z459" s="309"/>
      <c r="AA459" s="309"/>
      <c r="AB459" s="309"/>
      <c r="AC459" s="309"/>
      <c r="AD459" s="309"/>
      <c r="AE459" s="309"/>
      <c r="AF459" s="309"/>
      <c r="AG459" s="294"/>
      <c r="AH459" s="309"/>
      <c r="AI459" s="294"/>
      <c r="AJ459" s="294"/>
      <c r="AK459" s="294"/>
      <c r="AL459" s="310"/>
      <c r="AM459" s="311"/>
      <c r="AN459" s="311"/>
      <c r="AO459" s="311"/>
      <c r="AP459" s="311"/>
      <c r="AQ459" s="311"/>
      <c r="AR459" s="294"/>
      <c r="AS459" s="294"/>
      <c r="AT459" s="294"/>
      <c r="AU459" s="294"/>
      <c r="AV459" s="294"/>
      <c r="AW459" s="294"/>
      <c r="AX459" s="294"/>
      <c r="AY459" s="294"/>
      <c r="AZ459" s="294"/>
      <c r="BA459" s="294"/>
      <c r="BB459" s="296"/>
      <c r="BC459" s="294"/>
      <c r="BD459" s="294"/>
      <c r="BE459" s="294"/>
      <c r="BF459" s="294"/>
      <c r="BG459" s="294"/>
      <c r="BH459" s="294"/>
      <c r="BS459" s="923"/>
      <c r="BT459" s="923"/>
      <c r="BU459" s="302"/>
    </row>
    <row r="460" spans="1:73" s="303" customFormat="1" ht="13.5" hidden="1" customHeight="1" outlineLevel="1" x14ac:dyDescent="0.35">
      <c r="A460" s="940"/>
      <c r="B460" s="919"/>
      <c r="C460" s="286"/>
      <c r="D460" s="286"/>
      <c r="E460" s="287"/>
      <c r="F460" s="287"/>
      <c r="G460" s="941"/>
      <c r="H460" s="942"/>
      <c r="I460" s="288"/>
      <c r="J460" s="288"/>
      <c r="K460" s="931"/>
      <c r="L460" s="933"/>
      <c r="M460" s="932"/>
      <c r="N460" s="291"/>
      <c r="O460" s="291"/>
      <c r="P460" s="291"/>
      <c r="Q460" s="292"/>
      <c r="R460" s="933"/>
      <c r="S460" s="934"/>
      <c r="T460" s="295"/>
      <c r="U460" s="295"/>
      <c r="V460" s="295"/>
      <c r="W460" s="296"/>
      <c r="X460" s="296"/>
      <c r="Y460" s="296"/>
      <c r="Z460" s="295"/>
      <c r="AA460" s="295"/>
      <c r="AB460" s="295"/>
      <c r="AC460" s="295"/>
      <c r="AD460" s="295"/>
      <c r="AE460" s="295"/>
      <c r="AF460" s="295"/>
      <c r="AG460" s="296"/>
      <c r="AH460" s="295"/>
      <c r="AI460" s="296"/>
      <c r="AJ460" s="296"/>
      <c r="AK460" s="297"/>
      <c r="AL460" s="298"/>
      <c r="AM460" s="299"/>
      <c r="AN460" s="299"/>
      <c r="AO460" s="299"/>
      <c r="AP460" s="299"/>
      <c r="AQ460" s="299"/>
      <c r="AR460" s="296"/>
      <c r="AS460" s="296"/>
      <c r="AT460" s="296"/>
      <c r="AU460" s="296"/>
      <c r="AV460" s="296"/>
      <c r="AW460" s="296"/>
      <c r="AX460" s="296"/>
      <c r="AY460" s="296"/>
      <c r="AZ460" s="296"/>
      <c r="BA460" s="296"/>
      <c r="BB460" s="296"/>
      <c r="BC460" s="296"/>
      <c r="BD460" s="296"/>
      <c r="BE460" s="296"/>
      <c r="BF460" s="296"/>
      <c r="BG460" s="296"/>
      <c r="BH460" s="296"/>
      <c r="BI460" s="300"/>
      <c r="BJ460" s="300"/>
      <c r="BK460" s="300"/>
      <c r="BL460" s="300"/>
      <c r="BM460" s="300"/>
      <c r="BN460" s="300"/>
      <c r="BO460" s="300"/>
      <c r="BP460" s="300"/>
      <c r="BQ460" s="301"/>
      <c r="BR460" s="301"/>
      <c r="BS460" s="923"/>
      <c r="BT460" s="923"/>
      <c r="BU460" s="302"/>
    </row>
    <row r="461" spans="1:73" s="303" customFormat="1" ht="13.5" hidden="1" customHeight="1" outlineLevel="1" x14ac:dyDescent="0.35">
      <c r="A461" s="940"/>
      <c r="B461" s="919"/>
      <c r="C461" s="286"/>
      <c r="D461" s="286"/>
      <c r="E461" s="287"/>
      <c r="F461" s="287"/>
      <c r="G461" s="941"/>
      <c r="H461" s="942"/>
      <c r="I461" s="288"/>
      <c r="J461" s="288"/>
      <c r="K461" s="931"/>
      <c r="L461" s="933"/>
      <c r="M461" s="932"/>
      <c r="N461" s="304"/>
      <c r="O461" s="304"/>
      <c r="P461" s="291"/>
      <c r="Q461" s="292"/>
      <c r="R461" s="933"/>
      <c r="S461" s="934"/>
      <c r="T461" s="295"/>
      <c r="U461" s="295"/>
      <c r="V461" s="295"/>
      <c r="W461" s="296"/>
      <c r="X461" s="296"/>
      <c r="Y461" s="296"/>
      <c r="Z461" s="295"/>
      <c r="AA461" s="295"/>
      <c r="AB461" s="295"/>
      <c r="AC461" s="295"/>
      <c r="AD461" s="295"/>
      <c r="AE461" s="295"/>
      <c r="AF461" s="295"/>
      <c r="AG461" s="287"/>
      <c r="AH461" s="295"/>
      <c r="AI461" s="296"/>
      <c r="AJ461" s="296"/>
      <c r="AK461" s="296"/>
      <c r="AL461" s="298"/>
      <c r="AM461" s="299"/>
      <c r="AN461" s="299"/>
      <c r="AO461" s="299"/>
      <c r="AP461" s="299"/>
      <c r="AQ461" s="299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296"/>
      <c r="BG461" s="296"/>
      <c r="BH461" s="296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923"/>
      <c r="BT461" s="923"/>
      <c r="BU461" s="302"/>
    </row>
    <row r="462" spans="1:73" s="303" customFormat="1" ht="13.5" hidden="1" customHeight="1" outlineLevel="1" x14ac:dyDescent="0.35">
      <c r="A462" s="940"/>
      <c r="B462" s="919"/>
      <c r="C462" s="305"/>
      <c r="D462" s="305"/>
      <c r="E462" s="306"/>
      <c r="F462" s="306"/>
      <c r="G462" s="941"/>
      <c r="H462" s="942"/>
      <c r="I462" s="307"/>
      <c r="J462" s="307"/>
      <c r="K462" s="931"/>
      <c r="L462" s="933"/>
      <c r="M462" s="932"/>
      <c r="N462" s="304"/>
      <c r="O462" s="304"/>
      <c r="P462" s="304"/>
      <c r="Q462" s="308"/>
      <c r="R462" s="933"/>
      <c r="S462" s="934"/>
      <c r="T462" s="309"/>
      <c r="U462" s="309"/>
      <c r="V462" s="309"/>
      <c r="W462" s="294"/>
      <c r="X462" s="294"/>
      <c r="Y462" s="294"/>
      <c r="Z462" s="309"/>
      <c r="AA462" s="309"/>
      <c r="AB462" s="309"/>
      <c r="AC462" s="309"/>
      <c r="AD462" s="309"/>
      <c r="AE462" s="309"/>
      <c r="AF462" s="309"/>
      <c r="AG462" s="306"/>
      <c r="AH462" s="309"/>
      <c r="AI462" s="294"/>
      <c r="AJ462" s="294"/>
      <c r="AK462" s="294"/>
      <c r="AL462" s="310"/>
      <c r="AM462" s="311"/>
      <c r="AN462" s="311"/>
      <c r="AO462" s="311"/>
      <c r="AP462" s="311"/>
      <c r="AQ462" s="311"/>
      <c r="AR462" s="294"/>
      <c r="AS462" s="294"/>
      <c r="AT462" s="294"/>
      <c r="AU462" s="294"/>
      <c r="AV462" s="294"/>
      <c r="AW462" s="294"/>
      <c r="AX462" s="294"/>
      <c r="AY462" s="294"/>
      <c r="AZ462" s="294"/>
      <c r="BA462" s="294"/>
      <c r="BB462" s="296"/>
      <c r="BC462" s="294"/>
      <c r="BD462" s="294"/>
      <c r="BE462" s="294"/>
      <c r="BF462" s="294"/>
      <c r="BG462" s="294"/>
      <c r="BH462" s="294"/>
      <c r="BS462" s="923"/>
      <c r="BT462" s="923"/>
      <c r="BU462" s="302"/>
    </row>
    <row r="463" spans="1:73" s="303" customFormat="1" ht="17.25" customHeight="1" x14ac:dyDescent="0.35">
      <c r="A463" s="4"/>
      <c r="B463" s="8"/>
      <c r="C463" s="305"/>
      <c r="D463" s="305"/>
      <c r="E463" s="306"/>
      <c r="F463" s="306"/>
      <c r="G463" s="259"/>
      <c r="H463" s="260"/>
      <c r="I463" s="307"/>
      <c r="J463" s="307"/>
      <c r="K463" s="289"/>
      <c r="L463" s="293"/>
      <c r="M463" s="290"/>
      <c r="N463" s="304"/>
      <c r="O463" s="304"/>
      <c r="P463" s="304"/>
      <c r="Q463" s="308"/>
      <c r="R463" s="293"/>
      <c r="S463" s="294"/>
      <c r="T463" s="309"/>
      <c r="U463" s="309"/>
      <c r="V463" s="309"/>
      <c r="W463" s="294"/>
      <c r="X463" s="294"/>
      <c r="Y463" s="294"/>
      <c r="Z463" s="309"/>
      <c r="AA463" s="309"/>
      <c r="AB463" s="309"/>
      <c r="AC463" s="309"/>
      <c r="AD463" s="309"/>
      <c r="AE463" s="309"/>
      <c r="AF463" s="309"/>
      <c r="AG463" s="306"/>
      <c r="AH463" s="309"/>
      <c r="AI463" s="294"/>
      <c r="AJ463" s="294"/>
      <c r="AK463" s="294"/>
      <c r="AL463" s="310"/>
      <c r="AM463" s="311"/>
      <c r="AN463" s="311"/>
      <c r="AO463" s="311"/>
      <c r="AP463" s="311"/>
      <c r="AQ463" s="311"/>
      <c r="AR463" s="294"/>
      <c r="AS463" s="294"/>
      <c r="AT463" s="294"/>
      <c r="AU463" s="294"/>
      <c r="AV463" s="294"/>
      <c r="AW463" s="294"/>
      <c r="AX463" s="294"/>
      <c r="AY463" s="294"/>
      <c r="AZ463" s="294"/>
      <c r="BA463" s="294"/>
      <c r="BB463" s="296"/>
      <c r="BC463" s="294"/>
      <c r="BD463" s="294"/>
      <c r="BE463" s="294"/>
      <c r="BF463" s="294"/>
      <c r="BG463" s="294"/>
      <c r="BH463" s="294"/>
      <c r="BS463" s="314"/>
      <c r="BT463" s="314"/>
    </row>
    <row r="464" spans="1:73" s="326" customFormat="1" ht="17.25" customHeight="1" outlineLevel="1" x14ac:dyDescent="0.35">
      <c r="A464" s="935"/>
      <c r="B464" s="937" t="s">
        <v>140</v>
      </c>
      <c r="C464" s="315" t="s">
        <v>73</v>
      </c>
      <c r="D464" s="315" t="s">
        <v>74</v>
      </c>
      <c r="E464" s="316">
        <f>E467+E483</f>
        <v>0</v>
      </c>
      <c r="F464" s="316">
        <f>F467+F483</f>
        <v>0</v>
      </c>
      <c r="G464" s="317"/>
      <c r="H464" s="316"/>
      <c r="I464" s="316">
        <f>I467+I483</f>
        <v>0</v>
      </c>
      <c r="J464" s="316">
        <f>J467+J483</f>
        <v>0</v>
      </c>
      <c r="K464" s="318"/>
      <c r="L464" s="319"/>
      <c r="M464" s="320"/>
      <c r="N464" s="321">
        <f>N467+N483</f>
        <v>0</v>
      </c>
      <c r="O464" s="321">
        <f t="shared" ref="O464:Q465" si="223">O467+O483</f>
        <v>0</v>
      </c>
      <c r="P464" s="321">
        <f t="shared" si="223"/>
        <v>0</v>
      </c>
      <c r="Q464" s="321">
        <f t="shared" si="223"/>
        <v>0</v>
      </c>
      <c r="R464" s="318"/>
      <c r="S464" s="316"/>
      <c r="T464" s="316">
        <f>T467+T483</f>
        <v>0</v>
      </c>
      <c r="U464" s="316">
        <f>U467+U483</f>
        <v>0</v>
      </c>
      <c r="V464" s="322"/>
      <c r="W464" s="316">
        <f>W467+W483</f>
        <v>0</v>
      </c>
      <c r="X464" s="316">
        <f>X467+X483</f>
        <v>0</v>
      </c>
      <c r="Y464" s="322"/>
      <c r="Z464" s="316">
        <f>Z467+Z483</f>
        <v>0</v>
      </c>
      <c r="AA464" s="316">
        <f>AA467+AA483</f>
        <v>0</v>
      </c>
      <c r="AB464" s="322"/>
      <c r="AC464" s="316">
        <f>AC467+AC483</f>
        <v>0</v>
      </c>
      <c r="AD464" s="316">
        <f>AD467+AD483</f>
        <v>0</v>
      </c>
      <c r="AE464" s="322"/>
      <c r="AF464" s="316">
        <f>AF467+AF483</f>
        <v>0</v>
      </c>
      <c r="AG464" s="316">
        <f>AG467+AG483</f>
        <v>0</v>
      </c>
      <c r="AH464" s="322"/>
      <c r="AI464" s="316">
        <f>AI467+AI483</f>
        <v>0</v>
      </c>
      <c r="AJ464" s="316">
        <f>AJ467+AJ483</f>
        <v>0</v>
      </c>
      <c r="AK464" s="316"/>
      <c r="AL464" s="323" t="str">
        <f t="shared" ref="AL464:AL486" si="224">IF(AC464=0,"",AF464/AC464)</f>
        <v/>
      </c>
      <c r="AM464" s="324">
        <f t="shared" ref="AM464:BH465" si="225">AM467+AM483</f>
        <v>0</v>
      </c>
      <c r="AN464" s="324">
        <f t="shared" si="225"/>
        <v>0</v>
      </c>
      <c r="AO464" s="324">
        <f t="shared" si="225"/>
        <v>0</v>
      </c>
      <c r="AP464" s="324"/>
      <c r="AQ464" s="324"/>
      <c r="AR464" s="316">
        <f t="shared" si="225"/>
        <v>0</v>
      </c>
      <c r="AS464" s="316">
        <f t="shared" si="225"/>
        <v>0</v>
      </c>
      <c r="AT464" s="316">
        <f t="shared" si="225"/>
        <v>0</v>
      </c>
      <c r="AU464" s="316">
        <f t="shared" si="225"/>
        <v>0</v>
      </c>
      <c r="AV464" s="316">
        <f t="shared" si="225"/>
        <v>0</v>
      </c>
      <c r="AW464" s="316">
        <f t="shared" si="225"/>
        <v>0</v>
      </c>
      <c r="AX464" s="316">
        <f t="shared" si="225"/>
        <v>0</v>
      </c>
      <c r="AY464" s="316">
        <f t="shared" si="225"/>
        <v>0</v>
      </c>
      <c r="AZ464" s="316">
        <f t="shared" si="225"/>
        <v>0</v>
      </c>
      <c r="BA464" s="316">
        <f t="shared" si="225"/>
        <v>0</v>
      </c>
      <c r="BB464" s="316">
        <f t="shared" si="225"/>
        <v>0</v>
      </c>
      <c r="BC464" s="316">
        <f t="shared" si="225"/>
        <v>0</v>
      </c>
      <c r="BD464" s="316">
        <f t="shared" si="225"/>
        <v>0</v>
      </c>
      <c r="BE464" s="316">
        <f t="shared" si="225"/>
        <v>0</v>
      </c>
      <c r="BF464" s="316">
        <f t="shared" si="225"/>
        <v>0</v>
      </c>
      <c r="BG464" s="316">
        <f t="shared" si="225"/>
        <v>0</v>
      </c>
      <c r="BH464" s="316">
        <f t="shared" si="225"/>
        <v>0</v>
      </c>
      <c r="BI464" s="323"/>
      <c r="BJ464" s="323">
        <f>BJ467</f>
        <v>0</v>
      </c>
      <c r="BK464" s="316">
        <f t="shared" ref="BK464:BM465" si="226">BK467+BK483</f>
        <v>0</v>
      </c>
      <c r="BL464" s="316">
        <f t="shared" si="226"/>
        <v>0</v>
      </c>
      <c r="BM464" s="316">
        <f t="shared" si="226"/>
        <v>0</v>
      </c>
      <c r="BN464" s="323"/>
      <c r="BO464" s="323"/>
      <c r="BP464" s="325"/>
      <c r="BS464" s="327">
        <f>SUM(AU464:BH464)</f>
        <v>0</v>
      </c>
      <c r="BT464" s="328">
        <f>AI464-BS464</f>
        <v>0</v>
      </c>
    </row>
    <row r="465" spans="1:72" s="326" customFormat="1" ht="17.25" customHeight="1" outlineLevel="1" x14ac:dyDescent="0.35">
      <c r="A465" s="936"/>
      <c r="B465" s="938"/>
      <c r="C465" s="330" t="s">
        <v>75</v>
      </c>
      <c r="D465" s="330" t="s">
        <v>76</v>
      </c>
      <c r="E465" s="331">
        <f>E468+E484</f>
        <v>0</v>
      </c>
      <c r="F465" s="331">
        <f>F468+F484</f>
        <v>0</v>
      </c>
      <c r="G465" s="332"/>
      <c r="H465" s="331"/>
      <c r="I465" s="331">
        <f>I468+I484</f>
        <v>0</v>
      </c>
      <c r="J465" s="331">
        <f>J468+J484</f>
        <v>0</v>
      </c>
      <c r="K465" s="333"/>
      <c r="L465" s="334"/>
      <c r="M465" s="335"/>
      <c r="N465" s="336">
        <f>N468+N484</f>
        <v>0</v>
      </c>
      <c r="O465" s="336">
        <f t="shared" si="223"/>
        <v>0</v>
      </c>
      <c r="P465" s="336">
        <f t="shared" si="223"/>
        <v>0</v>
      </c>
      <c r="Q465" s="336">
        <f t="shared" si="223"/>
        <v>0</v>
      </c>
      <c r="R465" s="333"/>
      <c r="S465" s="331"/>
      <c r="T465" s="331">
        <f>T468+T484</f>
        <v>0</v>
      </c>
      <c r="U465" s="331">
        <f>U468+U484</f>
        <v>0</v>
      </c>
      <c r="V465" s="337"/>
      <c r="W465" s="331">
        <f>W468+W484</f>
        <v>0</v>
      </c>
      <c r="X465" s="331">
        <f>X468+X484</f>
        <v>0</v>
      </c>
      <c r="Y465" s="337"/>
      <c r="Z465" s="331">
        <f>Z468+Z484</f>
        <v>0</v>
      </c>
      <c r="AA465" s="331">
        <f>AA468+AA484</f>
        <v>0</v>
      </c>
      <c r="AB465" s="337"/>
      <c r="AC465" s="331">
        <f>AC468+AC484</f>
        <v>0</v>
      </c>
      <c r="AD465" s="331">
        <f>AD468+AD484</f>
        <v>0</v>
      </c>
      <c r="AE465" s="337"/>
      <c r="AF465" s="331">
        <f>AF468+AF484</f>
        <v>0</v>
      </c>
      <c r="AG465" s="331">
        <f>AG468+AG484</f>
        <v>0</v>
      </c>
      <c r="AH465" s="337"/>
      <c r="AI465" s="331">
        <f>AI468+AI484</f>
        <v>0</v>
      </c>
      <c r="AJ465" s="331">
        <f>AJ468+AJ484</f>
        <v>0</v>
      </c>
      <c r="AK465" s="331"/>
      <c r="AL465" s="338" t="str">
        <f t="shared" si="224"/>
        <v/>
      </c>
      <c r="AM465" s="339">
        <f t="shared" si="225"/>
        <v>0</v>
      </c>
      <c r="AN465" s="339">
        <f t="shared" si="225"/>
        <v>0</v>
      </c>
      <c r="AO465" s="339">
        <f t="shared" si="225"/>
        <v>0</v>
      </c>
      <c r="AP465" s="339"/>
      <c r="AQ465" s="339"/>
      <c r="AR465" s="331">
        <f t="shared" si="225"/>
        <v>0</v>
      </c>
      <c r="AS465" s="331">
        <f t="shared" si="225"/>
        <v>0</v>
      </c>
      <c r="AT465" s="331">
        <f t="shared" si="225"/>
        <v>0</v>
      </c>
      <c r="AU465" s="331">
        <f t="shared" si="225"/>
        <v>0</v>
      </c>
      <c r="AV465" s="331">
        <f t="shared" si="225"/>
        <v>0</v>
      </c>
      <c r="AW465" s="331">
        <f t="shared" si="225"/>
        <v>0</v>
      </c>
      <c r="AX465" s="331">
        <f t="shared" si="225"/>
        <v>0</v>
      </c>
      <c r="AY465" s="331">
        <f t="shared" si="225"/>
        <v>0</v>
      </c>
      <c r="AZ465" s="331">
        <f t="shared" si="225"/>
        <v>0</v>
      </c>
      <c r="BA465" s="331">
        <f t="shared" si="225"/>
        <v>0</v>
      </c>
      <c r="BB465" s="331">
        <f t="shared" si="225"/>
        <v>0</v>
      </c>
      <c r="BC465" s="331">
        <f t="shared" si="225"/>
        <v>0</v>
      </c>
      <c r="BD465" s="331">
        <f t="shared" si="225"/>
        <v>0</v>
      </c>
      <c r="BE465" s="331">
        <f t="shared" si="225"/>
        <v>0</v>
      </c>
      <c r="BF465" s="331">
        <f t="shared" si="225"/>
        <v>0</v>
      </c>
      <c r="BG465" s="331">
        <f t="shared" si="225"/>
        <v>0</v>
      </c>
      <c r="BH465" s="331">
        <f t="shared" si="225"/>
        <v>0</v>
      </c>
      <c r="BI465" s="338"/>
      <c r="BJ465" s="338">
        <f>BJ468</f>
        <v>0</v>
      </c>
      <c r="BK465" s="331">
        <f t="shared" si="226"/>
        <v>0</v>
      </c>
      <c r="BL465" s="331">
        <f t="shared" si="226"/>
        <v>0</v>
      </c>
      <c r="BM465" s="331">
        <f t="shared" si="226"/>
        <v>0</v>
      </c>
      <c r="BN465" s="338"/>
      <c r="BO465" s="338"/>
      <c r="BP465" s="340"/>
      <c r="BS465" s="329"/>
      <c r="BT465" s="341"/>
    </row>
    <row r="466" spans="1:72" s="86" customFormat="1" ht="17.25" customHeight="1" outlineLevel="1" x14ac:dyDescent="0.35">
      <c r="A466" s="936"/>
      <c r="B466" s="938"/>
      <c r="C466" s="79" t="s">
        <v>75</v>
      </c>
      <c r="D466" s="79" t="s">
        <v>77</v>
      </c>
      <c r="E466" s="342">
        <f>E468+E484</f>
        <v>0</v>
      </c>
      <c r="F466" s="342">
        <f>F468+F484</f>
        <v>0</v>
      </c>
      <c r="G466" s="343"/>
      <c r="H466" s="342"/>
      <c r="I466" s="342">
        <f>I468+I484</f>
        <v>0</v>
      </c>
      <c r="J466" s="342">
        <f>J468+J484</f>
        <v>0</v>
      </c>
      <c r="K466" s="344"/>
      <c r="L466" s="345"/>
      <c r="M466" s="346"/>
      <c r="N466" s="347">
        <f>N468+N484</f>
        <v>0</v>
      </c>
      <c r="O466" s="347">
        <f>O468+O484</f>
        <v>0</v>
      </c>
      <c r="P466" s="347">
        <f>P468+P484</f>
        <v>0</v>
      </c>
      <c r="Q466" s="347">
        <f>Q468+Q484</f>
        <v>0</v>
      </c>
      <c r="R466" s="344"/>
      <c r="S466" s="342"/>
      <c r="T466" s="342">
        <f>T468+T484</f>
        <v>0</v>
      </c>
      <c r="U466" s="342">
        <f>U468+U484</f>
        <v>0</v>
      </c>
      <c r="V466" s="348"/>
      <c r="W466" s="342">
        <f>W468+W484</f>
        <v>0</v>
      </c>
      <c r="X466" s="342">
        <f>X468+X484</f>
        <v>0</v>
      </c>
      <c r="Y466" s="348"/>
      <c r="Z466" s="342">
        <f>Z468+Z484</f>
        <v>0</v>
      </c>
      <c r="AA466" s="342">
        <f>AA468+AA484</f>
        <v>0</v>
      </c>
      <c r="AB466" s="348"/>
      <c r="AC466" s="342">
        <f>AC468+AC484</f>
        <v>0</v>
      </c>
      <c r="AD466" s="342">
        <f>AD468+AD484</f>
        <v>0</v>
      </c>
      <c r="AE466" s="348"/>
      <c r="AF466" s="342">
        <f>AF468+AF484</f>
        <v>0</v>
      </c>
      <c r="AG466" s="342">
        <f>AG468+AG484</f>
        <v>0</v>
      </c>
      <c r="AH466" s="348"/>
      <c r="AI466" s="342">
        <f>AI468+AI484</f>
        <v>0</v>
      </c>
      <c r="AJ466" s="342">
        <f>AJ468+AJ484</f>
        <v>0</v>
      </c>
      <c r="AK466" s="342"/>
      <c r="AL466" s="349" t="str">
        <f t="shared" si="224"/>
        <v/>
      </c>
      <c r="AM466" s="350">
        <f t="shared" ref="AM466:BH466" si="227">AM468+AM484</f>
        <v>0</v>
      </c>
      <c r="AN466" s="350">
        <f t="shared" si="227"/>
        <v>0</v>
      </c>
      <c r="AO466" s="350">
        <f t="shared" si="227"/>
        <v>0</v>
      </c>
      <c r="AP466" s="350"/>
      <c r="AQ466" s="350"/>
      <c r="AR466" s="342">
        <f t="shared" si="227"/>
        <v>0</v>
      </c>
      <c r="AS466" s="342">
        <f t="shared" si="227"/>
        <v>0</v>
      </c>
      <c r="AT466" s="342">
        <f t="shared" si="227"/>
        <v>0</v>
      </c>
      <c r="AU466" s="342">
        <f t="shared" si="227"/>
        <v>0</v>
      </c>
      <c r="AV466" s="342">
        <f t="shared" si="227"/>
        <v>0</v>
      </c>
      <c r="AW466" s="342">
        <f t="shared" si="227"/>
        <v>0</v>
      </c>
      <c r="AX466" s="342">
        <f t="shared" si="227"/>
        <v>0</v>
      </c>
      <c r="AY466" s="342">
        <f t="shared" si="227"/>
        <v>0</v>
      </c>
      <c r="AZ466" s="342">
        <f t="shared" si="227"/>
        <v>0</v>
      </c>
      <c r="BA466" s="342">
        <f t="shared" si="227"/>
        <v>0</v>
      </c>
      <c r="BB466" s="342">
        <f t="shared" si="227"/>
        <v>0</v>
      </c>
      <c r="BC466" s="342">
        <f t="shared" si="227"/>
        <v>0</v>
      </c>
      <c r="BD466" s="342">
        <f t="shared" si="227"/>
        <v>0</v>
      </c>
      <c r="BE466" s="342">
        <f t="shared" si="227"/>
        <v>0</v>
      </c>
      <c r="BF466" s="342">
        <f t="shared" si="227"/>
        <v>0</v>
      </c>
      <c r="BG466" s="342">
        <f t="shared" si="227"/>
        <v>0</v>
      </c>
      <c r="BH466" s="342">
        <f t="shared" si="227"/>
        <v>0</v>
      </c>
      <c r="BI466" s="349"/>
      <c r="BJ466" s="349">
        <f>BJ468</f>
        <v>0</v>
      </c>
      <c r="BK466" s="342">
        <f>BK468+BK484</f>
        <v>0</v>
      </c>
      <c r="BL466" s="342">
        <f>BL468+BL484</f>
        <v>0</v>
      </c>
      <c r="BM466" s="342">
        <f>BM468+BM484</f>
        <v>0</v>
      </c>
      <c r="BN466" s="349"/>
      <c r="BO466" s="349"/>
      <c r="BP466" s="85"/>
      <c r="BS466" s="87"/>
      <c r="BT466" s="88"/>
    </row>
    <row r="467" spans="1:72" s="103" customFormat="1" ht="27.75" customHeight="1" outlineLevel="1" x14ac:dyDescent="0.35">
      <c r="A467" s="782">
        <v>1</v>
      </c>
      <c r="B467" s="783" t="s">
        <v>141</v>
      </c>
      <c r="C467" s="90" t="s">
        <v>73</v>
      </c>
      <c r="D467" s="90" t="s">
        <v>74</v>
      </c>
      <c r="E467" s="351">
        <f>E469</f>
        <v>0</v>
      </c>
      <c r="F467" s="351">
        <f t="shared" ref="F467:BM468" si="228">F469</f>
        <v>0</v>
      </c>
      <c r="G467" s="352"/>
      <c r="H467" s="351">
        <f t="shared" si="228"/>
        <v>0</v>
      </c>
      <c r="I467" s="353">
        <f t="shared" si="228"/>
        <v>0</v>
      </c>
      <c r="J467" s="353">
        <f t="shared" si="228"/>
        <v>0</v>
      </c>
      <c r="K467" s="94"/>
      <c r="L467" s="354"/>
      <c r="M467" s="355"/>
      <c r="N467" s="356">
        <f t="shared" si="228"/>
        <v>0</v>
      </c>
      <c r="O467" s="356">
        <f t="shared" si="228"/>
        <v>0</v>
      </c>
      <c r="P467" s="356">
        <f>P469</f>
        <v>0</v>
      </c>
      <c r="Q467" s="356">
        <f t="shared" si="228"/>
        <v>0</v>
      </c>
      <c r="R467" s="94">
        <f t="shared" si="228"/>
        <v>0</v>
      </c>
      <c r="S467" s="351"/>
      <c r="T467" s="353">
        <f t="shared" si="228"/>
        <v>0</v>
      </c>
      <c r="U467" s="353">
        <f t="shared" si="228"/>
        <v>0</v>
      </c>
      <c r="V467" s="353"/>
      <c r="W467" s="353">
        <f t="shared" si="228"/>
        <v>0</v>
      </c>
      <c r="X467" s="353">
        <f t="shared" si="228"/>
        <v>0</v>
      </c>
      <c r="Y467" s="353"/>
      <c r="Z467" s="353">
        <f t="shared" si="228"/>
        <v>0</v>
      </c>
      <c r="AA467" s="353">
        <f t="shared" si="228"/>
        <v>0</v>
      </c>
      <c r="AB467" s="353"/>
      <c r="AC467" s="353">
        <f t="shared" si="228"/>
        <v>0</v>
      </c>
      <c r="AD467" s="353">
        <f t="shared" si="228"/>
        <v>0</v>
      </c>
      <c r="AE467" s="353"/>
      <c r="AF467" s="353">
        <f t="shared" si="228"/>
        <v>0</v>
      </c>
      <c r="AG467" s="351">
        <f t="shared" si="228"/>
        <v>0</v>
      </c>
      <c r="AH467" s="353"/>
      <c r="AI467" s="351">
        <f t="shared" si="228"/>
        <v>0</v>
      </c>
      <c r="AJ467" s="351">
        <f t="shared" si="228"/>
        <v>0</v>
      </c>
      <c r="AK467" s="351"/>
      <c r="AL467" s="357" t="str">
        <f t="shared" si="224"/>
        <v/>
      </c>
      <c r="AM467" s="358">
        <f t="shared" ref="AM467:AO468" si="229">AM469</f>
        <v>0</v>
      </c>
      <c r="AN467" s="358">
        <f t="shared" si="229"/>
        <v>0</v>
      </c>
      <c r="AO467" s="358">
        <f t="shared" si="229"/>
        <v>0</v>
      </c>
      <c r="AP467" s="358"/>
      <c r="AQ467" s="358"/>
      <c r="AR467" s="351">
        <f t="shared" si="228"/>
        <v>0</v>
      </c>
      <c r="AS467" s="351">
        <f t="shared" si="228"/>
        <v>0</v>
      </c>
      <c r="AT467" s="351">
        <f t="shared" si="228"/>
        <v>0</v>
      </c>
      <c r="AU467" s="351">
        <f t="shared" si="228"/>
        <v>0</v>
      </c>
      <c r="AV467" s="351">
        <f t="shared" si="228"/>
        <v>0</v>
      </c>
      <c r="AW467" s="351">
        <f t="shared" si="228"/>
        <v>0</v>
      </c>
      <c r="AX467" s="351">
        <f t="shared" si="228"/>
        <v>0</v>
      </c>
      <c r="AY467" s="351">
        <f t="shared" si="228"/>
        <v>0</v>
      </c>
      <c r="AZ467" s="351">
        <f t="shared" si="228"/>
        <v>0</v>
      </c>
      <c r="BA467" s="351">
        <f t="shared" si="228"/>
        <v>0</v>
      </c>
      <c r="BB467" s="351">
        <f t="shared" si="228"/>
        <v>0</v>
      </c>
      <c r="BC467" s="351">
        <f t="shared" si="228"/>
        <v>0</v>
      </c>
      <c r="BD467" s="351">
        <f t="shared" si="228"/>
        <v>0</v>
      </c>
      <c r="BE467" s="351">
        <f t="shared" si="228"/>
        <v>0</v>
      </c>
      <c r="BF467" s="351">
        <f t="shared" si="228"/>
        <v>0</v>
      </c>
      <c r="BG467" s="351">
        <f t="shared" si="228"/>
        <v>0</v>
      </c>
      <c r="BH467" s="351">
        <f t="shared" si="228"/>
        <v>0</v>
      </c>
      <c r="BI467" s="357"/>
      <c r="BJ467" s="357">
        <f t="shared" si="228"/>
        <v>0</v>
      </c>
      <c r="BK467" s="351">
        <f t="shared" si="228"/>
        <v>0</v>
      </c>
      <c r="BL467" s="351">
        <f t="shared" si="228"/>
        <v>0</v>
      </c>
      <c r="BM467" s="351">
        <f t="shared" si="228"/>
        <v>0</v>
      </c>
      <c r="BN467" s="357"/>
      <c r="BO467" s="357"/>
      <c r="BP467" s="102"/>
      <c r="BS467" s="30"/>
      <c r="BT467" s="107"/>
    </row>
    <row r="468" spans="1:72" s="103" customFormat="1" ht="27.75" customHeight="1" outlineLevel="1" x14ac:dyDescent="0.35">
      <c r="A468" s="782"/>
      <c r="B468" s="783"/>
      <c r="C468" s="90" t="s">
        <v>75</v>
      </c>
      <c r="D468" s="90" t="s">
        <v>77</v>
      </c>
      <c r="E468" s="351">
        <f>E470</f>
        <v>0</v>
      </c>
      <c r="F468" s="351">
        <f t="shared" si="228"/>
        <v>0</v>
      </c>
      <c r="G468" s="352"/>
      <c r="H468" s="351">
        <f t="shared" si="228"/>
        <v>0</v>
      </c>
      <c r="I468" s="353">
        <f t="shared" si="228"/>
        <v>0</v>
      </c>
      <c r="J468" s="353">
        <f t="shared" si="228"/>
        <v>0</v>
      </c>
      <c r="K468" s="94"/>
      <c r="L468" s="354"/>
      <c r="M468" s="355"/>
      <c r="N468" s="356">
        <f t="shared" si="228"/>
        <v>0</v>
      </c>
      <c r="O468" s="356">
        <f t="shared" si="228"/>
        <v>0</v>
      </c>
      <c r="P468" s="356">
        <f t="shared" si="228"/>
        <v>0</v>
      </c>
      <c r="Q468" s="356">
        <f t="shared" si="228"/>
        <v>0</v>
      </c>
      <c r="R468" s="94">
        <f t="shared" si="228"/>
        <v>0</v>
      </c>
      <c r="S468" s="351"/>
      <c r="T468" s="353">
        <f t="shared" si="228"/>
        <v>0</v>
      </c>
      <c r="U468" s="353">
        <f t="shared" si="228"/>
        <v>0</v>
      </c>
      <c r="V468" s="353"/>
      <c r="W468" s="353">
        <f t="shared" si="228"/>
        <v>0</v>
      </c>
      <c r="X468" s="353">
        <f t="shared" si="228"/>
        <v>0</v>
      </c>
      <c r="Y468" s="353"/>
      <c r="Z468" s="353">
        <f t="shared" si="228"/>
        <v>0</v>
      </c>
      <c r="AA468" s="353">
        <f t="shared" si="228"/>
        <v>0</v>
      </c>
      <c r="AB468" s="353"/>
      <c r="AC468" s="353">
        <f t="shared" si="228"/>
        <v>0</v>
      </c>
      <c r="AD468" s="353">
        <f t="shared" si="228"/>
        <v>0</v>
      </c>
      <c r="AE468" s="353"/>
      <c r="AF468" s="353">
        <f t="shared" si="228"/>
        <v>0</v>
      </c>
      <c r="AG468" s="351">
        <f t="shared" si="228"/>
        <v>0</v>
      </c>
      <c r="AH468" s="353"/>
      <c r="AI468" s="351">
        <f t="shared" si="228"/>
        <v>0</v>
      </c>
      <c r="AJ468" s="351">
        <f t="shared" si="228"/>
        <v>0</v>
      </c>
      <c r="AK468" s="351"/>
      <c r="AL468" s="357" t="str">
        <f t="shared" si="224"/>
        <v/>
      </c>
      <c r="AM468" s="358">
        <f t="shared" si="229"/>
        <v>0</v>
      </c>
      <c r="AN468" s="358">
        <f t="shared" si="229"/>
        <v>0</v>
      </c>
      <c r="AO468" s="358">
        <f t="shared" si="229"/>
        <v>0</v>
      </c>
      <c r="AP468" s="358"/>
      <c r="AQ468" s="358"/>
      <c r="AR468" s="351">
        <f t="shared" si="228"/>
        <v>0</v>
      </c>
      <c r="AS468" s="351">
        <f>AS470</f>
        <v>0</v>
      </c>
      <c r="AT468" s="351">
        <f t="shared" si="228"/>
        <v>0</v>
      </c>
      <c r="AU468" s="351">
        <f t="shared" si="228"/>
        <v>0</v>
      </c>
      <c r="AV468" s="351">
        <f t="shared" si="228"/>
        <v>0</v>
      </c>
      <c r="AW468" s="351">
        <f t="shared" si="228"/>
        <v>0</v>
      </c>
      <c r="AX468" s="351">
        <f t="shared" si="228"/>
        <v>0</v>
      </c>
      <c r="AY468" s="351">
        <f t="shared" si="228"/>
        <v>0</v>
      </c>
      <c r="AZ468" s="351">
        <f t="shared" si="228"/>
        <v>0</v>
      </c>
      <c r="BA468" s="351">
        <f t="shared" si="228"/>
        <v>0</v>
      </c>
      <c r="BB468" s="351">
        <f t="shared" si="228"/>
        <v>0</v>
      </c>
      <c r="BC468" s="351">
        <f t="shared" si="228"/>
        <v>0</v>
      </c>
      <c r="BD468" s="351">
        <f t="shared" si="228"/>
        <v>0</v>
      </c>
      <c r="BE468" s="351">
        <f t="shared" si="228"/>
        <v>0</v>
      </c>
      <c r="BF468" s="351">
        <f t="shared" si="228"/>
        <v>0</v>
      </c>
      <c r="BG468" s="351">
        <f t="shared" si="228"/>
        <v>0</v>
      </c>
      <c r="BH468" s="351">
        <f t="shared" si="228"/>
        <v>0</v>
      </c>
      <c r="BI468" s="357"/>
      <c r="BJ468" s="357">
        <f t="shared" si="228"/>
        <v>0</v>
      </c>
      <c r="BK468" s="351">
        <f t="shared" si="228"/>
        <v>0</v>
      </c>
      <c r="BL468" s="351">
        <f t="shared" si="228"/>
        <v>0</v>
      </c>
      <c r="BM468" s="351">
        <f t="shared" si="228"/>
        <v>0</v>
      </c>
      <c r="BN468" s="357"/>
      <c r="BO468" s="357"/>
      <c r="BP468" s="102"/>
      <c r="BS468" s="30"/>
      <c r="BT468" s="107"/>
    </row>
    <row r="469" spans="1:72" s="103" customFormat="1" ht="30" customHeight="1" outlineLevel="1" x14ac:dyDescent="0.35">
      <c r="A469" s="939"/>
      <c r="B469" s="799"/>
      <c r="C469" s="122"/>
      <c r="D469" s="122"/>
      <c r="E469" s="123"/>
      <c r="F469" s="123"/>
      <c r="G469" s="359"/>
      <c r="H469" s="189"/>
      <c r="I469" s="123"/>
      <c r="J469" s="123"/>
      <c r="K469" s="360"/>
      <c r="L469" s="360"/>
      <c r="M469" s="361"/>
      <c r="N469" s="362"/>
      <c r="O469" s="362"/>
      <c r="P469" s="362"/>
      <c r="Q469" s="362"/>
      <c r="R469" s="363"/>
      <c r="S469" s="123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3"/>
      <c r="AH469" s="364"/>
      <c r="AI469" s="123"/>
      <c r="AJ469" s="123"/>
      <c r="AK469" s="123"/>
      <c r="AL469" s="128"/>
      <c r="AM469" s="127"/>
      <c r="AN469" s="127"/>
      <c r="AO469" s="127"/>
      <c r="AP469" s="127"/>
      <c r="AQ469" s="947"/>
      <c r="AR469" s="142"/>
      <c r="AS469" s="142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8"/>
      <c r="BJ469" s="128"/>
      <c r="BK469" s="128"/>
      <c r="BL469" s="128"/>
      <c r="BM469" s="128"/>
      <c r="BN469" s="128"/>
      <c r="BO469" s="128"/>
      <c r="BP469" s="128"/>
      <c r="BS469" s="30"/>
      <c r="BT469" s="107"/>
    </row>
    <row r="470" spans="1:72" ht="13.5" customHeight="1" outlineLevel="1" x14ac:dyDescent="0.35">
      <c r="A470" s="939"/>
      <c r="B470" s="800"/>
      <c r="C470" s="129"/>
      <c r="D470" s="129"/>
      <c r="E470" s="130"/>
      <c r="F470" s="130"/>
      <c r="G470" s="359"/>
      <c r="H470" s="191"/>
      <c r="I470" s="130"/>
      <c r="J470" s="130"/>
      <c r="K470" s="360"/>
      <c r="L470" s="360"/>
      <c r="M470" s="361"/>
      <c r="N470" s="365"/>
      <c r="O470" s="365"/>
      <c r="P470" s="365"/>
      <c r="Q470" s="365"/>
      <c r="R470" s="366"/>
      <c r="S470" s="130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0"/>
      <c r="AH470" s="131"/>
      <c r="AI470" s="130"/>
      <c r="AJ470" s="130"/>
      <c r="AK470" s="130"/>
      <c r="AL470" s="135"/>
      <c r="AM470" s="134"/>
      <c r="AN470" s="134"/>
      <c r="AO470" s="134"/>
      <c r="AP470" s="134"/>
      <c r="AQ470" s="948"/>
      <c r="AR470" s="144"/>
      <c r="AS470" s="144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5"/>
      <c r="BJ470" s="135"/>
      <c r="BK470" s="135"/>
      <c r="BL470" s="135"/>
      <c r="BM470" s="135"/>
      <c r="BN470" s="135"/>
      <c r="BO470" s="135"/>
      <c r="BP470" s="135"/>
      <c r="BS470" s="28"/>
      <c r="BT470" s="29"/>
    </row>
    <row r="471" spans="1:72" s="103" customFormat="1" ht="17" customHeight="1" outlineLevel="1" x14ac:dyDescent="0.3">
      <c r="A471" s="939"/>
      <c r="B471" s="800"/>
      <c r="C471" s="122"/>
      <c r="D471" s="122"/>
      <c r="E471" s="367"/>
      <c r="F471" s="189"/>
      <c r="G471" s="359"/>
      <c r="H471" s="189"/>
      <c r="I471" s="193"/>
      <c r="J471" s="193"/>
      <c r="K471" s="868"/>
      <c r="L471" s="943"/>
      <c r="M471" s="945"/>
      <c r="N471" s="362"/>
      <c r="O471" s="362"/>
      <c r="P471" s="362"/>
      <c r="Q471" s="362"/>
      <c r="R471" s="868"/>
      <c r="S471" s="779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31"/>
      <c r="AE471" s="124"/>
      <c r="AF471" s="124"/>
      <c r="AG471" s="123"/>
      <c r="AH471" s="364"/>
      <c r="AI471" s="123"/>
      <c r="AJ471" s="123"/>
      <c r="AK471" s="123"/>
      <c r="AL471" s="126"/>
      <c r="AM471" s="127"/>
      <c r="AN471" s="127"/>
      <c r="AO471" s="127"/>
      <c r="AP471" s="127"/>
      <c r="AQ471" s="948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790"/>
      <c r="BJ471" s="106"/>
      <c r="BK471" s="106"/>
      <c r="BL471" s="106"/>
      <c r="BM471" s="106"/>
      <c r="BN471" s="106"/>
      <c r="BO471" s="106"/>
      <c r="BP471" s="106"/>
      <c r="BS471" s="30"/>
      <c r="BT471" s="107"/>
    </row>
    <row r="472" spans="1:72" ht="14.5" customHeight="1" outlineLevel="1" x14ac:dyDescent="0.3">
      <c r="A472" s="939"/>
      <c r="B472" s="801"/>
      <c r="C472" s="129"/>
      <c r="D472" s="129"/>
      <c r="E472" s="367"/>
      <c r="F472" s="368"/>
      <c r="G472" s="37"/>
      <c r="H472" s="368"/>
      <c r="I472" s="367"/>
      <c r="J472" s="367"/>
      <c r="K472" s="870"/>
      <c r="L472" s="944"/>
      <c r="M472" s="946"/>
      <c r="N472" s="365"/>
      <c r="O472" s="365"/>
      <c r="P472" s="365"/>
      <c r="Q472" s="365"/>
      <c r="R472" s="870"/>
      <c r="S472" s="78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24"/>
      <c r="AG472" s="123"/>
      <c r="AH472" s="369"/>
      <c r="AI472" s="130"/>
      <c r="AJ472" s="130"/>
      <c r="AK472" s="130"/>
      <c r="AL472" s="126"/>
      <c r="AM472" s="134"/>
      <c r="AN472" s="134"/>
      <c r="AO472" s="134"/>
      <c r="AP472" s="134"/>
      <c r="AQ472" s="949"/>
      <c r="AR472" s="123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792"/>
      <c r="BJ472" s="31"/>
      <c r="BK472" s="31"/>
      <c r="BL472" s="31"/>
      <c r="BM472" s="31"/>
      <c r="BN472" s="31"/>
      <c r="BO472" s="31"/>
      <c r="BP472" s="31"/>
      <c r="BS472" s="28"/>
      <c r="BT472" s="29"/>
    </row>
    <row r="473" spans="1:72" s="103" customFormat="1" ht="13" hidden="1" customHeight="1" outlineLevel="1" x14ac:dyDescent="0.3">
      <c r="A473" s="939"/>
      <c r="B473" s="370"/>
      <c r="C473" s="122" t="s">
        <v>73</v>
      </c>
      <c r="D473" s="122" t="s">
        <v>74</v>
      </c>
      <c r="E473" s="371"/>
      <c r="F473" s="371"/>
      <c r="G473" s="372"/>
      <c r="H473" s="371"/>
      <c r="I473" s="373"/>
      <c r="J473" s="373"/>
      <c r="K473" s="868"/>
      <c r="L473" s="943"/>
      <c r="M473" s="945" t="s">
        <v>98</v>
      </c>
      <c r="N473" s="362">
        <f t="shared" ref="N473:N482" si="230">P473</f>
        <v>0</v>
      </c>
      <c r="O473" s="362">
        <f t="shared" ref="O473:O482" si="231">N473*1.12</f>
        <v>0</v>
      </c>
      <c r="P473" s="362"/>
      <c r="Q473" s="362">
        <f t="shared" ref="Q473:Q482" si="232">P473*1.12</f>
        <v>0</v>
      </c>
      <c r="R473" s="868"/>
      <c r="S473" s="779"/>
      <c r="T473" s="124"/>
      <c r="U473" s="124">
        <f t="shared" ref="U473:U482" si="233">T473*1.12</f>
        <v>0</v>
      </c>
      <c r="V473" s="124"/>
      <c r="W473" s="124"/>
      <c r="X473" s="124">
        <f t="shared" ref="X473:X476" si="234">W473*1.12</f>
        <v>0</v>
      </c>
      <c r="Y473" s="124"/>
      <c r="Z473" s="124">
        <f t="shared" ref="Z473:AA482" si="235">T473+W473</f>
        <v>0</v>
      </c>
      <c r="AA473" s="124">
        <f t="shared" si="235"/>
        <v>0</v>
      </c>
      <c r="AB473" s="124"/>
      <c r="AC473" s="124"/>
      <c r="AD473" s="124"/>
      <c r="AE473" s="124"/>
      <c r="AF473" s="124"/>
      <c r="AG473" s="123"/>
      <c r="AH473" s="124"/>
      <c r="AI473" s="123">
        <f t="shared" ref="AI473:AJ482" si="236">AF473-AC473</f>
        <v>0</v>
      </c>
      <c r="AJ473" s="123">
        <f t="shared" si="236"/>
        <v>0</v>
      </c>
      <c r="AK473" s="123"/>
      <c r="AL473" s="126" t="str">
        <f t="shared" si="224"/>
        <v/>
      </c>
      <c r="AM473" s="127"/>
      <c r="AN473" s="127"/>
      <c r="AO473" s="127"/>
      <c r="AP473" s="127"/>
      <c r="AQ473" s="127"/>
      <c r="AR473" s="123">
        <f>P473-Z473</f>
        <v>0</v>
      </c>
      <c r="AS473" s="123">
        <f t="shared" ref="AS473:AS482" si="237">AR473*1.12</f>
        <v>0</v>
      </c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790" t="s">
        <v>142</v>
      </c>
      <c r="BJ473" s="106"/>
      <c r="BK473" s="106"/>
      <c r="BL473" s="106"/>
      <c r="BM473" s="106"/>
      <c r="BN473" s="106"/>
      <c r="BO473" s="106"/>
      <c r="BP473" s="106"/>
      <c r="BS473" s="30"/>
      <c r="BT473" s="107"/>
    </row>
    <row r="474" spans="1:72" ht="13" hidden="1" customHeight="1" outlineLevel="1" x14ac:dyDescent="0.3">
      <c r="A474" s="939"/>
      <c r="B474" s="370"/>
      <c r="C474" s="129" t="s">
        <v>75</v>
      </c>
      <c r="D474" s="129" t="s">
        <v>77</v>
      </c>
      <c r="E474" s="368"/>
      <c r="F474" s="368"/>
      <c r="G474" s="37"/>
      <c r="H474" s="368"/>
      <c r="I474" s="367"/>
      <c r="J474" s="367"/>
      <c r="K474" s="870"/>
      <c r="L474" s="944"/>
      <c r="M474" s="946"/>
      <c r="N474" s="365">
        <f t="shared" si="230"/>
        <v>0</v>
      </c>
      <c r="O474" s="365">
        <f t="shared" si="231"/>
        <v>0</v>
      </c>
      <c r="P474" s="365">
        <f>P473</f>
        <v>0</v>
      </c>
      <c r="Q474" s="365">
        <f t="shared" si="232"/>
        <v>0</v>
      </c>
      <c r="R474" s="870"/>
      <c r="S474" s="781"/>
      <c r="T474" s="131"/>
      <c r="U474" s="131">
        <f t="shared" si="233"/>
        <v>0</v>
      </c>
      <c r="V474" s="131"/>
      <c r="W474" s="131"/>
      <c r="X474" s="131">
        <f t="shared" si="234"/>
        <v>0</v>
      </c>
      <c r="Y474" s="131"/>
      <c r="Z474" s="131">
        <f t="shared" si="235"/>
        <v>0</v>
      </c>
      <c r="AA474" s="131">
        <f t="shared" si="235"/>
        <v>0</v>
      </c>
      <c r="AB474" s="131"/>
      <c r="AC474" s="131"/>
      <c r="AD474" s="131">
        <f>AC474*1.12</f>
        <v>0</v>
      </c>
      <c r="AE474" s="131"/>
      <c r="AF474" s="131"/>
      <c r="AG474" s="130">
        <f>AF474*1.12</f>
        <v>0</v>
      </c>
      <c r="AH474" s="131"/>
      <c r="AI474" s="130">
        <f t="shared" si="236"/>
        <v>0</v>
      </c>
      <c r="AJ474" s="130">
        <f t="shared" si="236"/>
        <v>0</v>
      </c>
      <c r="AK474" s="130"/>
      <c r="AL474" s="126" t="str">
        <f t="shared" si="224"/>
        <v/>
      </c>
      <c r="AM474" s="134"/>
      <c r="AN474" s="134"/>
      <c r="AO474" s="134"/>
      <c r="AP474" s="134"/>
      <c r="AQ474" s="134"/>
      <c r="AR474" s="130"/>
      <c r="AS474" s="130">
        <f t="shared" si="237"/>
        <v>0</v>
      </c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792"/>
      <c r="BJ474" s="31"/>
      <c r="BK474" s="31"/>
      <c r="BL474" s="31"/>
      <c r="BM474" s="31"/>
      <c r="BN474" s="31"/>
      <c r="BO474" s="31"/>
      <c r="BP474" s="31"/>
      <c r="BS474" s="28"/>
      <c r="BT474" s="29"/>
    </row>
    <row r="475" spans="1:72" s="103" customFormat="1" ht="13" hidden="1" customHeight="1" outlineLevel="1" x14ac:dyDescent="0.3">
      <c r="A475" s="939"/>
      <c r="B475" s="370"/>
      <c r="C475" s="122" t="s">
        <v>73</v>
      </c>
      <c r="D475" s="122" t="s">
        <v>74</v>
      </c>
      <c r="E475" s="371"/>
      <c r="F475" s="371"/>
      <c r="G475" s="372"/>
      <c r="H475" s="371"/>
      <c r="I475" s="373"/>
      <c r="J475" s="373"/>
      <c r="K475" s="868"/>
      <c r="L475" s="943"/>
      <c r="M475" s="945" t="s">
        <v>98</v>
      </c>
      <c r="N475" s="362">
        <f t="shared" si="230"/>
        <v>0</v>
      </c>
      <c r="O475" s="362">
        <f t="shared" si="231"/>
        <v>0</v>
      </c>
      <c r="P475" s="362"/>
      <c r="Q475" s="362">
        <f t="shared" si="232"/>
        <v>0</v>
      </c>
      <c r="R475" s="868"/>
      <c r="S475" s="779"/>
      <c r="T475" s="124"/>
      <c r="U475" s="124">
        <f t="shared" si="233"/>
        <v>0</v>
      </c>
      <c r="V475" s="124"/>
      <c r="W475" s="124"/>
      <c r="X475" s="124">
        <f t="shared" si="234"/>
        <v>0</v>
      </c>
      <c r="Y475" s="124"/>
      <c r="Z475" s="124">
        <f t="shared" si="235"/>
        <v>0</v>
      </c>
      <c r="AA475" s="124">
        <f t="shared" si="235"/>
        <v>0</v>
      </c>
      <c r="AB475" s="124"/>
      <c r="AC475" s="124"/>
      <c r="AD475" s="124">
        <f>AC475*1.12</f>
        <v>0</v>
      </c>
      <c r="AE475" s="124"/>
      <c r="AF475" s="124"/>
      <c r="AG475" s="123">
        <f t="shared" ref="AG475:AG482" si="238">AF475*1.12</f>
        <v>0</v>
      </c>
      <c r="AH475" s="364"/>
      <c r="AI475" s="123">
        <f t="shared" si="236"/>
        <v>0</v>
      </c>
      <c r="AJ475" s="123">
        <f t="shared" si="236"/>
        <v>0</v>
      </c>
      <c r="AK475" s="123"/>
      <c r="AL475" s="126" t="str">
        <f t="shared" si="224"/>
        <v/>
      </c>
      <c r="AM475" s="127"/>
      <c r="AN475" s="127"/>
      <c r="AO475" s="127"/>
      <c r="AP475" s="127"/>
      <c r="AQ475" s="127"/>
      <c r="AR475" s="123"/>
      <c r="AS475" s="123">
        <f t="shared" si="237"/>
        <v>0</v>
      </c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>
        <f>AI475</f>
        <v>0</v>
      </c>
      <c r="BI475" s="790" t="s">
        <v>142</v>
      </c>
      <c r="BJ475" s="106"/>
      <c r="BK475" s="106"/>
      <c r="BL475" s="106"/>
      <c r="BM475" s="106"/>
      <c r="BN475" s="106"/>
      <c r="BO475" s="106"/>
      <c r="BP475" s="106"/>
      <c r="BS475" s="30"/>
      <c r="BT475" s="107"/>
    </row>
    <row r="476" spans="1:72" ht="13" hidden="1" customHeight="1" outlineLevel="1" x14ac:dyDescent="0.3">
      <c r="A476" s="939"/>
      <c r="B476" s="370"/>
      <c r="C476" s="129" t="s">
        <v>75</v>
      </c>
      <c r="D476" s="129" t="s">
        <v>77</v>
      </c>
      <c r="E476" s="368"/>
      <c r="F476" s="368"/>
      <c r="G476" s="37"/>
      <c r="H476" s="368"/>
      <c r="I476" s="367"/>
      <c r="J476" s="367"/>
      <c r="K476" s="870"/>
      <c r="L476" s="944"/>
      <c r="M476" s="946"/>
      <c r="N476" s="365">
        <f t="shared" si="230"/>
        <v>0</v>
      </c>
      <c r="O476" s="365">
        <f t="shared" si="231"/>
        <v>0</v>
      </c>
      <c r="P476" s="365">
        <f>P475</f>
        <v>0</v>
      </c>
      <c r="Q476" s="365">
        <f t="shared" si="232"/>
        <v>0</v>
      </c>
      <c r="R476" s="870"/>
      <c r="S476" s="781"/>
      <c r="T476" s="131"/>
      <c r="U476" s="131">
        <f t="shared" si="233"/>
        <v>0</v>
      </c>
      <c r="V476" s="131"/>
      <c r="W476" s="131"/>
      <c r="X476" s="131">
        <f t="shared" si="234"/>
        <v>0</v>
      </c>
      <c r="Y476" s="131"/>
      <c r="Z476" s="131">
        <f t="shared" si="235"/>
        <v>0</v>
      </c>
      <c r="AA476" s="131">
        <f t="shared" si="235"/>
        <v>0</v>
      </c>
      <c r="AB476" s="131"/>
      <c r="AC476" s="131"/>
      <c r="AD476" s="131"/>
      <c r="AE476" s="131"/>
      <c r="AF476" s="131"/>
      <c r="AG476" s="130">
        <f t="shared" si="238"/>
        <v>0</v>
      </c>
      <c r="AH476" s="40"/>
      <c r="AI476" s="130">
        <f t="shared" si="236"/>
        <v>0</v>
      </c>
      <c r="AJ476" s="130">
        <f t="shared" si="236"/>
        <v>0</v>
      </c>
      <c r="AK476" s="130"/>
      <c r="AL476" s="126" t="str">
        <f t="shared" si="224"/>
        <v/>
      </c>
      <c r="AM476" s="134"/>
      <c r="AN476" s="134"/>
      <c r="AO476" s="134"/>
      <c r="AP476" s="134"/>
      <c r="AQ476" s="134"/>
      <c r="AR476" s="123">
        <f>P476-Z476</f>
        <v>0</v>
      </c>
      <c r="AS476" s="130">
        <f t="shared" si="237"/>
        <v>0</v>
      </c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792"/>
      <c r="BJ476" s="31"/>
      <c r="BK476" s="31"/>
      <c r="BL476" s="31"/>
      <c r="BM476" s="31"/>
      <c r="BN476" s="31"/>
      <c r="BO476" s="31"/>
      <c r="BP476" s="31"/>
      <c r="BS476" s="28"/>
      <c r="BT476" s="29"/>
    </row>
    <row r="477" spans="1:72" s="103" customFormat="1" ht="13" hidden="1" customHeight="1" outlineLevel="1" x14ac:dyDescent="0.3">
      <c r="A477" s="939"/>
      <c r="B477" s="370"/>
      <c r="C477" s="122" t="s">
        <v>73</v>
      </c>
      <c r="D477" s="122" t="s">
        <v>74</v>
      </c>
      <c r="E477" s="371"/>
      <c r="F477" s="371"/>
      <c r="G477" s="372"/>
      <c r="H477" s="371"/>
      <c r="I477" s="373"/>
      <c r="J477" s="373"/>
      <c r="K477" s="868"/>
      <c r="L477" s="943"/>
      <c r="M477" s="945" t="s">
        <v>98</v>
      </c>
      <c r="N477" s="362">
        <f t="shared" si="230"/>
        <v>0</v>
      </c>
      <c r="O477" s="362">
        <f t="shared" si="231"/>
        <v>0</v>
      </c>
      <c r="P477" s="362"/>
      <c r="Q477" s="362">
        <f t="shared" si="232"/>
        <v>0</v>
      </c>
      <c r="R477" s="868"/>
      <c r="S477" s="779"/>
      <c r="T477" s="124"/>
      <c r="U477" s="124">
        <f t="shared" si="233"/>
        <v>0</v>
      </c>
      <c r="V477" s="124"/>
      <c r="W477" s="124"/>
      <c r="X477" s="124"/>
      <c r="Y477" s="124"/>
      <c r="Z477" s="124">
        <f t="shared" si="235"/>
        <v>0</v>
      </c>
      <c r="AA477" s="124">
        <f t="shared" si="235"/>
        <v>0</v>
      </c>
      <c r="AB477" s="124"/>
      <c r="AC477" s="124"/>
      <c r="AD477" s="124">
        <f>AC477*1.12</f>
        <v>0</v>
      </c>
      <c r="AE477" s="124"/>
      <c r="AF477" s="124"/>
      <c r="AG477" s="123">
        <f t="shared" si="238"/>
        <v>0</v>
      </c>
      <c r="AH477" s="374"/>
      <c r="AI477" s="123">
        <f t="shared" si="236"/>
        <v>0</v>
      </c>
      <c r="AJ477" s="123">
        <f t="shared" si="236"/>
        <v>0</v>
      </c>
      <c r="AK477" s="123"/>
      <c r="AL477" s="126" t="str">
        <f t="shared" si="224"/>
        <v/>
      </c>
      <c r="AM477" s="127"/>
      <c r="AN477" s="127"/>
      <c r="AO477" s="127"/>
      <c r="AP477" s="127"/>
      <c r="AQ477" s="127"/>
      <c r="AR477" s="123"/>
      <c r="AS477" s="123">
        <f t="shared" si="237"/>
        <v>0</v>
      </c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>
        <f>AI477</f>
        <v>0</v>
      </c>
      <c r="BI477" s="790" t="s">
        <v>142</v>
      </c>
      <c r="BJ477" s="106"/>
      <c r="BK477" s="106"/>
      <c r="BL477" s="106"/>
      <c r="BM477" s="106"/>
      <c r="BN477" s="106"/>
      <c r="BO477" s="106"/>
      <c r="BP477" s="106"/>
      <c r="BS477" s="30"/>
      <c r="BT477" s="107"/>
    </row>
    <row r="478" spans="1:72" ht="13" hidden="1" customHeight="1" outlineLevel="1" x14ac:dyDescent="0.3">
      <c r="A478" s="939"/>
      <c r="B478" s="370"/>
      <c r="C478" s="129" t="s">
        <v>75</v>
      </c>
      <c r="D478" s="129" t="s">
        <v>77</v>
      </c>
      <c r="E478" s="368"/>
      <c r="F478" s="368"/>
      <c r="G478" s="37"/>
      <c r="H478" s="368"/>
      <c r="I478" s="367"/>
      <c r="J478" s="367"/>
      <c r="K478" s="870"/>
      <c r="L478" s="944"/>
      <c r="M478" s="946"/>
      <c r="N478" s="365">
        <f t="shared" si="230"/>
        <v>0</v>
      </c>
      <c r="O478" s="365">
        <f t="shared" si="231"/>
        <v>0</v>
      </c>
      <c r="P478" s="365">
        <f>P477</f>
        <v>0</v>
      </c>
      <c r="Q478" s="365">
        <f t="shared" si="232"/>
        <v>0</v>
      </c>
      <c r="R478" s="870"/>
      <c r="S478" s="781"/>
      <c r="T478" s="131"/>
      <c r="U478" s="131">
        <f t="shared" si="233"/>
        <v>0</v>
      </c>
      <c r="V478" s="131"/>
      <c r="W478" s="131"/>
      <c r="X478" s="131">
        <f>W478*1.12</f>
        <v>0</v>
      </c>
      <c r="Y478" s="131"/>
      <c r="Z478" s="131">
        <f t="shared" si="235"/>
        <v>0</v>
      </c>
      <c r="AA478" s="131">
        <f t="shared" si="235"/>
        <v>0</v>
      </c>
      <c r="AB478" s="131"/>
      <c r="AC478" s="131"/>
      <c r="AD478" s="131"/>
      <c r="AE478" s="131"/>
      <c r="AF478" s="131"/>
      <c r="AG478" s="130">
        <f t="shared" si="238"/>
        <v>0</v>
      </c>
      <c r="AH478" s="40"/>
      <c r="AI478" s="130">
        <f t="shared" si="236"/>
        <v>0</v>
      </c>
      <c r="AJ478" s="130">
        <f t="shared" si="236"/>
        <v>0</v>
      </c>
      <c r="AK478" s="130"/>
      <c r="AL478" s="126" t="str">
        <f t="shared" si="224"/>
        <v/>
      </c>
      <c r="AM478" s="134"/>
      <c r="AN478" s="134"/>
      <c r="AO478" s="134"/>
      <c r="AP478" s="134"/>
      <c r="AQ478" s="134"/>
      <c r="AR478" s="130">
        <f>P478-Z478</f>
        <v>0</v>
      </c>
      <c r="AS478" s="130">
        <f t="shared" si="237"/>
        <v>0</v>
      </c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792"/>
      <c r="BJ478" s="31"/>
      <c r="BK478" s="31"/>
      <c r="BL478" s="31"/>
      <c r="BM478" s="31"/>
      <c r="BN478" s="31"/>
      <c r="BO478" s="31"/>
      <c r="BP478" s="31"/>
      <c r="BS478" s="28"/>
      <c r="BT478" s="29"/>
    </row>
    <row r="479" spans="1:72" s="103" customFormat="1" ht="13" hidden="1" customHeight="1" outlineLevel="1" x14ac:dyDescent="0.3">
      <c r="A479" s="939"/>
      <c r="B479" s="370"/>
      <c r="C479" s="122" t="s">
        <v>73</v>
      </c>
      <c r="D479" s="122" t="s">
        <v>74</v>
      </c>
      <c r="E479" s="371"/>
      <c r="F479" s="371"/>
      <c r="G479" s="372"/>
      <c r="H479" s="371"/>
      <c r="I479" s="373"/>
      <c r="J479" s="373"/>
      <c r="K479" s="868"/>
      <c r="L479" s="943"/>
      <c r="M479" s="945" t="s">
        <v>98</v>
      </c>
      <c r="N479" s="362">
        <f t="shared" si="230"/>
        <v>0</v>
      </c>
      <c r="O479" s="362">
        <f t="shared" si="231"/>
        <v>0</v>
      </c>
      <c r="P479" s="362"/>
      <c r="Q479" s="362">
        <f t="shared" si="232"/>
        <v>0</v>
      </c>
      <c r="R479" s="868"/>
      <c r="S479" s="779"/>
      <c r="T479" s="124"/>
      <c r="U479" s="124">
        <f t="shared" si="233"/>
        <v>0</v>
      </c>
      <c r="V479" s="124"/>
      <c r="W479" s="124"/>
      <c r="X479" s="124">
        <f>W479*1.12</f>
        <v>0</v>
      </c>
      <c r="Y479" s="124"/>
      <c r="Z479" s="124">
        <f t="shared" si="235"/>
        <v>0</v>
      </c>
      <c r="AA479" s="124">
        <f t="shared" si="235"/>
        <v>0</v>
      </c>
      <c r="AB479" s="124"/>
      <c r="AC479" s="124"/>
      <c r="AD479" s="124"/>
      <c r="AE479" s="124"/>
      <c r="AF479" s="124"/>
      <c r="AG479" s="123">
        <f t="shared" si="238"/>
        <v>0</v>
      </c>
      <c r="AH479" s="364"/>
      <c r="AI479" s="123">
        <f t="shared" si="236"/>
        <v>0</v>
      </c>
      <c r="AJ479" s="123">
        <f t="shared" si="236"/>
        <v>0</v>
      </c>
      <c r="AK479" s="123"/>
      <c r="AL479" s="126" t="str">
        <f t="shared" si="224"/>
        <v/>
      </c>
      <c r="AM479" s="127"/>
      <c r="AN479" s="127"/>
      <c r="AO479" s="127"/>
      <c r="AP479" s="127"/>
      <c r="AQ479" s="127"/>
      <c r="AR479" s="123">
        <f>P479-Z479</f>
        <v>0</v>
      </c>
      <c r="AS479" s="123">
        <f t="shared" si="237"/>
        <v>0</v>
      </c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790" t="s">
        <v>142</v>
      </c>
      <c r="BJ479" s="106"/>
      <c r="BK479" s="106"/>
      <c r="BL479" s="106"/>
      <c r="BM479" s="106"/>
      <c r="BN479" s="106"/>
      <c r="BO479" s="106"/>
      <c r="BP479" s="106"/>
      <c r="BS479" s="30"/>
      <c r="BT479" s="107"/>
    </row>
    <row r="480" spans="1:72" ht="13" hidden="1" customHeight="1" outlineLevel="1" x14ac:dyDescent="0.3">
      <c r="A480" s="939"/>
      <c r="B480" s="370"/>
      <c r="C480" s="129" t="s">
        <v>75</v>
      </c>
      <c r="D480" s="129" t="s">
        <v>77</v>
      </c>
      <c r="E480" s="368"/>
      <c r="F480" s="368"/>
      <c r="G480" s="37"/>
      <c r="H480" s="368"/>
      <c r="I480" s="367"/>
      <c r="J480" s="367"/>
      <c r="K480" s="870"/>
      <c r="L480" s="944"/>
      <c r="M480" s="946"/>
      <c r="N480" s="365">
        <f t="shared" si="230"/>
        <v>0</v>
      </c>
      <c r="O480" s="365">
        <f t="shared" si="231"/>
        <v>0</v>
      </c>
      <c r="P480" s="365">
        <f>P479</f>
        <v>0</v>
      </c>
      <c r="Q480" s="365">
        <f t="shared" si="232"/>
        <v>0</v>
      </c>
      <c r="R480" s="870"/>
      <c r="S480" s="781"/>
      <c r="T480" s="131"/>
      <c r="U480" s="131">
        <f t="shared" si="233"/>
        <v>0</v>
      </c>
      <c r="V480" s="131"/>
      <c r="W480" s="131"/>
      <c r="X480" s="131">
        <f>W480*1.12</f>
        <v>0</v>
      </c>
      <c r="Y480" s="131"/>
      <c r="Z480" s="131">
        <f t="shared" si="235"/>
        <v>0</v>
      </c>
      <c r="AA480" s="131">
        <f t="shared" si="235"/>
        <v>0</v>
      </c>
      <c r="AB480" s="131"/>
      <c r="AC480" s="131"/>
      <c r="AD480" s="131"/>
      <c r="AE480" s="131"/>
      <c r="AF480" s="131"/>
      <c r="AG480" s="130">
        <f t="shared" si="238"/>
        <v>0</v>
      </c>
      <c r="AH480" s="369"/>
      <c r="AI480" s="130">
        <f t="shared" si="236"/>
        <v>0</v>
      </c>
      <c r="AJ480" s="130">
        <f t="shared" si="236"/>
        <v>0</v>
      </c>
      <c r="AK480" s="130"/>
      <c r="AL480" s="126" t="str">
        <f t="shared" si="224"/>
        <v/>
      </c>
      <c r="AM480" s="134"/>
      <c r="AN480" s="134"/>
      <c r="AO480" s="134"/>
      <c r="AP480" s="134"/>
      <c r="AQ480" s="134"/>
      <c r="AR480" s="130">
        <f>P480-Z480</f>
        <v>0</v>
      </c>
      <c r="AS480" s="130">
        <f t="shared" si="237"/>
        <v>0</v>
      </c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792"/>
      <c r="BJ480" s="31"/>
      <c r="BK480" s="31"/>
      <c r="BL480" s="31"/>
      <c r="BM480" s="31"/>
      <c r="BN480" s="31"/>
      <c r="BO480" s="31"/>
      <c r="BP480" s="31"/>
      <c r="BS480" s="28"/>
      <c r="BT480" s="29"/>
    </row>
    <row r="481" spans="1:72" s="103" customFormat="1" ht="13" hidden="1" customHeight="1" outlineLevel="1" x14ac:dyDescent="0.3">
      <c r="A481" s="939"/>
      <c r="B481" s="370"/>
      <c r="C481" s="122" t="s">
        <v>73</v>
      </c>
      <c r="D481" s="122" t="s">
        <v>74</v>
      </c>
      <c r="E481" s="371"/>
      <c r="F481" s="371"/>
      <c r="G481" s="372"/>
      <c r="H481" s="371"/>
      <c r="I481" s="373"/>
      <c r="J481" s="373"/>
      <c r="K481" s="868"/>
      <c r="L481" s="943"/>
      <c r="M481" s="945" t="s">
        <v>98</v>
      </c>
      <c r="N481" s="362">
        <f t="shared" si="230"/>
        <v>0</v>
      </c>
      <c r="O481" s="362">
        <f t="shared" si="231"/>
        <v>0</v>
      </c>
      <c r="P481" s="362"/>
      <c r="Q481" s="362">
        <f t="shared" si="232"/>
        <v>0</v>
      </c>
      <c r="R481" s="868"/>
      <c r="S481" s="779"/>
      <c r="T481" s="124"/>
      <c r="U481" s="124">
        <f t="shared" si="233"/>
        <v>0</v>
      </c>
      <c r="V481" s="124"/>
      <c r="W481" s="124"/>
      <c r="X481" s="124">
        <f>W481*1.12</f>
        <v>0</v>
      </c>
      <c r="Y481" s="124"/>
      <c r="Z481" s="124">
        <f t="shared" si="235"/>
        <v>0</v>
      </c>
      <c r="AA481" s="124">
        <f t="shared" si="235"/>
        <v>0</v>
      </c>
      <c r="AB481" s="124"/>
      <c r="AC481" s="124"/>
      <c r="AD481" s="124"/>
      <c r="AE481" s="124"/>
      <c r="AF481" s="124"/>
      <c r="AG481" s="123">
        <f t="shared" si="238"/>
        <v>0</v>
      </c>
      <c r="AH481" s="364"/>
      <c r="AI481" s="123">
        <f t="shared" si="236"/>
        <v>0</v>
      </c>
      <c r="AJ481" s="123">
        <f t="shared" si="236"/>
        <v>0</v>
      </c>
      <c r="AK481" s="123"/>
      <c r="AL481" s="126" t="str">
        <f t="shared" si="224"/>
        <v/>
      </c>
      <c r="AM481" s="127"/>
      <c r="AN481" s="127"/>
      <c r="AO481" s="127"/>
      <c r="AP481" s="127"/>
      <c r="AQ481" s="127"/>
      <c r="AR481" s="123">
        <f>P481-Z481</f>
        <v>0</v>
      </c>
      <c r="AS481" s="123">
        <f t="shared" si="237"/>
        <v>0</v>
      </c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790" t="s">
        <v>142</v>
      </c>
      <c r="BJ481" s="106"/>
      <c r="BK481" s="106"/>
      <c r="BL481" s="106"/>
      <c r="BM481" s="106"/>
      <c r="BN481" s="106"/>
      <c r="BO481" s="106"/>
      <c r="BP481" s="106"/>
      <c r="BS481" s="30"/>
      <c r="BT481" s="107"/>
    </row>
    <row r="482" spans="1:72" ht="13" hidden="1" customHeight="1" outlineLevel="1" x14ac:dyDescent="0.3">
      <c r="A482" s="939"/>
      <c r="B482" s="370"/>
      <c r="C482" s="129" t="s">
        <v>75</v>
      </c>
      <c r="D482" s="129" t="s">
        <v>77</v>
      </c>
      <c r="E482" s="368"/>
      <c r="F482" s="368"/>
      <c r="G482" s="37"/>
      <c r="H482" s="368"/>
      <c r="I482" s="367"/>
      <c r="J482" s="367"/>
      <c r="K482" s="870"/>
      <c r="L482" s="944"/>
      <c r="M482" s="946"/>
      <c r="N482" s="365">
        <f t="shared" si="230"/>
        <v>0</v>
      </c>
      <c r="O482" s="365">
        <f t="shared" si="231"/>
        <v>0</v>
      </c>
      <c r="P482" s="365">
        <f>P481</f>
        <v>0</v>
      </c>
      <c r="Q482" s="365">
        <f t="shared" si="232"/>
        <v>0</v>
      </c>
      <c r="R482" s="870"/>
      <c r="S482" s="781"/>
      <c r="T482" s="375"/>
      <c r="U482" s="131">
        <f t="shared" si="233"/>
        <v>0</v>
      </c>
      <c r="V482" s="375"/>
      <c r="W482" s="131"/>
      <c r="X482" s="131">
        <f>W482*1.12</f>
        <v>0</v>
      </c>
      <c r="Y482" s="375"/>
      <c r="Z482" s="131">
        <f t="shared" si="235"/>
        <v>0</v>
      </c>
      <c r="AA482" s="131">
        <f t="shared" si="235"/>
        <v>0</v>
      </c>
      <c r="AB482" s="375"/>
      <c r="AC482" s="375"/>
      <c r="AD482" s="375"/>
      <c r="AE482" s="375"/>
      <c r="AF482" s="131"/>
      <c r="AG482" s="130">
        <f t="shared" si="238"/>
        <v>0</v>
      </c>
      <c r="AH482" s="369"/>
      <c r="AI482" s="130">
        <f t="shared" si="236"/>
        <v>0</v>
      </c>
      <c r="AJ482" s="130">
        <f t="shared" si="236"/>
        <v>0</v>
      </c>
      <c r="AK482" s="130"/>
      <c r="AL482" s="126" t="str">
        <f t="shared" si="224"/>
        <v/>
      </c>
      <c r="AM482" s="376"/>
      <c r="AN482" s="134"/>
      <c r="AO482" s="376"/>
      <c r="AP482" s="376"/>
      <c r="AQ482" s="376"/>
      <c r="AR482" s="123">
        <f>P482-Z482</f>
        <v>0</v>
      </c>
      <c r="AS482" s="130">
        <f t="shared" si="237"/>
        <v>0</v>
      </c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792"/>
      <c r="BJ482" s="31"/>
      <c r="BK482" s="31"/>
      <c r="BL482" s="31"/>
      <c r="BM482" s="31"/>
      <c r="BN482" s="31"/>
      <c r="BO482" s="31"/>
      <c r="BP482" s="31"/>
      <c r="BS482" s="28"/>
      <c r="BT482" s="29"/>
    </row>
    <row r="483" spans="1:72" s="103" customFormat="1" ht="13" hidden="1" customHeight="1" outlineLevel="1" x14ac:dyDescent="0.35">
      <c r="A483" s="782">
        <v>2</v>
      </c>
      <c r="B483" s="783" t="s">
        <v>81</v>
      </c>
      <c r="C483" s="90" t="s">
        <v>73</v>
      </c>
      <c r="D483" s="90" t="s">
        <v>74</v>
      </c>
      <c r="E483" s="351">
        <f>E485</f>
        <v>0</v>
      </c>
      <c r="F483" s="351">
        <f>F485</f>
        <v>0</v>
      </c>
      <c r="G483" s="352"/>
      <c r="H483" s="351"/>
      <c r="I483" s="351">
        <f>I485</f>
        <v>0</v>
      </c>
      <c r="J483" s="351">
        <f>J485</f>
        <v>0</v>
      </c>
      <c r="K483" s="94"/>
      <c r="L483" s="354"/>
      <c r="M483" s="355"/>
      <c r="N483" s="356">
        <f>N485</f>
        <v>0</v>
      </c>
      <c r="O483" s="356">
        <f t="shared" ref="O483:Q484" si="239">O485</f>
        <v>0</v>
      </c>
      <c r="P483" s="356">
        <f t="shared" si="239"/>
        <v>0</v>
      </c>
      <c r="Q483" s="356">
        <f t="shared" si="239"/>
        <v>0</v>
      </c>
      <c r="R483" s="94"/>
      <c r="S483" s="351"/>
      <c r="T483" s="351">
        <f t="shared" ref="T483:BH484" si="240">T485</f>
        <v>0</v>
      </c>
      <c r="U483" s="351">
        <f t="shared" si="240"/>
        <v>0</v>
      </c>
      <c r="V483" s="351"/>
      <c r="W483" s="351">
        <f t="shared" si="240"/>
        <v>0</v>
      </c>
      <c r="X483" s="351">
        <f t="shared" si="240"/>
        <v>0</v>
      </c>
      <c r="Y483" s="351"/>
      <c r="Z483" s="351">
        <f t="shared" si="240"/>
        <v>0</v>
      </c>
      <c r="AA483" s="351">
        <f t="shared" si="240"/>
        <v>0</v>
      </c>
      <c r="AB483" s="351"/>
      <c r="AC483" s="351">
        <f t="shared" si="240"/>
        <v>0</v>
      </c>
      <c r="AD483" s="351">
        <f t="shared" si="240"/>
        <v>0</v>
      </c>
      <c r="AE483" s="351"/>
      <c r="AF483" s="351">
        <f t="shared" si="240"/>
        <v>0</v>
      </c>
      <c r="AG483" s="351">
        <f t="shared" si="240"/>
        <v>0</v>
      </c>
      <c r="AH483" s="351">
        <f t="shared" si="240"/>
        <v>0</v>
      </c>
      <c r="AI483" s="351">
        <f t="shared" si="240"/>
        <v>0</v>
      </c>
      <c r="AJ483" s="351">
        <f t="shared" si="240"/>
        <v>0</v>
      </c>
      <c r="AK483" s="351">
        <f t="shared" si="240"/>
        <v>0</v>
      </c>
      <c r="AL483" s="357" t="str">
        <f t="shared" si="224"/>
        <v/>
      </c>
      <c r="AM483" s="358">
        <f t="shared" si="240"/>
        <v>0</v>
      </c>
      <c r="AN483" s="358">
        <f t="shared" si="240"/>
        <v>0</v>
      </c>
      <c r="AO483" s="358">
        <f t="shared" si="240"/>
        <v>0</v>
      </c>
      <c r="AP483" s="358"/>
      <c r="AQ483" s="358"/>
      <c r="AR483" s="351">
        <f t="shared" si="240"/>
        <v>0</v>
      </c>
      <c r="AS483" s="351">
        <f t="shared" si="240"/>
        <v>0</v>
      </c>
      <c r="AT483" s="351">
        <f t="shared" si="240"/>
        <v>0</v>
      </c>
      <c r="AU483" s="351">
        <f t="shared" si="240"/>
        <v>0</v>
      </c>
      <c r="AV483" s="351">
        <f t="shared" si="240"/>
        <v>0</v>
      </c>
      <c r="AW483" s="351">
        <f t="shared" si="240"/>
        <v>0</v>
      </c>
      <c r="AX483" s="351">
        <f t="shared" si="240"/>
        <v>0</v>
      </c>
      <c r="AY483" s="351">
        <f t="shared" si="240"/>
        <v>0</v>
      </c>
      <c r="AZ483" s="351">
        <f t="shared" si="240"/>
        <v>0</v>
      </c>
      <c r="BA483" s="351">
        <f t="shared" si="240"/>
        <v>0</v>
      </c>
      <c r="BB483" s="351">
        <f t="shared" si="240"/>
        <v>0</v>
      </c>
      <c r="BC483" s="351">
        <f t="shared" si="240"/>
        <v>0</v>
      </c>
      <c r="BD483" s="351">
        <f t="shared" si="240"/>
        <v>0</v>
      </c>
      <c r="BE483" s="351">
        <f t="shared" si="240"/>
        <v>0</v>
      </c>
      <c r="BF483" s="351">
        <f t="shared" si="240"/>
        <v>0</v>
      </c>
      <c r="BG483" s="351">
        <f t="shared" si="240"/>
        <v>0</v>
      </c>
      <c r="BH483" s="351">
        <f t="shared" si="240"/>
        <v>0</v>
      </c>
      <c r="BI483" s="357"/>
      <c r="BJ483" s="357">
        <f t="shared" ref="BJ483:BM484" si="241">BJ485</f>
        <v>0</v>
      </c>
      <c r="BK483" s="351">
        <f t="shared" si="241"/>
        <v>0</v>
      </c>
      <c r="BL483" s="351">
        <f t="shared" si="241"/>
        <v>0</v>
      </c>
      <c r="BM483" s="351">
        <f t="shared" si="241"/>
        <v>0</v>
      </c>
      <c r="BN483" s="357"/>
      <c r="BO483" s="357"/>
      <c r="BP483" s="102"/>
      <c r="BS483" s="30"/>
      <c r="BT483" s="107"/>
    </row>
    <row r="484" spans="1:72" s="103" customFormat="1" ht="13" hidden="1" customHeight="1" outlineLevel="1" x14ac:dyDescent="0.35">
      <c r="A484" s="844"/>
      <c r="B484" s="847"/>
      <c r="C484" s="378" t="s">
        <v>75</v>
      </c>
      <c r="D484" s="378" t="s">
        <v>77</v>
      </c>
      <c r="E484" s="379">
        <f>E486</f>
        <v>0</v>
      </c>
      <c r="F484" s="379">
        <f>F486</f>
        <v>0</v>
      </c>
      <c r="G484" s="380"/>
      <c r="H484" s="379"/>
      <c r="I484" s="379">
        <f>I486</f>
        <v>0</v>
      </c>
      <c r="J484" s="379">
        <f>J486</f>
        <v>0</v>
      </c>
      <c r="K484" s="381"/>
      <c r="L484" s="382"/>
      <c r="M484" s="383"/>
      <c r="N484" s="384">
        <f>N486</f>
        <v>0</v>
      </c>
      <c r="O484" s="384">
        <f t="shared" si="239"/>
        <v>0</v>
      </c>
      <c r="P484" s="384">
        <f t="shared" si="239"/>
        <v>0</v>
      </c>
      <c r="Q484" s="384">
        <f t="shared" si="239"/>
        <v>0</v>
      </c>
      <c r="R484" s="381"/>
      <c r="S484" s="379"/>
      <c r="T484" s="379">
        <f t="shared" si="240"/>
        <v>0</v>
      </c>
      <c r="U484" s="379">
        <f t="shared" si="240"/>
        <v>0</v>
      </c>
      <c r="V484" s="379"/>
      <c r="W484" s="379">
        <f t="shared" si="240"/>
        <v>0</v>
      </c>
      <c r="X484" s="379">
        <f t="shared" si="240"/>
        <v>0</v>
      </c>
      <c r="Y484" s="379"/>
      <c r="Z484" s="379">
        <f t="shared" si="240"/>
        <v>0</v>
      </c>
      <c r="AA484" s="379">
        <f t="shared" si="240"/>
        <v>0</v>
      </c>
      <c r="AB484" s="379"/>
      <c r="AC484" s="379">
        <f t="shared" si="240"/>
        <v>0</v>
      </c>
      <c r="AD484" s="379">
        <f t="shared" si="240"/>
        <v>0</v>
      </c>
      <c r="AE484" s="379"/>
      <c r="AF484" s="379">
        <f t="shared" si="240"/>
        <v>0</v>
      </c>
      <c r="AG484" s="379">
        <f t="shared" si="240"/>
        <v>0</v>
      </c>
      <c r="AH484" s="379">
        <f t="shared" si="240"/>
        <v>0</v>
      </c>
      <c r="AI484" s="379">
        <f t="shared" si="240"/>
        <v>0</v>
      </c>
      <c r="AJ484" s="379">
        <f t="shared" si="240"/>
        <v>0</v>
      </c>
      <c r="AK484" s="379">
        <f t="shared" si="240"/>
        <v>0</v>
      </c>
      <c r="AL484" s="357" t="str">
        <f t="shared" si="224"/>
        <v/>
      </c>
      <c r="AM484" s="385">
        <f t="shared" si="240"/>
        <v>0</v>
      </c>
      <c r="AN484" s="385">
        <f t="shared" si="240"/>
        <v>0</v>
      </c>
      <c r="AO484" s="385">
        <f t="shared" si="240"/>
        <v>0</v>
      </c>
      <c r="AP484" s="385"/>
      <c r="AQ484" s="385"/>
      <c r="AR484" s="379">
        <f t="shared" si="240"/>
        <v>0</v>
      </c>
      <c r="AS484" s="379">
        <f t="shared" si="240"/>
        <v>0</v>
      </c>
      <c r="AT484" s="379">
        <f t="shared" si="240"/>
        <v>0</v>
      </c>
      <c r="AU484" s="379">
        <f t="shared" si="240"/>
        <v>0</v>
      </c>
      <c r="AV484" s="379">
        <f t="shared" si="240"/>
        <v>0</v>
      </c>
      <c r="AW484" s="379">
        <f t="shared" si="240"/>
        <v>0</v>
      </c>
      <c r="AX484" s="379">
        <f t="shared" si="240"/>
        <v>0</v>
      </c>
      <c r="AY484" s="379">
        <f t="shared" si="240"/>
        <v>0</v>
      </c>
      <c r="AZ484" s="379">
        <f t="shared" si="240"/>
        <v>0</v>
      </c>
      <c r="BA484" s="379">
        <f t="shared" si="240"/>
        <v>0</v>
      </c>
      <c r="BB484" s="379">
        <f t="shared" si="240"/>
        <v>0</v>
      </c>
      <c r="BC484" s="379">
        <f t="shared" si="240"/>
        <v>0</v>
      </c>
      <c r="BD484" s="379">
        <f t="shared" si="240"/>
        <v>0</v>
      </c>
      <c r="BE484" s="379">
        <f t="shared" si="240"/>
        <v>0</v>
      </c>
      <c r="BF484" s="379">
        <f t="shared" si="240"/>
        <v>0</v>
      </c>
      <c r="BG484" s="379">
        <f t="shared" si="240"/>
        <v>0</v>
      </c>
      <c r="BH484" s="379">
        <f t="shared" si="240"/>
        <v>0</v>
      </c>
      <c r="BI484" s="386"/>
      <c r="BJ484" s="386">
        <f t="shared" si="241"/>
        <v>0</v>
      </c>
      <c r="BK484" s="379">
        <f t="shared" si="241"/>
        <v>0</v>
      </c>
      <c r="BL484" s="379">
        <f t="shared" si="241"/>
        <v>0</v>
      </c>
      <c r="BM484" s="379">
        <f t="shared" si="241"/>
        <v>0</v>
      </c>
      <c r="BN484" s="386"/>
      <c r="BO484" s="386"/>
      <c r="BP484" s="387"/>
      <c r="BS484" s="256"/>
      <c r="BT484" s="388"/>
    </row>
    <row r="485" spans="1:72" s="103" customFormat="1" ht="13" hidden="1" customHeight="1" outlineLevel="1" x14ac:dyDescent="0.35">
      <c r="A485" s="106"/>
      <c r="B485" s="770"/>
      <c r="C485" s="122" t="s">
        <v>73</v>
      </c>
      <c r="D485" s="122" t="s">
        <v>74</v>
      </c>
      <c r="E485" s="124"/>
      <c r="F485" s="124">
        <f>E485*1.12</f>
        <v>0</v>
      </c>
      <c r="G485" s="784"/>
      <c r="H485" s="389"/>
      <c r="I485" s="124"/>
      <c r="J485" s="124">
        <f>I485*1.12</f>
        <v>0</v>
      </c>
      <c r="K485" s="390"/>
      <c r="L485" s="122"/>
      <c r="M485" s="30"/>
      <c r="N485" s="125">
        <f>P485</f>
        <v>0</v>
      </c>
      <c r="O485" s="125">
        <f>N485*1.12</f>
        <v>0</v>
      </c>
      <c r="P485" s="125"/>
      <c r="Q485" s="125">
        <f>P485*1.12</f>
        <v>0</v>
      </c>
      <c r="R485" s="255"/>
      <c r="S485" s="389"/>
      <c r="T485" s="124"/>
      <c r="U485" s="124">
        <f>T485*1.12</f>
        <v>0</v>
      </c>
      <c r="V485" s="391"/>
      <c r="W485" s="124"/>
      <c r="X485" s="124">
        <f>W485*1.12</f>
        <v>0</v>
      </c>
      <c r="Y485" s="391"/>
      <c r="Z485" s="124">
        <f>T485+W485</f>
        <v>0</v>
      </c>
      <c r="AA485" s="124">
        <f>U485+X485</f>
        <v>0</v>
      </c>
      <c r="AB485" s="391"/>
      <c r="AC485" s="124"/>
      <c r="AD485" s="124">
        <f>AC485*1.12</f>
        <v>0</v>
      </c>
      <c r="AE485" s="391"/>
      <c r="AF485" s="124"/>
      <c r="AG485" s="123">
        <f>AF485*1.12</f>
        <v>0</v>
      </c>
      <c r="AH485" s="391"/>
      <c r="AI485" s="123">
        <f>AF485-AC485</f>
        <v>0</v>
      </c>
      <c r="AJ485" s="123">
        <f>AG485-AD485</f>
        <v>0</v>
      </c>
      <c r="AK485" s="123"/>
      <c r="AL485" s="126" t="str">
        <f t="shared" si="224"/>
        <v/>
      </c>
      <c r="AM485" s="127"/>
      <c r="AN485" s="127"/>
      <c r="AO485" s="127"/>
      <c r="AP485" s="127"/>
      <c r="AQ485" s="127"/>
      <c r="AR485" s="123"/>
      <c r="AS485" s="123">
        <f>AR485*1.12</f>
        <v>0</v>
      </c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>
        <f>AF485-AC485</f>
        <v>0</v>
      </c>
      <c r="BI485" s="790" t="s">
        <v>142</v>
      </c>
      <c r="BJ485" s="106"/>
      <c r="BK485" s="106"/>
      <c r="BL485" s="106"/>
      <c r="BM485" s="106"/>
      <c r="BN485" s="106"/>
      <c r="BO485" s="106"/>
      <c r="BP485" s="106"/>
      <c r="BS485" s="30"/>
      <c r="BT485" s="107"/>
    </row>
    <row r="486" spans="1:72" ht="13" hidden="1" customHeight="1" outlineLevel="1" x14ac:dyDescent="0.35">
      <c r="A486" s="31"/>
      <c r="B486" s="772"/>
      <c r="C486" s="129" t="s">
        <v>75</v>
      </c>
      <c r="D486" s="129" t="s">
        <v>77</v>
      </c>
      <c r="E486" s="131">
        <f>E485</f>
        <v>0</v>
      </c>
      <c r="F486" s="131">
        <f>E486*1.12</f>
        <v>0</v>
      </c>
      <c r="G486" s="786"/>
      <c r="H486" s="377"/>
      <c r="I486" s="131">
        <f>I485</f>
        <v>0</v>
      </c>
      <c r="J486" s="131">
        <f>I486*1.12</f>
        <v>0</v>
      </c>
      <c r="K486" s="392"/>
      <c r="L486" s="129"/>
      <c r="M486" s="28"/>
      <c r="N486" s="125">
        <f>P486</f>
        <v>0</v>
      </c>
      <c r="O486" s="132">
        <f>O485</f>
        <v>0</v>
      </c>
      <c r="P486" s="132"/>
      <c r="Q486" s="132">
        <f>P486*1.12</f>
        <v>0</v>
      </c>
      <c r="R486" s="393"/>
      <c r="S486" s="377"/>
      <c r="T486" s="131"/>
      <c r="U486" s="131">
        <f>T486*1.12</f>
        <v>0</v>
      </c>
      <c r="V486" s="375"/>
      <c r="W486" s="131"/>
      <c r="X486" s="131">
        <f>W486*1.12</f>
        <v>0</v>
      </c>
      <c r="Y486" s="375"/>
      <c r="Z486" s="131">
        <f>T486+W486</f>
        <v>0</v>
      </c>
      <c r="AA486" s="131">
        <f>U486+X486</f>
        <v>0</v>
      </c>
      <c r="AB486" s="375"/>
      <c r="AC486" s="131"/>
      <c r="AD486" s="131">
        <f>AC486*1.12</f>
        <v>0</v>
      </c>
      <c r="AE486" s="375"/>
      <c r="AF486" s="131"/>
      <c r="AG486" s="130">
        <f>AF486*1.12</f>
        <v>0</v>
      </c>
      <c r="AH486" s="375"/>
      <c r="AI486" s="130">
        <f>AF486-AC486</f>
        <v>0</v>
      </c>
      <c r="AJ486" s="130">
        <f>AG486-AD486</f>
        <v>0</v>
      </c>
      <c r="AK486" s="130"/>
      <c r="AL486" s="126" t="str">
        <f t="shared" si="224"/>
        <v/>
      </c>
      <c r="AM486" s="134"/>
      <c r="AN486" s="134"/>
      <c r="AO486" s="134"/>
      <c r="AP486" s="134"/>
      <c r="AQ486" s="134"/>
      <c r="AR486" s="130">
        <f>AR485</f>
        <v>0</v>
      </c>
      <c r="AS486" s="130">
        <f>AR486*1.12</f>
        <v>0</v>
      </c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792"/>
      <c r="BJ486" s="31"/>
      <c r="BK486" s="31"/>
      <c r="BL486" s="31"/>
      <c r="BM486" s="31"/>
      <c r="BN486" s="31"/>
      <c r="BO486" s="31"/>
      <c r="BP486" s="31"/>
      <c r="BS486" s="28"/>
      <c r="BT486" s="29"/>
    </row>
    <row r="487" spans="1:72" ht="14.5" customHeight="1" outlineLevel="1" x14ac:dyDescent="0.35"/>
    <row r="488" spans="1:72" s="13" customFormat="1" x14ac:dyDescent="0.35">
      <c r="B488" s="394"/>
      <c r="C488" s="394"/>
      <c r="D488" s="394"/>
      <c r="E488" s="395"/>
      <c r="F488" s="395"/>
      <c r="G488" s="22"/>
      <c r="H488" s="396"/>
      <c r="I488" s="395"/>
      <c r="J488" s="395"/>
      <c r="K488" s="397"/>
      <c r="L488" s="394"/>
      <c r="M488" s="22"/>
      <c r="N488" s="398"/>
      <c r="O488" s="398"/>
      <c r="P488" s="398"/>
      <c r="Q488" s="398"/>
      <c r="R488" s="397"/>
      <c r="S488" s="396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"/>
      <c r="AD488" s="395"/>
      <c r="AE488" s="395"/>
      <c r="AF488" s="278"/>
      <c r="AG488" s="278"/>
      <c r="AH488" s="395"/>
      <c r="AI488" s="399">
        <v>11288336496.209999</v>
      </c>
      <c r="AJ488" s="399"/>
      <c r="AK488" s="400"/>
      <c r="AM488" s="401"/>
      <c r="AN488" s="401"/>
      <c r="AO488" s="401"/>
      <c r="AP488" s="401"/>
      <c r="AQ488" s="401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  <c r="BH488" s="396"/>
      <c r="BS488" s="22"/>
    </row>
    <row r="489" spans="1:72" s="13" customFormat="1" x14ac:dyDescent="0.35">
      <c r="B489" s="394"/>
      <c r="C489" s="394"/>
      <c r="D489" s="394"/>
      <c r="E489" s="395"/>
      <c r="F489" s="395"/>
      <c r="G489" s="22"/>
      <c r="H489" s="396"/>
      <c r="I489" s="395"/>
      <c r="J489" s="395"/>
      <c r="K489" s="397"/>
      <c r="L489" s="394"/>
      <c r="M489" s="22"/>
      <c r="N489" s="398"/>
      <c r="O489" s="398"/>
      <c r="P489" s="398"/>
      <c r="Q489" s="398"/>
      <c r="R489" s="397"/>
      <c r="S489" s="396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"/>
      <c r="AD489" s="395">
        <v>10210071843.610001</v>
      </c>
      <c r="AE489" s="395">
        <f>'[64]сент20 (факт)'!AF435</f>
        <v>5980693.3046035692</v>
      </c>
      <c r="AF489" s="278"/>
      <c r="AG489" s="402"/>
      <c r="AH489" s="402"/>
      <c r="AI489" s="399"/>
      <c r="AJ489" s="399"/>
      <c r="AK489" s="399"/>
      <c r="AM489" s="401"/>
      <c r="AN489" s="401"/>
      <c r="AO489" s="401"/>
      <c r="AP489" s="401"/>
      <c r="AQ489" s="401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  <c r="BH489" s="396"/>
      <c r="BS489" s="22"/>
    </row>
    <row r="490" spans="1:72" s="13" customFormat="1" x14ac:dyDescent="0.35">
      <c r="B490" s="394"/>
      <c r="C490" s="394"/>
      <c r="D490" s="394"/>
      <c r="E490" s="395"/>
      <c r="F490" s="395"/>
      <c r="G490" s="22"/>
      <c r="H490" s="396"/>
      <c r="I490" s="395"/>
      <c r="J490" s="395"/>
      <c r="K490" s="397"/>
      <c r="L490" s="394"/>
      <c r="M490" s="22"/>
      <c r="N490" s="398"/>
      <c r="O490" s="398"/>
      <c r="P490" s="398"/>
      <c r="Q490" s="398"/>
      <c r="R490" s="397"/>
      <c r="S490" s="396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"/>
      <c r="AD490" s="395">
        <f>AD489/1.12</f>
        <v>9116135574.6517849</v>
      </c>
      <c r="AE490" s="395"/>
      <c r="AF490" s="402"/>
      <c r="AG490" s="402"/>
      <c r="AH490" s="403"/>
      <c r="AI490" s="399">
        <v>28674315.890000343</v>
      </c>
      <c r="AJ490" s="399"/>
      <c r="AK490" s="399"/>
      <c r="AM490" s="401"/>
      <c r="AN490" s="401"/>
      <c r="AO490" s="401"/>
      <c r="AP490" s="401"/>
      <c r="AQ490" s="401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  <c r="BH490" s="396"/>
      <c r="BS490" s="22"/>
    </row>
    <row r="491" spans="1:72" s="13" customFormat="1" outlineLevel="1" x14ac:dyDescent="0.35">
      <c r="B491" s="394"/>
      <c r="C491" s="394"/>
      <c r="D491" s="394"/>
      <c r="E491" s="395"/>
      <c r="F491" s="395"/>
      <c r="G491" s="22"/>
      <c r="H491" s="396"/>
      <c r="I491" s="395"/>
      <c r="J491" s="395"/>
      <c r="K491" s="397"/>
      <c r="L491" s="394"/>
      <c r="M491" s="22"/>
      <c r="N491" s="398"/>
      <c r="O491" s="398"/>
      <c r="P491" s="398"/>
      <c r="Q491" s="398"/>
      <c r="R491" s="397"/>
      <c r="S491" s="396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"/>
      <c r="AD491" s="395"/>
      <c r="AE491" s="395">
        <f>AF489-AE489</f>
        <v>-5980693.3046035692</v>
      </c>
      <c r="AF491" s="402"/>
      <c r="AG491" s="402"/>
      <c r="AH491" s="403"/>
      <c r="AI491" s="399"/>
      <c r="AJ491" s="399"/>
      <c r="AK491" s="399"/>
      <c r="AM491" s="401"/>
      <c r="AN491" s="401"/>
      <c r="AO491" s="401"/>
      <c r="AP491" s="401"/>
      <c r="AQ491" s="401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  <c r="BH491" s="396"/>
      <c r="BS491" s="22"/>
    </row>
    <row r="492" spans="1:72" outlineLevel="1" x14ac:dyDescent="0.35">
      <c r="AE492" s="395" t="s">
        <v>143</v>
      </c>
      <c r="AF492" s="395"/>
      <c r="AG492" s="402"/>
      <c r="AH492" s="403"/>
    </row>
    <row r="493" spans="1:72" ht="28.5" customHeight="1" outlineLevel="1" x14ac:dyDescent="0.35">
      <c r="E493" s="404" t="s">
        <v>144</v>
      </c>
      <c r="R493" s="405"/>
      <c r="T493" s="406"/>
      <c r="U493" s="406"/>
      <c r="V493" s="406"/>
      <c r="W493" s="406"/>
      <c r="Y493" s="407" t="s">
        <v>145</v>
      </c>
      <c r="Z493" s="406"/>
      <c r="AB493" s="406"/>
      <c r="AC493" s="406"/>
      <c r="AE493" s="406"/>
      <c r="AF493" s="408"/>
      <c r="AG493" s="404" t="s">
        <v>146</v>
      </c>
      <c r="AH493" s="406"/>
      <c r="AI493" s="406"/>
      <c r="AJ493" s="409"/>
      <c r="AK493" s="410"/>
      <c r="AL493" s="408"/>
      <c r="AM493" s="7"/>
      <c r="AN493" s="411"/>
      <c r="AO493" s="411"/>
      <c r="AP493" s="411"/>
      <c r="AQ493" s="411"/>
      <c r="AR493" s="412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</row>
    <row r="494" spans="1:72" ht="22.5" x14ac:dyDescent="0.35">
      <c r="E494" s="404"/>
      <c r="R494" s="405"/>
      <c r="T494" s="406"/>
      <c r="U494" s="406"/>
      <c r="V494" s="406"/>
      <c r="W494" s="406"/>
      <c r="X494" s="406"/>
      <c r="Y494" s="406"/>
      <c r="Z494" s="406"/>
      <c r="AA494" s="407"/>
      <c r="AB494" s="406"/>
      <c r="AC494" s="406"/>
      <c r="AE494" s="406"/>
      <c r="AF494" s="408"/>
      <c r="AG494" s="406"/>
      <c r="AH494" s="406"/>
      <c r="AI494" s="406"/>
      <c r="AJ494" s="409"/>
      <c r="AK494" s="410"/>
      <c r="AL494" s="408"/>
      <c r="AM494" s="7"/>
      <c r="AN494" s="411"/>
      <c r="AO494" s="411"/>
      <c r="AP494" s="411"/>
      <c r="AQ494" s="411"/>
      <c r="AR494" s="412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</row>
    <row r="495" spans="1:72" ht="22.5" hidden="1" customHeight="1" outlineLevel="1" x14ac:dyDescent="0.35">
      <c r="E495" s="404" t="s">
        <v>147</v>
      </c>
      <c r="R495" s="405"/>
      <c r="T495" s="406"/>
      <c r="U495" s="406"/>
      <c r="V495" s="406"/>
      <c r="W495" s="406"/>
      <c r="X495" s="406"/>
      <c r="Y495" s="407" t="s">
        <v>148</v>
      </c>
      <c r="Z495" s="406"/>
      <c r="AB495" s="406"/>
      <c r="AC495" s="406"/>
      <c r="AE495" s="406"/>
      <c r="AF495" s="408"/>
      <c r="AG495" s="406"/>
      <c r="AH495" s="406"/>
      <c r="AI495" s="406"/>
      <c r="AJ495" s="409"/>
      <c r="AK495" s="410"/>
      <c r="AL495" s="408"/>
      <c r="AM495" s="7"/>
      <c r="AN495" s="411"/>
      <c r="AO495" s="411"/>
      <c r="AP495" s="411"/>
      <c r="AQ495" s="411"/>
      <c r="AR495" s="412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</row>
    <row r="496" spans="1:72" ht="22.5" collapsed="1" x14ac:dyDescent="0.35">
      <c r="E496" s="413"/>
      <c r="T496" s="406"/>
      <c r="U496" s="406"/>
      <c r="V496" s="406"/>
      <c r="W496" s="406"/>
      <c r="X496" s="406"/>
      <c r="Y496" s="406"/>
      <c r="Z496" s="406"/>
      <c r="AA496" s="406"/>
      <c r="AB496" s="406"/>
      <c r="AC496" s="406"/>
      <c r="AE496" s="406"/>
      <c r="AF496" s="408"/>
      <c r="AG496" s="406"/>
      <c r="AH496" s="406"/>
      <c r="AI496" s="406"/>
      <c r="AJ496" s="409"/>
      <c r="AK496" s="410"/>
      <c r="AL496" s="408"/>
      <c r="AM496" s="7"/>
      <c r="AN496" s="411"/>
      <c r="AO496" s="411"/>
      <c r="AP496" s="411"/>
      <c r="AQ496" s="411"/>
      <c r="AR496" s="412"/>
      <c r="AS496" s="405"/>
      <c r="AT496" s="407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</row>
    <row r="497" spans="4:72" s="13" customFormat="1" ht="22.5" x14ac:dyDescent="0.4">
      <c r="D497" s="414"/>
      <c r="E497" s="415" t="s">
        <v>149</v>
      </c>
      <c r="H497" s="401"/>
      <c r="K497" s="416"/>
      <c r="S497" s="401"/>
      <c r="T497" s="417"/>
      <c r="U497" s="417"/>
      <c r="V497" s="417"/>
      <c r="W497" s="417"/>
      <c r="X497" s="417"/>
      <c r="Y497" s="417"/>
      <c r="Z497" s="417"/>
      <c r="AA497" s="417"/>
      <c r="AB497" s="417"/>
      <c r="AC497" s="417"/>
      <c r="AE497" s="417"/>
      <c r="AF497" s="418"/>
      <c r="AG497" s="417"/>
      <c r="AH497" s="417"/>
      <c r="AI497" s="417"/>
      <c r="AJ497" s="419"/>
      <c r="AK497" s="414"/>
      <c r="AL497" s="418"/>
      <c r="AM497" s="420"/>
      <c r="AN497" s="420"/>
      <c r="AO497" s="420"/>
      <c r="AP497" s="420"/>
      <c r="AQ497" s="420"/>
      <c r="AR497" s="412"/>
      <c r="AS497" s="421"/>
      <c r="AT497" s="417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  <c r="BH497" s="396"/>
      <c r="BS497" s="22"/>
      <c r="BT497" s="12"/>
    </row>
  </sheetData>
  <mergeCells count="992">
    <mergeCell ref="AO6:AO7"/>
    <mergeCell ref="AR6:AS6"/>
    <mergeCell ref="AT6:AT7"/>
    <mergeCell ref="AU4:BH4"/>
    <mergeCell ref="P6:Q6"/>
    <mergeCell ref="T6:U6"/>
    <mergeCell ref="V6:V7"/>
    <mergeCell ref="W6:X6"/>
    <mergeCell ref="Y6:Y7"/>
    <mergeCell ref="Z6:AA6"/>
    <mergeCell ref="BG5:BG6"/>
    <mergeCell ref="BH5:BH6"/>
    <mergeCell ref="AX5:AX6"/>
    <mergeCell ref="AY5:AY6"/>
    <mergeCell ref="AZ5:AZ6"/>
    <mergeCell ref="AU5:AU6"/>
    <mergeCell ref="AV5:AV6"/>
    <mergeCell ref="AW5:AW6"/>
    <mergeCell ref="E2:S2"/>
    <mergeCell ref="A4:A7"/>
    <mergeCell ref="B4:B7"/>
    <mergeCell ref="C4:C7"/>
    <mergeCell ref="D4:D7"/>
    <mergeCell ref="E4:J4"/>
    <mergeCell ref="K4:S4"/>
    <mergeCell ref="M5:M7"/>
    <mergeCell ref="N5:Q5"/>
    <mergeCell ref="R5:R7"/>
    <mergeCell ref="BK4:BM4"/>
    <mergeCell ref="BN4:BO4"/>
    <mergeCell ref="BP4:BP7"/>
    <mergeCell ref="E5:F6"/>
    <mergeCell ref="G5:G7"/>
    <mergeCell ref="H5:H7"/>
    <mergeCell ref="I5:J6"/>
    <mergeCell ref="K5:K7"/>
    <mergeCell ref="L5:L7"/>
    <mergeCell ref="T4:AB4"/>
    <mergeCell ref="AC4:AL4"/>
    <mergeCell ref="AM4:AO5"/>
    <mergeCell ref="AP4:AP7"/>
    <mergeCell ref="AQ4:AQ7"/>
    <mergeCell ref="AR4:AT5"/>
    <mergeCell ref="AI5:AL5"/>
    <mergeCell ref="AH6:AH7"/>
    <mergeCell ref="AI6:AJ6"/>
    <mergeCell ref="AK6:AK7"/>
    <mergeCell ref="BF5:BF6"/>
    <mergeCell ref="BM5:BM7"/>
    <mergeCell ref="BN5:BN7"/>
    <mergeCell ref="BO5:BO7"/>
    <mergeCell ref="N6:O6"/>
    <mergeCell ref="BI5:BI7"/>
    <mergeCell ref="BJ5:BJ7"/>
    <mergeCell ref="BK5:BK7"/>
    <mergeCell ref="BL5:BL7"/>
    <mergeCell ref="BA5:BA6"/>
    <mergeCell ref="BB5:BB6"/>
    <mergeCell ref="BC5:BC6"/>
    <mergeCell ref="BD5:BD6"/>
    <mergeCell ref="BE5:BE6"/>
    <mergeCell ref="A9:A12"/>
    <mergeCell ref="B9:B12"/>
    <mergeCell ref="C11:C12"/>
    <mergeCell ref="A13:A16"/>
    <mergeCell ref="B13:B16"/>
    <mergeCell ref="C15:C16"/>
    <mergeCell ref="AL6:AL7"/>
    <mergeCell ref="AM6:AM7"/>
    <mergeCell ref="AN6:AN7"/>
    <mergeCell ref="S5:S7"/>
    <mergeCell ref="T5:V5"/>
    <mergeCell ref="W5:Y5"/>
    <mergeCell ref="Z5:AB5"/>
    <mergeCell ref="AC5:AE5"/>
    <mergeCell ref="AF5:AH5"/>
    <mergeCell ref="AB6:AB7"/>
    <mergeCell ref="AC6:AD6"/>
    <mergeCell ref="AE6:AE7"/>
    <mergeCell ref="AF6:AG6"/>
    <mergeCell ref="K20:K22"/>
    <mergeCell ref="L20:L22"/>
    <mergeCell ref="M20:M22"/>
    <mergeCell ref="R20:R22"/>
    <mergeCell ref="S20:S22"/>
    <mergeCell ref="A23:A25"/>
    <mergeCell ref="B23:B25"/>
    <mergeCell ref="A17:A19"/>
    <mergeCell ref="B17:B19"/>
    <mergeCell ref="A20:A22"/>
    <mergeCell ref="B20:B22"/>
    <mergeCell ref="G20:G22"/>
    <mergeCell ref="H20:H22"/>
    <mergeCell ref="M26:M28"/>
    <mergeCell ref="R26:R28"/>
    <mergeCell ref="S26:S28"/>
    <mergeCell ref="BI26:BI28"/>
    <mergeCell ref="G29:G31"/>
    <mergeCell ref="H29:H31"/>
    <mergeCell ref="K29:K31"/>
    <mergeCell ref="L29:L31"/>
    <mergeCell ref="M29:M31"/>
    <mergeCell ref="R29:R31"/>
    <mergeCell ref="G26:G28"/>
    <mergeCell ref="H26:H28"/>
    <mergeCell ref="K26:K28"/>
    <mergeCell ref="L26:L28"/>
    <mergeCell ref="BI35:BI37"/>
    <mergeCell ref="G38:G40"/>
    <mergeCell ref="H38:H40"/>
    <mergeCell ref="K38:K40"/>
    <mergeCell ref="L38:L40"/>
    <mergeCell ref="M38:M40"/>
    <mergeCell ref="R38:R40"/>
    <mergeCell ref="S29:S31"/>
    <mergeCell ref="BI29:BI31"/>
    <mergeCell ref="G32:G34"/>
    <mergeCell ref="H32:H34"/>
    <mergeCell ref="K32:K34"/>
    <mergeCell ref="L32:L34"/>
    <mergeCell ref="M32:M34"/>
    <mergeCell ref="R32:R34"/>
    <mergeCell ref="S32:S34"/>
    <mergeCell ref="BI32:BI34"/>
    <mergeCell ref="G35:G37"/>
    <mergeCell ref="H35:H37"/>
    <mergeCell ref="K35:K37"/>
    <mergeCell ref="L35:L37"/>
    <mergeCell ref="A41:A115"/>
    <mergeCell ref="B41:B115"/>
    <mergeCell ref="G41:G115"/>
    <mergeCell ref="H41:H43"/>
    <mergeCell ref="K41:K43"/>
    <mergeCell ref="L41:L43"/>
    <mergeCell ref="M41:M43"/>
    <mergeCell ref="S41:S43"/>
    <mergeCell ref="M35:M37"/>
    <mergeCell ref="R35:R37"/>
    <mergeCell ref="S35:S37"/>
    <mergeCell ref="A26:A40"/>
    <mergeCell ref="B26:B40"/>
    <mergeCell ref="H53:H55"/>
    <mergeCell ref="S53:S55"/>
    <mergeCell ref="H62:H64"/>
    <mergeCell ref="M62:M64"/>
    <mergeCell ref="S62:S64"/>
    <mergeCell ref="H71:H73"/>
    <mergeCell ref="M71:M73"/>
    <mergeCell ref="S71:S73"/>
    <mergeCell ref="K107:K109"/>
    <mergeCell ref="L107:L109"/>
    <mergeCell ref="M107:M109"/>
    <mergeCell ref="BI41:BI43"/>
    <mergeCell ref="H44:H46"/>
    <mergeCell ref="K44:K46"/>
    <mergeCell ref="L44:L46"/>
    <mergeCell ref="R44:R46"/>
    <mergeCell ref="S44:S46"/>
    <mergeCell ref="BI44:BI46"/>
    <mergeCell ref="S38:S40"/>
    <mergeCell ref="BI38:BI40"/>
    <mergeCell ref="BU44:BU46"/>
    <mergeCell ref="H47:H49"/>
    <mergeCell ref="S47:S49"/>
    <mergeCell ref="BI47:BI49"/>
    <mergeCell ref="BU47:BU49"/>
    <mergeCell ref="H50:H52"/>
    <mergeCell ref="S50:S52"/>
    <mergeCell ref="BI50:BI52"/>
    <mergeCell ref="BU50:BU52"/>
    <mergeCell ref="BI53:BI55"/>
    <mergeCell ref="BU53:BU55"/>
    <mergeCell ref="H56:H58"/>
    <mergeCell ref="M56:M58"/>
    <mergeCell ref="S56:S58"/>
    <mergeCell ref="BI56:BI58"/>
    <mergeCell ref="BU56:BU58"/>
    <mergeCell ref="H59:H61"/>
    <mergeCell ref="M59:M61"/>
    <mergeCell ref="S59:S61"/>
    <mergeCell ref="BI59:BI61"/>
    <mergeCell ref="BU59:BU61"/>
    <mergeCell ref="BI62:BI64"/>
    <mergeCell ref="BU62:BU64"/>
    <mergeCell ref="H65:H67"/>
    <mergeCell ref="M65:M67"/>
    <mergeCell ref="S65:S67"/>
    <mergeCell ref="BI65:BI67"/>
    <mergeCell ref="BU65:BU67"/>
    <mergeCell ref="H68:H70"/>
    <mergeCell ref="M68:M70"/>
    <mergeCell ref="S68:S70"/>
    <mergeCell ref="BI68:BI70"/>
    <mergeCell ref="BU68:BU70"/>
    <mergeCell ref="BI71:BI73"/>
    <mergeCell ref="BU71:BU73"/>
    <mergeCell ref="H74:H76"/>
    <mergeCell ref="M74:M76"/>
    <mergeCell ref="S74:S76"/>
    <mergeCell ref="BI74:BI76"/>
    <mergeCell ref="BU74:BU76"/>
    <mergeCell ref="BU77:BU79"/>
    <mergeCell ref="H80:H82"/>
    <mergeCell ref="L80:L82"/>
    <mergeCell ref="M80:M82"/>
    <mergeCell ref="R80:R82"/>
    <mergeCell ref="S80:S82"/>
    <mergeCell ref="BI80:BI82"/>
    <mergeCell ref="BU80:BU82"/>
    <mergeCell ref="H77:H79"/>
    <mergeCell ref="L77:L79"/>
    <mergeCell ref="M77:M79"/>
    <mergeCell ref="R77:R79"/>
    <mergeCell ref="S77:S79"/>
    <mergeCell ref="BI77:BI79"/>
    <mergeCell ref="BU83:BU85"/>
    <mergeCell ref="H86:H88"/>
    <mergeCell ref="L86:L88"/>
    <mergeCell ref="M86:M88"/>
    <mergeCell ref="R86:R88"/>
    <mergeCell ref="S86:S88"/>
    <mergeCell ref="BI86:BI88"/>
    <mergeCell ref="BU86:BU88"/>
    <mergeCell ref="H83:H85"/>
    <mergeCell ref="L83:L85"/>
    <mergeCell ref="M83:M85"/>
    <mergeCell ref="R83:R85"/>
    <mergeCell ref="S83:S85"/>
    <mergeCell ref="BI83:BI85"/>
    <mergeCell ref="BU89:BU91"/>
    <mergeCell ref="H92:H94"/>
    <mergeCell ref="L92:L94"/>
    <mergeCell ref="M92:M94"/>
    <mergeCell ref="R92:R94"/>
    <mergeCell ref="S92:S94"/>
    <mergeCell ref="BI92:BI94"/>
    <mergeCell ref="BU92:BU94"/>
    <mergeCell ref="H89:H91"/>
    <mergeCell ref="L89:L91"/>
    <mergeCell ref="M89:M91"/>
    <mergeCell ref="R89:R91"/>
    <mergeCell ref="S89:S91"/>
    <mergeCell ref="BI89:BI91"/>
    <mergeCell ref="BU95:BU97"/>
    <mergeCell ref="H98:H100"/>
    <mergeCell ref="K98:K100"/>
    <mergeCell ref="L98:L100"/>
    <mergeCell ref="M98:M100"/>
    <mergeCell ref="S98:S100"/>
    <mergeCell ref="BI98:BI100"/>
    <mergeCell ref="BU98:BU100"/>
    <mergeCell ref="H95:H97"/>
    <mergeCell ref="K95:K97"/>
    <mergeCell ref="L95:L97"/>
    <mergeCell ref="M95:M97"/>
    <mergeCell ref="S95:S97"/>
    <mergeCell ref="BI95:BI97"/>
    <mergeCell ref="R107:R109"/>
    <mergeCell ref="S107:S109"/>
    <mergeCell ref="BI107:BI109"/>
    <mergeCell ref="BU101:BU103"/>
    <mergeCell ref="H104:H106"/>
    <mergeCell ref="K104:K106"/>
    <mergeCell ref="L104:L106"/>
    <mergeCell ref="M104:M106"/>
    <mergeCell ref="S104:S106"/>
    <mergeCell ref="BI104:BI106"/>
    <mergeCell ref="BU104:BU106"/>
    <mergeCell ref="H101:H103"/>
    <mergeCell ref="K101:K103"/>
    <mergeCell ref="L101:L103"/>
    <mergeCell ref="M101:M103"/>
    <mergeCell ref="S101:S103"/>
    <mergeCell ref="BI101:BI103"/>
    <mergeCell ref="K110:K112"/>
    <mergeCell ref="L110:L115"/>
    <mergeCell ref="M110:M112"/>
    <mergeCell ref="R110:R115"/>
    <mergeCell ref="S110:S112"/>
    <mergeCell ref="BI110:BI112"/>
    <mergeCell ref="K113:K115"/>
    <mergeCell ref="M113:M115"/>
    <mergeCell ref="S113:S115"/>
    <mergeCell ref="BI113:BI115"/>
    <mergeCell ref="M116:M118"/>
    <mergeCell ref="R116:R118"/>
    <mergeCell ref="S116:S118"/>
    <mergeCell ref="BI116:BI118"/>
    <mergeCell ref="A119:A122"/>
    <mergeCell ref="B119:B122"/>
    <mergeCell ref="C121:C122"/>
    <mergeCell ref="A116:A118"/>
    <mergeCell ref="B116:B118"/>
    <mergeCell ref="G116:G118"/>
    <mergeCell ref="H116:H118"/>
    <mergeCell ref="K116:K118"/>
    <mergeCell ref="L116:L118"/>
    <mergeCell ref="M123:M125"/>
    <mergeCell ref="R123:R125"/>
    <mergeCell ref="S123:S125"/>
    <mergeCell ref="BI123:BI125"/>
    <mergeCell ref="A126:A128"/>
    <mergeCell ref="B126:B128"/>
    <mergeCell ref="G126:G128"/>
    <mergeCell ref="H126:H128"/>
    <mergeCell ref="K126:K128"/>
    <mergeCell ref="L126:L128"/>
    <mergeCell ref="A123:A125"/>
    <mergeCell ref="B123:B125"/>
    <mergeCell ref="G123:G125"/>
    <mergeCell ref="H123:H125"/>
    <mergeCell ref="K123:K125"/>
    <mergeCell ref="L123:L125"/>
    <mergeCell ref="M126:M128"/>
    <mergeCell ref="R126:R128"/>
    <mergeCell ref="S126:S128"/>
    <mergeCell ref="BI126:BI128"/>
    <mergeCell ref="BI132:BI134"/>
    <mergeCell ref="A135:A137"/>
    <mergeCell ref="B135:B137"/>
    <mergeCell ref="BI135:BI137"/>
    <mergeCell ref="M129:M131"/>
    <mergeCell ref="R129:R131"/>
    <mergeCell ref="S129:S131"/>
    <mergeCell ref="BI129:BI131"/>
    <mergeCell ref="A132:A134"/>
    <mergeCell ref="B132:B134"/>
    <mergeCell ref="G132:G134"/>
    <mergeCell ref="H132:H134"/>
    <mergeCell ref="K132:K134"/>
    <mergeCell ref="L132:L134"/>
    <mergeCell ref="A129:A131"/>
    <mergeCell ref="B129:B131"/>
    <mergeCell ref="G129:G131"/>
    <mergeCell ref="H129:H131"/>
    <mergeCell ref="K129:K131"/>
    <mergeCell ref="L129:L131"/>
    <mergeCell ref="M132:M134"/>
    <mergeCell ref="R132:R134"/>
    <mergeCell ref="S132:S134"/>
    <mergeCell ref="R140:R142"/>
    <mergeCell ref="S140:S142"/>
    <mergeCell ref="K143:K145"/>
    <mergeCell ref="L143:L145"/>
    <mergeCell ref="M143:M145"/>
    <mergeCell ref="R143:R145"/>
    <mergeCell ref="S143:S145"/>
    <mergeCell ref="A138:A145"/>
    <mergeCell ref="B138:B145"/>
    <mergeCell ref="K138:L139"/>
    <mergeCell ref="M138:M139"/>
    <mergeCell ref="S138:S139"/>
    <mergeCell ref="G140:G145"/>
    <mergeCell ref="H140:H145"/>
    <mergeCell ref="K140:K142"/>
    <mergeCell ref="L140:L142"/>
    <mergeCell ref="M140:M142"/>
    <mergeCell ref="R148:R150"/>
    <mergeCell ref="S148:S150"/>
    <mergeCell ref="K151:K153"/>
    <mergeCell ref="L151:L153"/>
    <mergeCell ref="M151:M153"/>
    <mergeCell ref="R151:R153"/>
    <mergeCell ref="S151:S153"/>
    <mergeCell ref="A146:A174"/>
    <mergeCell ref="B146:B174"/>
    <mergeCell ref="K146:L147"/>
    <mergeCell ref="M146:M147"/>
    <mergeCell ref="S146:S147"/>
    <mergeCell ref="G148:G174"/>
    <mergeCell ref="H148:H174"/>
    <mergeCell ref="K148:K150"/>
    <mergeCell ref="L148:L150"/>
    <mergeCell ref="M148:M150"/>
    <mergeCell ref="K154:K156"/>
    <mergeCell ref="L154:L156"/>
    <mergeCell ref="M154:M156"/>
    <mergeCell ref="R154:R156"/>
    <mergeCell ref="S154:S156"/>
    <mergeCell ref="K157:K159"/>
    <mergeCell ref="L157:L159"/>
    <mergeCell ref="M157:M159"/>
    <mergeCell ref="R157:R159"/>
    <mergeCell ref="S157:S159"/>
    <mergeCell ref="K160:K162"/>
    <mergeCell ref="L160:L162"/>
    <mergeCell ref="M160:M162"/>
    <mergeCell ref="R160:R162"/>
    <mergeCell ref="S160:S162"/>
    <mergeCell ref="K163:K165"/>
    <mergeCell ref="L163:L165"/>
    <mergeCell ref="M163:M165"/>
    <mergeCell ref="R163:R165"/>
    <mergeCell ref="S163:S165"/>
    <mergeCell ref="K166:K168"/>
    <mergeCell ref="L166:L168"/>
    <mergeCell ref="M166:M168"/>
    <mergeCell ref="R166:R168"/>
    <mergeCell ref="S166:S168"/>
    <mergeCell ref="K169:K171"/>
    <mergeCell ref="L169:L171"/>
    <mergeCell ref="M169:M171"/>
    <mergeCell ref="R169:R171"/>
    <mergeCell ref="S169:S171"/>
    <mergeCell ref="K172:K174"/>
    <mergeCell ref="L172:L174"/>
    <mergeCell ref="M172:M174"/>
    <mergeCell ref="R172:R174"/>
    <mergeCell ref="S172:S174"/>
    <mergeCell ref="A175:A182"/>
    <mergeCell ref="B175:B182"/>
    <mergeCell ref="K175:L176"/>
    <mergeCell ref="M175:M176"/>
    <mergeCell ref="S175:S176"/>
    <mergeCell ref="S177:S179"/>
    <mergeCell ref="K180:K182"/>
    <mergeCell ref="L180:L182"/>
    <mergeCell ref="M180:M182"/>
    <mergeCell ref="R180:R182"/>
    <mergeCell ref="S180:S182"/>
    <mergeCell ref="G177:G182"/>
    <mergeCell ref="H177:H182"/>
    <mergeCell ref="K177:K179"/>
    <mergeCell ref="L177:L179"/>
    <mergeCell ref="M177:M179"/>
    <mergeCell ref="R177:R179"/>
    <mergeCell ref="R185:R187"/>
    <mergeCell ref="S185:S187"/>
    <mergeCell ref="K188:K190"/>
    <mergeCell ref="L188:L190"/>
    <mergeCell ref="M188:M190"/>
    <mergeCell ref="R188:R190"/>
    <mergeCell ref="S188:S190"/>
    <mergeCell ref="A183:A202"/>
    <mergeCell ref="B183:B202"/>
    <mergeCell ref="K183:L184"/>
    <mergeCell ref="M183:M184"/>
    <mergeCell ref="S183:S184"/>
    <mergeCell ref="G185:G202"/>
    <mergeCell ref="H185:H202"/>
    <mergeCell ref="K185:K187"/>
    <mergeCell ref="L185:L187"/>
    <mergeCell ref="M185:M187"/>
    <mergeCell ref="K191:K193"/>
    <mergeCell ref="L191:L193"/>
    <mergeCell ref="M191:M193"/>
    <mergeCell ref="R191:R193"/>
    <mergeCell ref="S191:S193"/>
    <mergeCell ref="K194:K196"/>
    <mergeCell ref="L194:L196"/>
    <mergeCell ref="M194:M196"/>
    <mergeCell ref="R194:R196"/>
    <mergeCell ref="S194:S196"/>
    <mergeCell ref="K197:K199"/>
    <mergeCell ref="L197:L199"/>
    <mergeCell ref="M197:M199"/>
    <mergeCell ref="R197:R199"/>
    <mergeCell ref="S197:S199"/>
    <mergeCell ref="K200:K202"/>
    <mergeCell ref="L200:L202"/>
    <mergeCell ref="M200:M202"/>
    <mergeCell ref="R200:R202"/>
    <mergeCell ref="S200:S202"/>
    <mergeCell ref="R205:R207"/>
    <mergeCell ref="S205:S207"/>
    <mergeCell ref="K208:K210"/>
    <mergeCell ref="L208:L210"/>
    <mergeCell ref="M208:M210"/>
    <mergeCell ref="R208:R210"/>
    <mergeCell ref="S208:S210"/>
    <mergeCell ref="A203:A222"/>
    <mergeCell ref="B203:B222"/>
    <mergeCell ref="K203:L204"/>
    <mergeCell ref="M203:M204"/>
    <mergeCell ref="S203:S204"/>
    <mergeCell ref="G205:G222"/>
    <mergeCell ref="H205:H222"/>
    <mergeCell ref="K205:K207"/>
    <mergeCell ref="L205:L207"/>
    <mergeCell ref="M205:M207"/>
    <mergeCell ref="K211:K213"/>
    <mergeCell ref="L211:L213"/>
    <mergeCell ref="M211:M213"/>
    <mergeCell ref="R211:R213"/>
    <mergeCell ref="S211:S213"/>
    <mergeCell ref="K214:K216"/>
    <mergeCell ref="L214:L216"/>
    <mergeCell ref="M214:M216"/>
    <mergeCell ref="R214:R216"/>
    <mergeCell ref="S214:S216"/>
    <mergeCell ref="K217:K219"/>
    <mergeCell ref="L217:L219"/>
    <mergeCell ref="M217:M219"/>
    <mergeCell ref="R217:R219"/>
    <mergeCell ref="S217:S219"/>
    <mergeCell ref="K220:K222"/>
    <mergeCell ref="L220:L222"/>
    <mergeCell ref="M220:M222"/>
    <mergeCell ref="R220:R222"/>
    <mergeCell ref="S220:S222"/>
    <mergeCell ref="R225:R227"/>
    <mergeCell ref="S225:S227"/>
    <mergeCell ref="K228:K230"/>
    <mergeCell ref="L228:L230"/>
    <mergeCell ref="M228:M230"/>
    <mergeCell ref="R228:R230"/>
    <mergeCell ref="S228:S230"/>
    <mergeCell ref="A223:A233"/>
    <mergeCell ref="B223:B233"/>
    <mergeCell ref="K223:L224"/>
    <mergeCell ref="M223:M224"/>
    <mergeCell ref="S223:S224"/>
    <mergeCell ref="G225:G233"/>
    <mergeCell ref="H225:H233"/>
    <mergeCell ref="K225:K227"/>
    <mergeCell ref="L225:L227"/>
    <mergeCell ref="M225:M227"/>
    <mergeCell ref="K231:K233"/>
    <mergeCell ref="L231:L233"/>
    <mergeCell ref="M231:M233"/>
    <mergeCell ref="R231:R233"/>
    <mergeCell ref="S231:S233"/>
    <mergeCell ref="A234:A244"/>
    <mergeCell ref="B234:B244"/>
    <mergeCell ref="K234:L235"/>
    <mergeCell ref="M234:M235"/>
    <mergeCell ref="S234:S235"/>
    <mergeCell ref="S236:S238"/>
    <mergeCell ref="K239:K241"/>
    <mergeCell ref="L239:L241"/>
    <mergeCell ref="M239:M241"/>
    <mergeCell ref="R239:R241"/>
    <mergeCell ref="S239:S241"/>
    <mergeCell ref="G236:G244"/>
    <mergeCell ref="H236:H244"/>
    <mergeCell ref="K236:K238"/>
    <mergeCell ref="L236:L238"/>
    <mergeCell ref="M236:M238"/>
    <mergeCell ref="R236:R238"/>
    <mergeCell ref="K242:K244"/>
    <mergeCell ref="L242:L244"/>
    <mergeCell ref="M242:M244"/>
    <mergeCell ref="R242:R244"/>
    <mergeCell ref="M247:M249"/>
    <mergeCell ref="R247:R249"/>
    <mergeCell ref="S247:S249"/>
    <mergeCell ref="K250:K252"/>
    <mergeCell ref="L250:L252"/>
    <mergeCell ref="M250:M252"/>
    <mergeCell ref="R250:R252"/>
    <mergeCell ref="S250:S252"/>
    <mergeCell ref="S242:S244"/>
    <mergeCell ref="K245:L246"/>
    <mergeCell ref="M245:M246"/>
    <mergeCell ref="S245:S246"/>
    <mergeCell ref="K247:K249"/>
    <mergeCell ref="L247:L249"/>
    <mergeCell ref="K253:K255"/>
    <mergeCell ref="L253:L255"/>
    <mergeCell ref="M253:M255"/>
    <mergeCell ref="R253:R255"/>
    <mergeCell ref="S253:S255"/>
    <mergeCell ref="K256:K258"/>
    <mergeCell ref="L256:L258"/>
    <mergeCell ref="M256:M258"/>
    <mergeCell ref="R256:R258"/>
    <mergeCell ref="S256:S258"/>
    <mergeCell ref="K259:K261"/>
    <mergeCell ref="L259:L261"/>
    <mergeCell ref="M259:M261"/>
    <mergeCell ref="R259:R261"/>
    <mergeCell ref="S259:S261"/>
    <mergeCell ref="A262:A284"/>
    <mergeCell ref="B262:B284"/>
    <mergeCell ref="K262:L263"/>
    <mergeCell ref="M262:M263"/>
    <mergeCell ref="S262:S263"/>
    <mergeCell ref="A245:A261"/>
    <mergeCell ref="B245:B261"/>
    <mergeCell ref="G247:G261"/>
    <mergeCell ref="H247:H261"/>
    <mergeCell ref="S270:S272"/>
    <mergeCell ref="K273:K275"/>
    <mergeCell ref="L273:L275"/>
    <mergeCell ref="M273:M275"/>
    <mergeCell ref="R273:R275"/>
    <mergeCell ref="S273:S275"/>
    <mergeCell ref="S264:S266"/>
    <mergeCell ref="K267:K269"/>
    <mergeCell ref="L267:L269"/>
    <mergeCell ref="M267:M269"/>
    <mergeCell ref="R267:R269"/>
    <mergeCell ref="S267:S269"/>
    <mergeCell ref="K264:K266"/>
    <mergeCell ref="L264:L266"/>
    <mergeCell ref="M264:M266"/>
    <mergeCell ref="R264:R266"/>
    <mergeCell ref="K270:K272"/>
    <mergeCell ref="L270:L272"/>
    <mergeCell ref="M270:M272"/>
    <mergeCell ref="R270:R272"/>
    <mergeCell ref="K276:K278"/>
    <mergeCell ref="L276:L278"/>
    <mergeCell ref="M276:M278"/>
    <mergeCell ref="R276:R278"/>
    <mergeCell ref="S276:S278"/>
    <mergeCell ref="K279:K281"/>
    <mergeCell ref="L279:L281"/>
    <mergeCell ref="M279:M281"/>
    <mergeCell ref="R279:R281"/>
    <mergeCell ref="S279:S281"/>
    <mergeCell ref="K282:K284"/>
    <mergeCell ref="L282:L284"/>
    <mergeCell ref="M282:M284"/>
    <mergeCell ref="R282:R284"/>
    <mergeCell ref="S282:S284"/>
    <mergeCell ref="A285:A307"/>
    <mergeCell ref="B285:B307"/>
    <mergeCell ref="K285:L286"/>
    <mergeCell ref="M285:M286"/>
    <mergeCell ref="S285:S286"/>
    <mergeCell ref="G264:G284"/>
    <mergeCell ref="H264:H284"/>
    <mergeCell ref="S293:S295"/>
    <mergeCell ref="K296:K298"/>
    <mergeCell ref="L296:L298"/>
    <mergeCell ref="M296:M298"/>
    <mergeCell ref="R296:R298"/>
    <mergeCell ref="S296:S298"/>
    <mergeCell ref="S287:S289"/>
    <mergeCell ref="K290:K292"/>
    <mergeCell ref="L290:L292"/>
    <mergeCell ref="M290:M292"/>
    <mergeCell ref="R290:R292"/>
    <mergeCell ref="S290:S292"/>
    <mergeCell ref="K287:K289"/>
    <mergeCell ref="L287:L289"/>
    <mergeCell ref="M287:M289"/>
    <mergeCell ref="R287:R289"/>
    <mergeCell ref="K293:K295"/>
    <mergeCell ref="L293:L295"/>
    <mergeCell ref="M293:M295"/>
    <mergeCell ref="R293:R295"/>
    <mergeCell ref="K299:K301"/>
    <mergeCell ref="L299:L301"/>
    <mergeCell ref="M299:M301"/>
    <mergeCell ref="R299:R301"/>
    <mergeCell ref="S299:S301"/>
    <mergeCell ref="K302:K304"/>
    <mergeCell ref="L302:L304"/>
    <mergeCell ref="M302:M304"/>
    <mergeCell ref="R302:R304"/>
    <mergeCell ref="S302:S304"/>
    <mergeCell ref="K305:K307"/>
    <mergeCell ref="L305:L307"/>
    <mergeCell ref="M305:M307"/>
    <mergeCell ref="R305:R307"/>
    <mergeCell ref="S305:S307"/>
    <mergeCell ref="A308:A330"/>
    <mergeCell ref="B308:B330"/>
    <mergeCell ref="K308:L309"/>
    <mergeCell ref="M308:M309"/>
    <mergeCell ref="S308:S309"/>
    <mergeCell ref="G287:G307"/>
    <mergeCell ref="H287:H307"/>
    <mergeCell ref="S316:S318"/>
    <mergeCell ref="K319:K321"/>
    <mergeCell ref="L319:L321"/>
    <mergeCell ref="M319:M321"/>
    <mergeCell ref="R319:R321"/>
    <mergeCell ref="S319:S321"/>
    <mergeCell ref="S310:S312"/>
    <mergeCell ref="K313:K315"/>
    <mergeCell ref="L313:L315"/>
    <mergeCell ref="M313:M315"/>
    <mergeCell ref="R313:R315"/>
    <mergeCell ref="S313:S315"/>
    <mergeCell ref="K310:K312"/>
    <mergeCell ref="L310:L312"/>
    <mergeCell ref="M310:M312"/>
    <mergeCell ref="R310:R312"/>
    <mergeCell ref="K316:K318"/>
    <mergeCell ref="L316:L318"/>
    <mergeCell ref="M316:M318"/>
    <mergeCell ref="R316:R318"/>
    <mergeCell ref="K322:K324"/>
    <mergeCell ref="L322:L324"/>
    <mergeCell ref="M322:M324"/>
    <mergeCell ref="R322:R324"/>
    <mergeCell ref="S322:S324"/>
    <mergeCell ref="K325:K327"/>
    <mergeCell ref="L325:L327"/>
    <mergeCell ref="M325:M327"/>
    <mergeCell ref="R325:R327"/>
    <mergeCell ref="S325:S327"/>
    <mergeCell ref="K328:K330"/>
    <mergeCell ref="L328:L330"/>
    <mergeCell ref="M328:M330"/>
    <mergeCell ref="R328:R330"/>
    <mergeCell ref="S328:S330"/>
    <mergeCell ref="A331:A353"/>
    <mergeCell ref="B331:B353"/>
    <mergeCell ref="K331:L332"/>
    <mergeCell ref="M331:M332"/>
    <mergeCell ref="S331:S332"/>
    <mergeCell ref="G310:G330"/>
    <mergeCell ref="H310:H330"/>
    <mergeCell ref="G333:G353"/>
    <mergeCell ref="H333:H353"/>
    <mergeCell ref="K333:K335"/>
    <mergeCell ref="L333:L335"/>
    <mergeCell ref="M333:M335"/>
    <mergeCell ref="R333:R335"/>
    <mergeCell ref="S333:S335"/>
    <mergeCell ref="K336:K338"/>
    <mergeCell ref="L336:L338"/>
    <mergeCell ref="M336:M338"/>
    <mergeCell ref="R336:R338"/>
    <mergeCell ref="S336:S338"/>
    <mergeCell ref="K339:K341"/>
    <mergeCell ref="L339:L341"/>
    <mergeCell ref="M339:M341"/>
    <mergeCell ref="R339:R341"/>
    <mergeCell ref="S339:S341"/>
    <mergeCell ref="AQ331:AQ358"/>
    <mergeCell ref="K342:K344"/>
    <mergeCell ref="L342:L344"/>
    <mergeCell ref="M342:M344"/>
    <mergeCell ref="R342:R344"/>
    <mergeCell ref="S342:S344"/>
    <mergeCell ref="K345:K347"/>
    <mergeCell ref="L345:L347"/>
    <mergeCell ref="M345:M347"/>
    <mergeCell ref="R345:R347"/>
    <mergeCell ref="S345:S347"/>
    <mergeCell ref="K348:K350"/>
    <mergeCell ref="L348:L350"/>
    <mergeCell ref="M348:M350"/>
    <mergeCell ref="R348:R350"/>
    <mergeCell ref="S348:S350"/>
    <mergeCell ref="K351:K353"/>
    <mergeCell ref="L351:L353"/>
    <mergeCell ref="M351:M353"/>
    <mergeCell ref="R365:R367"/>
    <mergeCell ref="S365:S367"/>
    <mergeCell ref="K368:K370"/>
    <mergeCell ref="L368:L370"/>
    <mergeCell ref="M368:M370"/>
    <mergeCell ref="R368:R370"/>
    <mergeCell ref="R351:R353"/>
    <mergeCell ref="S351:S353"/>
    <mergeCell ref="R356:R358"/>
    <mergeCell ref="S356:S358"/>
    <mergeCell ref="K359:K361"/>
    <mergeCell ref="L359:L361"/>
    <mergeCell ref="M359:M361"/>
    <mergeCell ref="R359:R361"/>
    <mergeCell ref="S359:S361"/>
    <mergeCell ref="S368:S370"/>
    <mergeCell ref="S394:S396"/>
    <mergeCell ref="S385:S387"/>
    <mergeCell ref="K388:K390"/>
    <mergeCell ref="L388:L390"/>
    <mergeCell ref="M388:M390"/>
    <mergeCell ref="R388:R390"/>
    <mergeCell ref="A354:A376"/>
    <mergeCell ref="B354:B376"/>
    <mergeCell ref="K354:L355"/>
    <mergeCell ref="M354:M355"/>
    <mergeCell ref="S354:S355"/>
    <mergeCell ref="G356:G376"/>
    <mergeCell ref="H356:H376"/>
    <mergeCell ref="K356:K358"/>
    <mergeCell ref="L356:L358"/>
    <mergeCell ref="M356:M358"/>
    <mergeCell ref="K362:K364"/>
    <mergeCell ref="L362:L364"/>
    <mergeCell ref="M362:M364"/>
    <mergeCell ref="R362:R364"/>
    <mergeCell ref="S362:S364"/>
    <mergeCell ref="K365:K367"/>
    <mergeCell ref="L365:L367"/>
    <mergeCell ref="M365:M367"/>
    <mergeCell ref="K371:K373"/>
    <mergeCell ref="L371:L373"/>
    <mergeCell ref="M371:M373"/>
    <mergeCell ref="R371:R373"/>
    <mergeCell ref="S371:S373"/>
    <mergeCell ref="K374:K376"/>
    <mergeCell ref="L374:L376"/>
    <mergeCell ref="M374:M376"/>
    <mergeCell ref="R374:R376"/>
    <mergeCell ref="S374:S376"/>
    <mergeCell ref="S388:S390"/>
    <mergeCell ref="A377:A399"/>
    <mergeCell ref="B377:B399"/>
    <mergeCell ref="K377:L378"/>
    <mergeCell ref="M377:M378"/>
    <mergeCell ref="S377:S378"/>
    <mergeCell ref="S379:S381"/>
    <mergeCell ref="K382:K384"/>
    <mergeCell ref="L382:L384"/>
    <mergeCell ref="M382:M384"/>
    <mergeCell ref="R382:R384"/>
    <mergeCell ref="S382:S384"/>
    <mergeCell ref="G379:G399"/>
    <mergeCell ref="H379:H399"/>
    <mergeCell ref="K379:K381"/>
    <mergeCell ref="L379:L381"/>
    <mergeCell ref="M379:M381"/>
    <mergeCell ref="R379:R381"/>
    <mergeCell ref="K385:K387"/>
    <mergeCell ref="L385:L387"/>
    <mergeCell ref="M385:M387"/>
    <mergeCell ref="R385:R387"/>
    <mergeCell ref="S391:S393"/>
    <mergeCell ref="K394:K396"/>
    <mergeCell ref="A400:A404"/>
    <mergeCell ref="B400:B404"/>
    <mergeCell ref="G400:G404"/>
    <mergeCell ref="H400:H404"/>
    <mergeCell ref="K400:L401"/>
    <mergeCell ref="K391:K393"/>
    <mergeCell ref="L391:L393"/>
    <mergeCell ref="M391:M393"/>
    <mergeCell ref="R391:R393"/>
    <mergeCell ref="M400:M401"/>
    <mergeCell ref="M394:M396"/>
    <mergeCell ref="R394:R396"/>
    <mergeCell ref="L394:L396"/>
    <mergeCell ref="S400:S401"/>
    <mergeCell ref="K402:K404"/>
    <mergeCell ref="L402:L404"/>
    <mergeCell ref="M402:M404"/>
    <mergeCell ref="R402:R404"/>
    <mergeCell ref="S402:S404"/>
    <mergeCell ref="K397:K399"/>
    <mergeCell ref="L397:L399"/>
    <mergeCell ref="M397:M399"/>
    <mergeCell ref="R397:R399"/>
    <mergeCell ref="S397:S399"/>
    <mergeCell ref="R409:R411"/>
    <mergeCell ref="S409:S411"/>
    <mergeCell ref="K412:K414"/>
    <mergeCell ref="L412:L414"/>
    <mergeCell ref="M412:M414"/>
    <mergeCell ref="R412:R414"/>
    <mergeCell ref="S412:S414"/>
    <mergeCell ref="BS402:BS429"/>
    <mergeCell ref="BT402:BT429"/>
    <mergeCell ref="K406:K408"/>
    <mergeCell ref="L406:L408"/>
    <mergeCell ref="M406:M408"/>
    <mergeCell ref="R406:R408"/>
    <mergeCell ref="S406:S408"/>
    <mergeCell ref="K409:K411"/>
    <mergeCell ref="L409:L411"/>
    <mergeCell ref="M409:M411"/>
    <mergeCell ref="K415:K417"/>
    <mergeCell ref="L415:L417"/>
    <mergeCell ref="M415:M417"/>
    <mergeCell ref="R415:R417"/>
    <mergeCell ref="S415:S417"/>
    <mergeCell ref="K418:K420"/>
    <mergeCell ref="L418:L420"/>
    <mergeCell ref="M418:M420"/>
    <mergeCell ref="R418:R420"/>
    <mergeCell ref="S418:S420"/>
    <mergeCell ref="K421:K423"/>
    <mergeCell ref="L421:L423"/>
    <mergeCell ref="M421:M423"/>
    <mergeCell ref="R421:R423"/>
    <mergeCell ref="S421:S423"/>
    <mergeCell ref="K424:K426"/>
    <mergeCell ref="L424:L426"/>
    <mergeCell ref="M424:M426"/>
    <mergeCell ref="R424:R426"/>
    <mergeCell ref="S424:S426"/>
    <mergeCell ref="M430:M432"/>
    <mergeCell ref="R430:R432"/>
    <mergeCell ref="S430:S432"/>
    <mergeCell ref="BS430:BS462"/>
    <mergeCell ref="BT430:BT462"/>
    <mergeCell ref="K427:K429"/>
    <mergeCell ref="L427:L429"/>
    <mergeCell ref="M427:M429"/>
    <mergeCell ref="R427:R429"/>
    <mergeCell ref="S427:S429"/>
    <mergeCell ref="K430:K432"/>
    <mergeCell ref="K433:K435"/>
    <mergeCell ref="L433:L435"/>
    <mergeCell ref="M433:M435"/>
    <mergeCell ref="R433:R435"/>
    <mergeCell ref="S433:S435"/>
    <mergeCell ref="K436:K438"/>
    <mergeCell ref="L436:L438"/>
    <mergeCell ref="M436:M438"/>
    <mergeCell ref="R436:R438"/>
    <mergeCell ref="S436:S438"/>
    <mergeCell ref="K439:K441"/>
    <mergeCell ref="L439:L441"/>
    <mergeCell ref="R439:R441"/>
    <mergeCell ref="S439:S441"/>
    <mergeCell ref="K442:K444"/>
    <mergeCell ref="L442:L444"/>
    <mergeCell ref="M442:M444"/>
    <mergeCell ref="R442:R444"/>
    <mergeCell ref="S442:S444"/>
    <mergeCell ref="K445:K447"/>
    <mergeCell ref="L445:L447"/>
    <mergeCell ref="M445:M447"/>
    <mergeCell ref="R445:R447"/>
    <mergeCell ref="S445:S447"/>
    <mergeCell ref="R448:R450"/>
    <mergeCell ref="S448:S450"/>
    <mergeCell ref="R457:R459"/>
    <mergeCell ref="S457:S459"/>
    <mergeCell ref="K460:K462"/>
    <mergeCell ref="L460:L462"/>
    <mergeCell ref="M460:M462"/>
    <mergeCell ref="R460:R462"/>
    <mergeCell ref="S460:S462"/>
    <mergeCell ref="K451:K453"/>
    <mergeCell ref="L451:L453"/>
    <mergeCell ref="M451:M453"/>
    <mergeCell ref="R451:R453"/>
    <mergeCell ref="S451:S453"/>
    <mergeCell ref="K454:K456"/>
    <mergeCell ref="L454:L456"/>
    <mergeCell ref="M454:M456"/>
    <mergeCell ref="R454:R456"/>
    <mergeCell ref="S454:S456"/>
    <mergeCell ref="A464:A466"/>
    <mergeCell ref="B464:B466"/>
    <mergeCell ref="A467:A468"/>
    <mergeCell ref="B467:B468"/>
    <mergeCell ref="A469:A482"/>
    <mergeCell ref="B469:B472"/>
    <mergeCell ref="K457:K459"/>
    <mergeCell ref="L457:L459"/>
    <mergeCell ref="M457:M459"/>
    <mergeCell ref="A430:A462"/>
    <mergeCell ref="B430:B462"/>
    <mergeCell ref="G430:G462"/>
    <mergeCell ref="H430:H462"/>
    <mergeCell ref="K475:K476"/>
    <mergeCell ref="L475:L476"/>
    <mergeCell ref="M475:M476"/>
    <mergeCell ref="K479:K480"/>
    <mergeCell ref="L479:L480"/>
    <mergeCell ref="M479:M480"/>
    <mergeCell ref="K448:K450"/>
    <mergeCell ref="L448:L450"/>
    <mergeCell ref="M448:M450"/>
    <mergeCell ref="M439:M441"/>
    <mergeCell ref="L430:L432"/>
    <mergeCell ref="R475:R476"/>
    <mergeCell ref="S475:S476"/>
    <mergeCell ref="BI475:BI476"/>
    <mergeCell ref="BI471:BI472"/>
    <mergeCell ref="K473:K474"/>
    <mergeCell ref="L473:L474"/>
    <mergeCell ref="M473:M474"/>
    <mergeCell ref="R473:R474"/>
    <mergeCell ref="S473:S474"/>
    <mergeCell ref="BI473:BI474"/>
    <mergeCell ref="AQ469:AQ472"/>
    <mergeCell ref="K471:K472"/>
    <mergeCell ref="L471:L472"/>
    <mergeCell ref="M471:M472"/>
    <mergeCell ref="R471:R472"/>
    <mergeCell ref="S471:S472"/>
    <mergeCell ref="R479:R480"/>
    <mergeCell ref="S479:S480"/>
    <mergeCell ref="BI479:BI480"/>
    <mergeCell ref="K477:K478"/>
    <mergeCell ref="L477:L478"/>
    <mergeCell ref="M477:M478"/>
    <mergeCell ref="R477:R478"/>
    <mergeCell ref="S477:S478"/>
    <mergeCell ref="BI477:BI478"/>
    <mergeCell ref="A483:A484"/>
    <mergeCell ref="B483:B484"/>
    <mergeCell ref="B485:B486"/>
    <mergeCell ref="G485:G486"/>
    <mergeCell ref="BI485:BI486"/>
    <mergeCell ref="K481:K482"/>
    <mergeCell ref="L481:L482"/>
    <mergeCell ref="M481:M482"/>
    <mergeCell ref="R481:R482"/>
    <mergeCell ref="S481:S482"/>
    <mergeCell ref="BI481:BI482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февраль(опер) 2023</vt:lpstr>
      <vt:lpstr>март(опер) 2023</vt:lpstr>
      <vt:lpstr>апрель(опер) 2023 (2)</vt:lpstr>
      <vt:lpstr>май(опер) 2023 (3)</vt:lpstr>
      <vt:lpstr> июнь (опер) 2023 </vt:lpstr>
      <vt:lpstr> июль (опер) 2023  (2)</vt:lpstr>
      <vt:lpstr>сентябрь</vt:lpstr>
      <vt:lpstr>декабрь</vt:lpstr>
      <vt:lpstr> сентябрь (опер) 2023  (4)</vt:lpstr>
      <vt:lpstr> октябрь (опер) 2023  (5)</vt:lpstr>
      <vt:lpstr>декабрь!Область_печати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Дарига А. Нургали</dc:creator>
  <cp:lastModifiedBy>Жасулан</cp:lastModifiedBy>
  <cp:lastPrinted>2024-05-27T05:43:07Z</cp:lastPrinted>
  <dcterms:created xsi:type="dcterms:W3CDTF">2023-02-06T11:21:57Z</dcterms:created>
  <dcterms:modified xsi:type="dcterms:W3CDTF">2024-05-27T05:50:28Z</dcterms:modified>
</cp:coreProperties>
</file>